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otes e Valores" sheetId="1" r:id="rId1"/>
  </sheets>
  <calcPr calcId="152511" fullPrecision="0"/>
</workbook>
</file>

<file path=xl/calcChain.xml><?xml version="1.0" encoding="utf-8"?>
<calcChain xmlns="http://schemas.openxmlformats.org/spreadsheetml/2006/main">
  <c r="Q220" i="1" l="1"/>
  <c r="Q322" i="1" l="1"/>
  <c r="P273" i="1" l="1"/>
  <c r="P371" i="1"/>
  <c r="O371" i="1"/>
  <c r="P357" i="1"/>
  <c r="O357" i="1"/>
  <c r="P343" i="1"/>
  <c r="O343" i="1"/>
  <c r="P329" i="1"/>
  <c r="O329" i="1"/>
  <c r="P315" i="1"/>
  <c r="O315" i="1"/>
  <c r="P301" i="1"/>
  <c r="O301" i="1"/>
  <c r="P287" i="1"/>
  <c r="O287" i="1"/>
  <c r="O273" i="1"/>
  <c r="P255" i="1"/>
  <c r="O255" i="1"/>
  <c r="P241" i="1"/>
  <c r="O241" i="1"/>
  <c r="P227" i="1"/>
  <c r="O227" i="1"/>
  <c r="P213" i="1"/>
  <c r="O213" i="1"/>
  <c r="P199" i="1"/>
  <c r="O199" i="1"/>
  <c r="P185" i="1"/>
  <c r="O185" i="1"/>
  <c r="P171" i="1"/>
  <c r="O171" i="1"/>
  <c r="P157" i="1"/>
  <c r="O157" i="1"/>
  <c r="P143" i="1"/>
  <c r="O143" i="1"/>
  <c r="P129" i="1"/>
  <c r="O129" i="1"/>
  <c r="P115" i="1"/>
  <c r="O115" i="1"/>
  <c r="P101" i="1"/>
  <c r="O101" i="1"/>
  <c r="P87" i="1"/>
  <c r="O87" i="1"/>
  <c r="P73" i="1"/>
  <c r="O73" i="1"/>
  <c r="P59" i="1"/>
  <c r="O59" i="1"/>
  <c r="P45" i="1"/>
  <c r="O45" i="1"/>
  <c r="P31" i="1"/>
  <c r="O31" i="1"/>
  <c r="P200" i="1" l="1"/>
  <c r="P330" i="1"/>
  <c r="P372" i="1"/>
  <c r="P316" i="1"/>
  <c r="P256" i="1"/>
  <c r="P242" i="1"/>
  <c r="P228" i="1"/>
  <c r="P214" i="1"/>
  <c r="P186" i="1"/>
  <c r="P144" i="1"/>
  <c r="P358" i="1"/>
  <c r="P344" i="1"/>
  <c r="P302" i="1"/>
  <c r="P288" i="1"/>
  <c r="P274" i="1"/>
  <c r="P172" i="1"/>
  <c r="P158" i="1"/>
  <c r="P130" i="1"/>
  <c r="P116" i="1"/>
  <c r="P102" i="1"/>
  <c r="P88" i="1"/>
  <c r="P74" i="1"/>
  <c r="P60" i="1"/>
  <c r="P46" i="1"/>
  <c r="P32" i="1"/>
  <c r="P17" i="1"/>
  <c r="O17" i="1"/>
  <c r="S12" i="1"/>
  <c r="P18" i="1" l="1"/>
  <c r="O366" i="1"/>
  <c r="S366" i="1" s="1"/>
  <c r="O367" i="1"/>
  <c r="S367" i="1" s="1"/>
  <c r="O365" i="1"/>
  <c r="S365" i="1" s="1"/>
  <c r="N364" i="1"/>
  <c r="O352" i="1"/>
  <c r="S352" i="1" s="1"/>
  <c r="O353" i="1"/>
  <c r="S353" i="1" s="1"/>
  <c r="O351" i="1"/>
  <c r="S351" i="1" s="1"/>
  <c r="S324" i="1"/>
  <c r="S325" i="1"/>
  <c r="S323" i="1"/>
  <c r="S310" i="1"/>
  <c r="S311" i="1"/>
  <c r="S309" i="1"/>
  <c r="O296" i="1"/>
  <c r="S296" i="1" s="1"/>
  <c r="O297" i="1"/>
  <c r="S297" i="1" s="1"/>
  <c r="O295" i="1"/>
  <c r="S295" i="1" s="1"/>
  <c r="O268" i="1"/>
  <c r="S268" i="1" s="1"/>
  <c r="O269" i="1"/>
  <c r="S269" i="1" s="1"/>
  <c r="O267" i="1"/>
  <c r="S267" i="1" s="1"/>
  <c r="N265" i="1"/>
  <c r="S250" i="1"/>
  <c r="S251" i="1"/>
  <c r="S249" i="1"/>
  <c r="S236" i="1"/>
  <c r="S237" i="1"/>
  <c r="S235" i="1"/>
  <c r="S222" i="1"/>
  <c r="S223" i="1"/>
  <c r="S221" i="1"/>
  <c r="S208" i="1"/>
  <c r="S209" i="1"/>
  <c r="S207" i="1"/>
  <c r="S194" i="1"/>
  <c r="S195" i="1"/>
  <c r="S193" i="1"/>
  <c r="S180" i="1"/>
  <c r="S181" i="1"/>
  <c r="S179" i="1"/>
  <c r="S166" i="1"/>
  <c r="S167" i="1"/>
  <c r="S165" i="1"/>
  <c r="S152" i="1"/>
  <c r="S153" i="1"/>
  <c r="S151" i="1"/>
  <c r="S138" i="1"/>
  <c r="S139" i="1"/>
  <c r="S137" i="1"/>
  <c r="S124" i="1"/>
  <c r="S125" i="1"/>
  <c r="S123" i="1"/>
  <c r="S110" i="1"/>
  <c r="S111" i="1"/>
  <c r="S109" i="1"/>
  <c r="S96" i="1"/>
  <c r="S97" i="1"/>
  <c r="S95" i="1"/>
  <c r="S82" i="1"/>
  <c r="S83" i="1"/>
  <c r="S81" i="1"/>
  <c r="S68" i="1"/>
  <c r="S69" i="1"/>
  <c r="S67" i="1"/>
  <c r="Q10" i="1"/>
  <c r="R10" i="1" s="1"/>
  <c r="Q264" i="1" l="1"/>
  <c r="R264" i="1" s="1"/>
  <c r="Q364" i="1"/>
  <c r="R364" i="1" s="1"/>
  <c r="R368" i="1" s="1"/>
  <c r="Q178" i="1"/>
  <c r="R182" i="1" s="1"/>
  <c r="Q66" i="1"/>
  <c r="R66" i="1" s="1"/>
  <c r="R70" i="1" s="1"/>
  <c r="Q122" i="1"/>
  <c r="R122" i="1" s="1"/>
  <c r="R126" i="1" s="1"/>
  <c r="R220" i="1"/>
  <c r="R224" i="1" s="1"/>
  <c r="Q234" i="1"/>
  <c r="R234" i="1" s="1"/>
  <c r="R238" i="1" s="1"/>
  <c r="Q38" i="1"/>
  <c r="R38" i="1" s="1"/>
  <c r="R42" i="1" s="1"/>
  <c r="Q308" i="1"/>
  <c r="R308" i="1" s="1"/>
  <c r="R312" i="1" s="1"/>
  <c r="Q336" i="1"/>
  <c r="R336" i="1" s="1"/>
  <c r="R340" i="1" s="1"/>
  <c r="Q24" i="1"/>
  <c r="R24" i="1" s="1"/>
  <c r="R28" i="1" s="1"/>
  <c r="Q94" i="1"/>
  <c r="R94" i="1" s="1"/>
  <c r="R98" i="1" s="1"/>
  <c r="Q150" i="1"/>
  <c r="R150" i="1" s="1"/>
  <c r="R154" i="1" s="1"/>
  <c r="Q52" i="1"/>
  <c r="R52" i="1" s="1"/>
  <c r="R56" i="1" s="1"/>
  <c r="Q262" i="1"/>
  <c r="R262" i="1" s="1"/>
  <c r="Q350" i="1"/>
  <c r="R350" i="1" s="1"/>
  <c r="R354" i="1" s="1"/>
  <c r="Q266" i="1"/>
  <c r="R266" i="1" s="1"/>
  <c r="Q248" i="1"/>
  <c r="R248" i="1" s="1"/>
  <c r="R252" i="1" s="1"/>
  <c r="Q80" i="1"/>
  <c r="R80" i="1" s="1"/>
  <c r="R84" i="1" s="1"/>
  <c r="Q108" i="1"/>
  <c r="R108" i="1" s="1"/>
  <c r="R112" i="1" s="1"/>
  <c r="Q136" i="1"/>
  <c r="R136" i="1" s="1"/>
  <c r="R140" i="1" s="1"/>
  <c r="Q164" i="1"/>
  <c r="R164" i="1" s="1"/>
  <c r="R168" i="1" s="1"/>
  <c r="Q192" i="1"/>
  <c r="R192" i="1" s="1"/>
  <c r="R196" i="1" s="1"/>
  <c r="Q206" i="1"/>
  <c r="R206" i="1" s="1"/>
  <c r="R210" i="1" s="1"/>
  <c r="Q265" i="1"/>
  <c r="R265" i="1" s="1"/>
  <c r="Q280" i="1"/>
  <c r="R280" i="1" s="1"/>
  <c r="R284" i="1" s="1"/>
  <c r="Q263" i="1"/>
  <c r="R263" i="1" s="1"/>
  <c r="Q294" i="1"/>
  <c r="R294" i="1" s="1"/>
  <c r="R298" i="1" s="1"/>
  <c r="R322" i="1"/>
  <c r="R326" i="1" s="1"/>
  <c r="S338" i="1"/>
  <c r="S339" i="1"/>
  <c r="S337" i="1"/>
  <c r="O282" i="1"/>
  <c r="S282" i="1" s="1"/>
  <c r="S283" i="1"/>
  <c r="O281" i="1"/>
  <c r="S281" i="1" s="1"/>
  <c r="R270" i="1" l="1"/>
  <c r="S54" i="1"/>
  <c r="S55" i="1"/>
  <c r="S53" i="1"/>
  <c r="S40" i="1"/>
  <c r="S41" i="1"/>
  <c r="S39" i="1"/>
  <c r="S26" i="1"/>
  <c r="S27" i="1"/>
  <c r="S25" i="1"/>
  <c r="S13" i="1"/>
  <c r="S11" i="1"/>
  <c r="R14" i="1"/>
  <c r="O378" i="1" l="1"/>
</calcChain>
</file>

<file path=xl/sharedStrings.xml><?xml version="1.0" encoding="utf-8"?>
<sst xmlns="http://schemas.openxmlformats.org/spreadsheetml/2006/main" count="1275" uniqueCount="139">
  <si>
    <t>Lote</t>
  </si>
  <si>
    <t>Item</t>
  </si>
  <si>
    <t>Descrição</t>
  </si>
  <si>
    <t>Não se aplica</t>
  </si>
  <si>
    <t>Valor Mão de obra / Hora</t>
  </si>
  <si>
    <t>Percentual  de desconto</t>
  </si>
  <si>
    <t xml:space="preserve">Valor Total Estimado a ser gasto </t>
  </si>
  <si>
    <t>Valor máximo total estimado a ser gasto Lote 01</t>
  </si>
  <si>
    <t>Valor máximo total estimado a ser gasto Lote 02</t>
  </si>
  <si>
    <t>Valor máximo total estimado a ser gasto Lote 03</t>
  </si>
  <si>
    <t>Valor máximo total estimado a ser gasto Lote 04</t>
  </si>
  <si>
    <t>Valor máximo total estimado a ser gasto Lote 05</t>
  </si>
  <si>
    <t>Valor máximo total estimado a ser gasto Lote 06</t>
  </si>
  <si>
    <t>Valor máximo total estimado a ser gasto Lote 07</t>
  </si>
  <si>
    <t>Valor máximo total estimado a ser gasto Lote 08</t>
  </si>
  <si>
    <t>Valor máximo total estimado a ser gasto Lote 09</t>
  </si>
  <si>
    <t>Valor máximo total estimado a ser gasto Lote 10</t>
  </si>
  <si>
    <t>Valor máximo total estimado a ser gasto Lote 11</t>
  </si>
  <si>
    <t>Valor máximo total estimado a ser gasto Lote 12</t>
  </si>
  <si>
    <t>Valor máximo total estimado a ser gasto Lote 13</t>
  </si>
  <si>
    <t>Valor máximo total estimado a ser gasto Lote 14</t>
  </si>
  <si>
    <t xml:space="preserve">VALOR MÁXIMO TOTAL DA LICITAÇÃO </t>
  </si>
  <si>
    <t>Percentual Mínimo de desconto</t>
  </si>
  <si>
    <t>Não estabelecido</t>
  </si>
  <si>
    <t xml:space="preserve">Percentual de desconto Proposto </t>
  </si>
  <si>
    <t>Valor Máximo Mão de obra / Hora</t>
  </si>
  <si>
    <t>Valor Mão de Obra Correspondente ao % Proposto</t>
  </si>
  <si>
    <t>INDICE DE JULGAMENTO = G</t>
  </si>
  <si>
    <t>PERCENTUAL DE DESCONTO PARA VENDA DE PEÇAS = P</t>
  </si>
  <si>
    <t>PERCENTUAL DE DESCONTO PROPOSTO PARA HORA TRABALHADA = H</t>
  </si>
  <si>
    <t>G = 0,6 X P + 0,4 X H</t>
  </si>
  <si>
    <t>G =</t>
  </si>
  <si>
    <t>% Peças</t>
  </si>
  <si>
    <t>% Mão de Obra</t>
  </si>
  <si>
    <t>Qtde.</t>
  </si>
  <si>
    <t>-</t>
  </si>
  <si>
    <t>Peças novas, genuínas para reposições necessárias a execução dos serviços correspondente às máquinas relacionadas no Bloco 03.</t>
  </si>
  <si>
    <t>Peças novas, originais para reposições necessárias a execução dos serviços correspondente às máquinas relacionadas no Bloco 03.</t>
  </si>
  <si>
    <t>Contratação de serviços de manutenção preventiva e corretiva em Horas mecânicas, correspondente às máquinas relacionadas no Bloco 03.</t>
  </si>
  <si>
    <t>Peças novas, paralelas para reposições necessárias a execução dos serviços correspondente às máquinas relacionadas no Bloco 03.</t>
  </si>
  <si>
    <t>Contratação de serviços de manutenção preventiva e corretiva em Horas mecânicas, correspondente às máquinas relacionadas no Bloco 04.</t>
  </si>
  <si>
    <t>Peças novas, originais para reposições necessárias a execução dos serviços correspondente às máquinas relacionadas no Bloco 04.</t>
  </si>
  <si>
    <t>Peças novas, genuínas para reposições necessárias a execução dos serviços correspondente às máquinas relacionadas no Bloco 04.</t>
  </si>
  <si>
    <t>Peças novas, paralelas para reposições necessárias a execução dos serviços correspondente às máquinas relacionadas no Bloco 04.</t>
  </si>
  <si>
    <t>LOTE 01 - PARTE MECÂNICA MÁQUINAS MOTONIVELADORAS - BLOCO 03</t>
  </si>
  <si>
    <t>LOTE 02 - PARTE MECÂNICA MÁQUINAS ROLO CILINDRICO -BLOCO 04</t>
  </si>
  <si>
    <t>LOTE 03 - PARTE MECÂNICA MÁQUINAS ESCAVADEIRAS HIDRAULICAS - BLOCO 05</t>
  </si>
  <si>
    <t>Contratação de serviços de manutenção preventiva e corretiva em Horas mecânicas, correspondente às máquinas relacionadas no Bloco 05</t>
  </si>
  <si>
    <t>Peças novas, originais para reposições necessárias a execução dos serviços correspondente às máquinas relacionadas no Bloco 05.</t>
  </si>
  <si>
    <t>Peças novas, genuínas para reposições necessárias a execução dos serviços correspondente às máquinas relacionadas no Bloco 05.</t>
  </si>
  <si>
    <t>Peças novas, paralelas para reposições necessárias a execução dos serviços correspondente às máquinas relacionadas no Bloco 05.</t>
  </si>
  <si>
    <t>LOTE 04 - PARTE MOTOR CAMINHÕES - BLOCOS 01 E 02.</t>
  </si>
  <si>
    <t>Contratação de serviços de manutenção preventiva e corretiva em Horas , correspondente aos caminhões relacionados nos Blocos 01 e 02.</t>
  </si>
  <si>
    <t>Peças novas, originais para reposições necessárias a execução dos serviços correspondente aos caminhões relacionados nos Blocos 01 e 02.</t>
  </si>
  <si>
    <t>Peças novas, genuínas para reposições necessárias a execução dos serviços correspondente aos caminhões relacionados nos Blocos 01 e 02.</t>
  </si>
  <si>
    <t>Peças novas, paralelas para reposições necessárias a execução dos serviços correspondente aos caminhões relacionados nos Blocos 01 e 02.</t>
  </si>
  <si>
    <t>LOTE 05 - PARTE CAIXA CAMINHÕES - BLOCOS 01 E 02</t>
  </si>
  <si>
    <t>Contratação de serviços de manutenção preventiva e corretiva em Horas, correspondente aos caminhões  relacionados nos Blocos 01 e 02.</t>
  </si>
  <si>
    <t>Peças novas, originais para reposições necessárias a execução dos serviços correspondente aos caminhões  relacionados nos Blocos 01 e 02.</t>
  </si>
  <si>
    <t>LOTE 06 - PARTE DIFERENCIAL CAMINHÕES - BLOCOS 01 E 02.</t>
  </si>
  <si>
    <t>Contratação de serviços de manutenção preventiva e corretiva em Horas, correspondente aos caminhões relacionados nos Blocos 01 e 02.</t>
  </si>
  <si>
    <t>LOTE 07 - PARTE EMBREAGEM CAMINHÕES  - BLOCOS 01 E 02.</t>
  </si>
  <si>
    <t>LOTE 08 - PARTE CHASSI E CARDÃ CAMINHÕES  - BLOCOS 01 E 02.</t>
  </si>
  <si>
    <t>LOTE 09 - PARTE FREIO CAMINHÕES - BLOCOS 01 E 02</t>
  </si>
  <si>
    <t>Contratação de serviços de manutenção preventiva e corretiva em Horas, correspondente aos caminhões  relacionados nos Blocos 1 e 2.</t>
  </si>
  <si>
    <t>LOTE 10 - PARTE DIREÇÃO HIDRAULICA (SETOR E  BOMBA) CAMINHÕES  - BLOCOS 01 E 02</t>
  </si>
  <si>
    <t>Peças novas, genuínas para reposições necessárias a execução dos serviços correspondente aos caminhões  relacionados nos Blocos 01 e 02.</t>
  </si>
  <si>
    <t>Peças novas, paralelas para reposições necessárias a execução dos serviços correspondente aos caminhões  relacionados nos Blocos 01 e 02.</t>
  </si>
  <si>
    <t>LOTE 11 - PARTE PISTÃO HIDRAULICO E BOMBA LEVANTE CAÇAMBA CAMINHÕES - BLOCOS 01 E 02</t>
  </si>
  <si>
    <t>LOTE 12 - PARTE PISTÃO HIDRAULICO MÁQUINAS - BLOCOS 03, 04 e 05.</t>
  </si>
  <si>
    <t>Contratação de serviços de manutenção preventiva e corretiva em Horas, correspondente as máquinas relacionadas nos Blocos 03, 04 e 05.</t>
  </si>
  <si>
    <t>Peças novas, originais para reposições necessárias a execução dos serviços correspondente as máquinas relacionadas nos Blocos 03, 04 e 05.</t>
  </si>
  <si>
    <t>Peças novas, genuínas para reposições necessárias a execução dos serviços correspondente as máquinas relacionadas nos Blocos 03, 04 e 05.</t>
  </si>
  <si>
    <t>Peças novas, paralelas para reposições necessárias a execução dos serviços correspondente as máquinas relacionadas nos Blocos 03, 04 e 05.</t>
  </si>
  <si>
    <t>Contratação de serviços de manutenção preventiva e corretiva em Horas, correspondente aos caminhões e máquinas relacionados nos Blocos 01, 02, 03, 04 e 05.</t>
  </si>
  <si>
    <t>Peças novas, originais para reposições necessárias a execução dos serviços correspondente aos caminhões e máquinas relacionados nos Blocos 01, 02, 03, 04 e 05.</t>
  </si>
  <si>
    <t>Peças novas, genuínas para reposições necessárias a execução dos serviços correspondente aos caminhões e máquinas relacionados nos Blocos 01, 02, 03, 04 e 05.</t>
  </si>
  <si>
    <t>Peças novas, paralelas para reposições necessárias a execução dos serviços correspondente aos caminhões e máquinas relacionados nos Blocos 01, 02, 03, 04 e 05.</t>
  </si>
  <si>
    <t>Valor máximo total estimado a ser gasto Lote 15</t>
  </si>
  <si>
    <t>Valor máximo total estimado a ser gasto Lote 16</t>
  </si>
  <si>
    <t>LOTE 13 - PARTE MANGUEIRA E CONEXÕES HIDRAULICAS CAMINHÕES E MÁQUINAS  - BLOCOS 01, 02, 03, 04 e 05.</t>
  </si>
  <si>
    <t>LOTE 14 - PARTE SUSPENSAO E MOLEJO CAMINHÕES  - BLOCOS 01 E 02.</t>
  </si>
  <si>
    <t>LOTE 15 - PARTE COMPRESSOR DE AR CAMINHÕES - BLOCOS 01 E 02.</t>
  </si>
  <si>
    <t>LOTE 16 - PARTE BOMBA E BICOS INJETORES CONVENCIONAL CAMINHOES - BLOCOS 01 E 02.</t>
  </si>
  <si>
    <t>LOTE 17 - PARTE BOMBA E BICOS ELETRONICO CAMINHOES  - BLOCOS 01 E 02.</t>
  </si>
  <si>
    <t>Valor máximo total estimado a ser gasto Lote 17</t>
  </si>
  <si>
    <t>Peças novas, originais para reposições necessárias a execução dos serviços correspondente caminhões relacionados nos Blocos  01 e 02.</t>
  </si>
  <si>
    <t>Peças novas, genuínas para reposições necessárias a execução dos serviços correspondente caminhões relacionados nos Blocos  01 e 02.</t>
  </si>
  <si>
    <t>Peças novas, paralelas para reposições necessárias a execução dos serviços correspondente caminhões relacionados nos Blocos  01 e 02.</t>
  </si>
  <si>
    <t>LOTE 18 - TORNO</t>
  </si>
  <si>
    <t>Valor máximo total estimado a ser gasto Lote 18</t>
  </si>
  <si>
    <t>Contratação de serviços de manutenção preventiva e corretiva em Serviços de torno, correspondente aos equipamentos relacionados nos blocos 01, 02, 03, 04 e 05.</t>
  </si>
  <si>
    <t>Peças novas, originais para reposições necessárias a execução dos serviços correspondente aos equipamentos relacionados nos blocos 01, 02, 03, 04 e 05.</t>
  </si>
  <si>
    <t>Peças novas, genuínas para reposições necessárias a execução dos serviços correspondente aos equipamentos relacionados nos blocos 01, 02, 03, 04 e 05.</t>
  </si>
  <si>
    <t>Peças novas, paralelas para reposições necessárias a execução dos serviços correspondente aos equipamentos relacionados nos blocos 01, 02, 03, 04 e 05.</t>
  </si>
  <si>
    <t>LOTE 19 - SOLDAS</t>
  </si>
  <si>
    <t>Valor máximo total estimado a ser gasto Lote 19</t>
  </si>
  <si>
    <t>Contratação de serviços de manutenção preventiva e corretiva em Serviços de solda mig, correspondente aos equipamentos relacionados nos blocos 01, 02, 03, 04 e 05.</t>
  </si>
  <si>
    <t>Contratação de serviços de manutenção preventiva e corretiva em Serviços de solda elétrica, correspondente aos equipamentos relacionados nos blocos 01, 02, 03, 04 e 05.</t>
  </si>
  <si>
    <t>Contratação de serviços de manutenção preventiva e corretiva em Serviços de solda ox acetilênica, correspondente aos equipamentos relacionados nos blocos  01, 02, 03, 04 e 05.</t>
  </si>
  <si>
    <t>Contratação de serviços de manutenção preventiva e corretiva em Serviços de solda metal, correspondente aos equipamentos relacionados nos blocos  01, 02, 03, 04 e 05.</t>
  </si>
  <si>
    <t>Contratação de serviços de manutenção preventiva e corretiva em Serviços de solda estanho, correspondente aos equipamentos relacionados nos blocos  01, 02, 03, 04 e 05.</t>
  </si>
  <si>
    <t>Peças novas, originais para reposições necessárias a execução dos serviços correspondente aos equipamentos relacionados nos blocos  01, 02, 03, 04 e 05..</t>
  </si>
  <si>
    <t>Peças novas, genuínas para reposições necessárias a execução dos serviços correspondente aos equipamentos relacionados nos blocos  01, 02, 03, 04 e 05.</t>
  </si>
  <si>
    <t>Peças novas, paralelas para reposições necessárias a execução dos serviços correspondente aos equipamentos relacionados nos blocos  01, 02, 03, 04 e 05.</t>
  </si>
  <si>
    <t>LOTE 20 – ESTOFARIA/TAPECARIA</t>
  </si>
  <si>
    <t>Valor máximo total estimado a ser gasto Lote 20</t>
  </si>
  <si>
    <t>Peças novas, originais para reposições necessárias a execução dos serviços correspondente aos equipamentos relacionados nos  blocos 1, 02, 03, 04 e 05.</t>
  </si>
  <si>
    <t>Contratação de serviços de manutenção preventiva e corretiva em Serviços estofarias/tapeçarias, correspondente aos equipamentos relacionados nos  blocos 01, 02, 03, 04 e 05.</t>
  </si>
  <si>
    <t>Peças novas, genuínas para reposições necessárias a execução dos serviços correspondente aos equipamentos relacionados  nos  blocos 01, 02, 03, 04 e 05.</t>
  </si>
  <si>
    <t>Peças novas, paralelas para reposições necessárias a execução dos serviços correspondente aos equipamentos relacionados  nos  blocos 01, 02, 03, 04 e 05.</t>
  </si>
  <si>
    <t>Valor máximo total estimado a ser gasto Lote 21</t>
  </si>
  <si>
    <t>LOTE 21 – CHAPEAÇÃO E PINTURA CAMINHÕES E MAQUINAS</t>
  </si>
  <si>
    <t>Contratação de serviços de manutenção preventiva e corretiva em Serviços chapeação e pintura, correspondente aos equipamentos relacionados nos blocos 01, 02, 03, 04 e 05.</t>
  </si>
  <si>
    <t>LOTE 22 – PARTE ELETRICA CAMINHÕES E MAQUINAS</t>
  </si>
  <si>
    <t>Valor máximo total estimado a ser gasto Lote 22</t>
  </si>
  <si>
    <t>Contratação de serviços de manutenção preventiva e corretiva em Serviços Elétricos, correspondente aos equipamentos relacionados nos blocos 01, 02, 03, 04 e 05.</t>
  </si>
  <si>
    <t>LOTE 23 – USINAGEM/RETIFICA CAMINHÕES</t>
  </si>
  <si>
    <t>Valor máximo total estimado a ser gasto Lote 23</t>
  </si>
  <si>
    <t>Contratação de serviços de manutenção preventiva e corretiva em Serviços de Usinagem e Retifica correspondente aos equipamentos relacionados nos blocos 01 e 02.</t>
  </si>
  <si>
    <t>Peças novas, originais para reposições necessárias a execução dos serviços correspondente aos equipamentos relacionados nos blocos 01 e 02.</t>
  </si>
  <si>
    <t>Peças novas, genuínas para reposições necessárias a execução dos serviços correspondente aos equipamentos relacionados nos blocos 01 e 02.</t>
  </si>
  <si>
    <t>Peças novas, paralelas para reposições necessárias a execução dos serviços correspondente aos equipamentos relacionados nos blocos 01 e 02.</t>
  </si>
  <si>
    <t>LOTE 24 – USINAGEM/RETIFICA MAQUINAS</t>
  </si>
  <si>
    <t>Valor máximo total estimado a ser gasto Lote 24</t>
  </si>
  <si>
    <t>Contratação de serviços de manutenção preventiva e corretiva em Serviços de Usinagem e Retifica correspondente aos equipamentos relacionados nos blocos 03, 04 e 05.</t>
  </si>
  <si>
    <t>Peças novas, originais para reposições necessárias a execução dos serviços correspondente aos equipamentos relacionados nos blocos 03, 04 e 05.</t>
  </si>
  <si>
    <t>Peças novas, genuínas para reposições necessárias a execução dos serviços correspondente aos equipamentos relacionados nos blocos 03, 04 e 05.</t>
  </si>
  <si>
    <t>Peças novas, paralelas para reposições necessárias a execução dos serviços correspondente aos equipamentos relacionados nos blocos 03, 04 e 05.</t>
  </si>
  <si>
    <t>LOTE 25 – RADIADORES DE ÁGUA E DE ÓLEO CAMINHÕES E MÁQUINAS</t>
  </si>
  <si>
    <t>Valor máximo total estimado a ser gasto Lote 25</t>
  </si>
  <si>
    <t>Contratação de serviços de manutenção preventiva e corretiva em Serviços de radiadores de água e óleo, correspondente aos equipamentos relacionados nos blocos 01, 02, 03, 04 e 05.</t>
  </si>
  <si>
    <t>LOTE 26 – AR CONDICIONADO E CLIMATIZADORES CAMINHÕES E MAQUINAS</t>
  </si>
  <si>
    <t>Valor máximo total estimado a ser gasto Lote 26</t>
  </si>
  <si>
    <t>Contratação de serviços de manutenção preventiva e corretiva em Serviços de Ar Condicionado e Climatizadores, correspondente aos equipamentos relacionados nos blocos 01, 02, 03, 04 e 05.</t>
  </si>
  <si>
    <t>RAZÃO SOCIAL:</t>
  </si>
  <si>
    <t>CNPJ:</t>
  </si>
  <si>
    <t>ENDEREÇO:</t>
  </si>
  <si>
    <t>PROPOSTA DE PREÇOS - CONCORRÊNCIA PÚBLICA 01/2016 CONSÓRCIO PINHAIS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</si>
</sst>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justify"/>
    </xf>
    <xf numFmtId="44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4" fontId="2" fillId="3" borderId="1" xfId="1" applyFont="1" applyFill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center" vertical="center" wrapText="1"/>
    </xf>
    <xf numFmtId="44" fontId="3" fillId="0" borderId="1" xfId="1" applyFont="1" applyBorder="1" applyProtection="1"/>
    <xf numFmtId="9" fontId="2" fillId="0" borderId="1" xfId="0" applyNumberFormat="1" applyFont="1" applyBorder="1" applyAlignment="1" applyProtection="1">
      <alignment horizontal="center" vertical="center" wrapText="1"/>
    </xf>
    <xf numFmtId="44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/>
    <xf numFmtId="44" fontId="3" fillId="0" borderId="0" xfId="1" applyFont="1" applyBorder="1" applyProtection="1"/>
    <xf numFmtId="0" fontId="2" fillId="0" borderId="0" xfId="0" applyFont="1" applyBorder="1" applyProtection="1"/>
    <xf numFmtId="9" fontId="2" fillId="4" borderId="1" xfId="0" applyNumberFormat="1" applyFont="1" applyFill="1" applyBorder="1" applyAlignment="1" applyProtection="1">
      <alignment horizontal="center" vertical="center" wrapText="1"/>
    </xf>
    <xf numFmtId="44" fontId="2" fillId="4" borderId="1" xfId="0" applyNumberFormat="1" applyFont="1" applyFill="1" applyBorder="1" applyAlignment="1" applyProtection="1">
      <alignment horizontal="center" vertical="center" wrapText="1"/>
    </xf>
    <xf numFmtId="9" fontId="2" fillId="4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9" fontId="2" fillId="0" borderId="1" xfId="0" applyNumberFormat="1" applyFont="1" applyBorder="1" applyProtection="1"/>
    <xf numFmtId="0" fontId="2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3" fillId="0" borderId="1" xfId="0" applyFont="1" applyBorder="1" applyProtection="1"/>
    <xf numFmtId="0" fontId="3" fillId="5" borderId="1" xfId="0" applyFont="1" applyFill="1" applyBorder="1" applyProtection="1"/>
    <xf numFmtId="2" fontId="2" fillId="5" borderId="1" xfId="0" applyNumberFormat="1" applyFont="1" applyFill="1" applyBorder="1" applyProtection="1"/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justify" vertical="center" wrapText="1"/>
    </xf>
    <xf numFmtId="0" fontId="7" fillId="6" borderId="1" xfId="0" applyFont="1" applyFill="1" applyBorder="1" applyAlignment="1" applyProtection="1">
      <alignment horizontal="justify" vertical="center" wrapText="1"/>
    </xf>
    <xf numFmtId="0" fontId="7" fillId="0" borderId="1" xfId="0" applyFont="1" applyBorder="1" applyAlignment="1" applyProtection="1">
      <alignment horizontal="justify"/>
    </xf>
    <xf numFmtId="44" fontId="2" fillId="0" borderId="0" xfId="0" applyNumberFormat="1" applyFont="1" applyProtection="1"/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horizontal="justify" vertical="center" wrapText="1"/>
    </xf>
    <xf numFmtId="44" fontId="2" fillId="7" borderId="1" xfId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44" fontId="2" fillId="7" borderId="1" xfId="0" applyNumberFormat="1" applyFont="1" applyFill="1" applyBorder="1" applyAlignment="1" applyProtection="1">
      <alignment horizontal="center" vertical="center" wrapText="1"/>
    </xf>
    <xf numFmtId="44" fontId="3" fillId="7" borderId="1" xfId="1" applyFont="1" applyFill="1" applyBorder="1" applyProtection="1"/>
    <xf numFmtId="0" fontId="2" fillId="7" borderId="0" xfId="0" applyFont="1" applyFill="1" applyProtection="1"/>
    <xf numFmtId="9" fontId="2" fillId="7" borderId="1" xfId="0" applyNumberFormat="1" applyFont="1" applyFill="1" applyBorder="1" applyAlignment="1" applyProtection="1">
      <alignment horizontal="center" vertical="center" wrapText="1"/>
    </xf>
    <xf numFmtId="164" fontId="2" fillId="7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Protection="1"/>
    <xf numFmtId="0" fontId="3" fillId="7" borderId="3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Protection="1"/>
    <xf numFmtId="0" fontId="3" fillId="7" borderId="0" xfId="0" applyFont="1" applyFill="1" applyBorder="1" applyAlignment="1" applyProtection="1">
      <alignment horizontal="center" vertical="center" wrapText="1"/>
    </xf>
    <xf numFmtId="44" fontId="3" fillId="7" borderId="0" xfId="1" applyFont="1" applyFill="1" applyBorder="1" applyProtection="1"/>
    <xf numFmtId="0" fontId="2" fillId="7" borderId="0" xfId="0" applyFont="1" applyFill="1" applyAlignment="1" applyProtection="1">
      <alignment horizontal="center"/>
    </xf>
    <xf numFmtId="0" fontId="3" fillId="7" borderId="1" xfId="0" applyFont="1" applyFill="1" applyBorder="1" applyAlignment="1" applyProtection="1">
      <alignment horizontal="center"/>
    </xf>
    <xf numFmtId="0" fontId="3" fillId="7" borderId="1" xfId="0" applyFont="1" applyFill="1" applyBorder="1" applyProtection="1"/>
    <xf numFmtId="9" fontId="2" fillId="7" borderId="1" xfId="0" applyNumberFormat="1" applyFont="1" applyFill="1" applyBorder="1" applyProtection="1"/>
    <xf numFmtId="0" fontId="6" fillId="7" borderId="0" xfId="0" applyFont="1" applyFill="1" applyProtection="1"/>
    <xf numFmtId="0" fontId="6" fillId="7" borderId="1" xfId="0" applyFont="1" applyFill="1" applyBorder="1" applyAlignment="1" applyProtection="1">
      <alignment horizontal="justify" vertical="center" wrapText="1"/>
    </xf>
    <xf numFmtId="0" fontId="6" fillId="7" borderId="1" xfId="0" applyFont="1" applyFill="1" applyBorder="1" applyAlignment="1" applyProtection="1">
      <alignment horizontal="justify"/>
    </xf>
    <xf numFmtId="44" fontId="6" fillId="7" borderId="1" xfId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44" fontId="6" fillId="7" borderId="1" xfId="0" applyNumberFormat="1" applyFont="1" applyFill="1" applyBorder="1" applyAlignment="1" applyProtection="1">
      <alignment horizontal="center" vertical="center" wrapText="1"/>
    </xf>
    <xf numFmtId="44" fontId="8" fillId="7" borderId="1" xfId="1" applyFont="1" applyFill="1" applyBorder="1" applyProtection="1"/>
    <xf numFmtId="9" fontId="6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Protection="1"/>
    <xf numFmtId="0" fontId="8" fillId="7" borderId="3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44" fontId="8" fillId="7" borderId="0" xfId="1" applyFont="1" applyFill="1" applyBorder="1" applyProtection="1"/>
    <xf numFmtId="0" fontId="6" fillId="7" borderId="0" xfId="0" applyFont="1" applyFill="1" applyAlignment="1" applyProtection="1">
      <alignment horizontal="center"/>
    </xf>
    <xf numFmtId="0" fontId="8" fillId="7" borderId="1" xfId="0" applyFont="1" applyFill="1" applyBorder="1" applyAlignment="1" applyProtection="1">
      <alignment horizontal="center"/>
    </xf>
    <xf numFmtId="0" fontId="8" fillId="7" borderId="1" xfId="0" applyFont="1" applyFill="1" applyBorder="1" applyProtection="1"/>
    <xf numFmtId="9" fontId="6" fillId="7" borderId="1" xfId="0" applyNumberFormat="1" applyFont="1" applyFill="1" applyBorder="1" applyProtection="1"/>
    <xf numFmtId="2" fontId="6" fillId="7" borderId="1" xfId="0" applyNumberFormat="1" applyFont="1" applyFill="1" applyBorder="1" applyProtection="1"/>
    <xf numFmtId="164" fontId="6" fillId="7" borderId="1" xfId="0" applyNumberFormat="1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justify" vertical="center" wrapText="1"/>
    </xf>
    <xf numFmtId="9" fontId="6" fillId="6" borderId="1" xfId="2" applyFont="1" applyFill="1" applyBorder="1" applyAlignment="1" applyProtection="1">
      <alignment horizontal="center" vertical="center" wrapText="1"/>
      <protection locked="0"/>
    </xf>
    <xf numFmtId="1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44" fontId="5" fillId="2" borderId="1" xfId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justify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99"/>
  <sheetViews>
    <sheetView tabSelected="1" zoomScale="130" zoomScaleNormal="130" workbookViewId="0">
      <selection activeCell="P80" sqref="P80"/>
    </sheetView>
  </sheetViews>
  <sheetFormatPr defaultRowHeight="12.75" x14ac:dyDescent="0.2"/>
  <cols>
    <col min="1" max="1" width="9.140625" style="1"/>
    <col min="2" max="2" width="5.85546875" style="1" customWidth="1"/>
    <col min="3" max="4" width="5.42578125" style="1" customWidth="1"/>
    <col min="5" max="5" width="56.85546875" style="1" customWidth="1"/>
    <col min="6" max="6" width="13.140625" style="1" hidden="1" customWidth="1"/>
    <col min="7" max="8" width="11" style="1" hidden="1" customWidth="1"/>
    <col min="9" max="9" width="10.42578125" style="1" hidden="1" customWidth="1"/>
    <col min="10" max="10" width="11.7109375" style="1" hidden="1" customWidth="1"/>
    <col min="11" max="13" width="10.85546875" style="1" hidden="1" customWidth="1"/>
    <col min="14" max="14" width="11.5703125" style="1" bestFit="1" customWidth="1"/>
    <col min="15" max="15" width="10.85546875" style="1" bestFit="1" customWidth="1"/>
    <col min="16" max="16" width="13.140625" style="1" bestFit="1" customWidth="1"/>
    <col min="17" max="17" width="10.85546875" style="1" customWidth="1"/>
    <col min="18" max="18" width="14.7109375" style="1" bestFit="1" customWidth="1"/>
    <col min="19" max="16384" width="9.140625" style="1"/>
  </cols>
  <sheetData>
    <row r="2" spans="2:19" ht="23.25" x14ac:dyDescent="0.35">
      <c r="B2" s="94" t="s">
        <v>138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2:19" ht="23.25" x14ac:dyDescent="0.35">
      <c r="B3" s="86" t="s">
        <v>135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2:19" ht="23.25" x14ac:dyDescent="0.35">
      <c r="B4" s="86" t="s">
        <v>136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2:19" ht="23.25" x14ac:dyDescent="0.35">
      <c r="B5" s="86" t="s">
        <v>137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2:19" ht="23.25" x14ac:dyDescent="0.35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8" spans="2:19" ht="20.25" customHeight="1" x14ac:dyDescent="0.2">
      <c r="B8" s="91" t="s">
        <v>44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2:19" ht="63.75" x14ac:dyDescent="0.2">
      <c r="B9" s="35" t="s">
        <v>0</v>
      </c>
      <c r="C9" s="35" t="s">
        <v>1</v>
      </c>
      <c r="D9" s="35" t="s">
        <v>34</v>
      </c>
      <c r="E9" s="35" t="s">
        <v>2</v>
      </c>
      <c r="F9" s="35" t="s">
        <v>4</v>
      </c>
      <c r="G9" s="35" t="s">
        <v>5</v>
      </c>
      <c r="H9" s="35" t="s">
        <v>4</v>
      </c>
      <c r="I9" s="35" t="s">
        <v>5</v>
      </c>
      <c r="J9" s="35" t="s">
        <v>4</v>
      </c>
      <c r="K9" s="35" t="s">
        <v>5</v>
      </c>
      <c r="L9" s="35" t="s">
        <v>4</v>
      </c>
      <c r="M9" s="35" t="s">
        <v>5</v>
      </c>
      <c r="N9" s="35" t="s">
        <v>25</v>
      </c>
      <c r="O9" s="35" t="s">
        <v>22</v>
      </c>
      <c r="P9" s="27" t="s">
        <v>24</v>
      </c>
      <c r="Q9" s="35" t="s">
        <v>26</v>
      </c>
      <c r="R9" s="2" t="s">
        <v>6</v>
      </c>
    </row>
    <row r="10" spans="2:19" ht="38.25" x14ac:dyDescent="0.2">
      <c r="B10" s="95">
        <v>1</v>
      </c>
      <c r="C10" s="35">
        <v>1</v>
      </c>
      <c r="D10" s="35">
        <v>110</v>
      </c>
      <c r="E10" s="35" t="s">
        <v>38</v>
      </c>
      <c r="F10" s="3">
        <v>145</v>
      </c>
      <c r="G10" s="4" t="s">
        <v>3</v>
      </c>
      <c r="H10" s="3">
        <v>130</v>
      </c>
      <c r="I10" s="4" t="s">
        <v>3</v>
      </c>
      <c r="J10" s="3">
        <v>120</v>
      </c>
      <c r="K10" s="4" t="s">
        <v>3</v>
      </c>
      <c r="L10" s="3">
        <v>45</v>
      </c>
      <c r="M10" s="4" t="s">
        <v>3</v>
      </c>
      <c r="N10" s="5">
        <v>138</v>
      </c>
      <c r="O10" s="4" t="s">
        <v>23</v>
      </c>
      <c r="P10" s="74"/>
      <c r="Q10" s="6">
        <f>N10-N10*P10</f>
        <v>138</v>
      </c>
      <c r="R10" s="7">
        <f>Q10*D10</f>
        <v>15180</v>
      </c>
    </row>
    <row r="11" spans="2:19" ht="33" customHeight="1" x14ac:dyDescent="0.2">
      <c r="B11" s="95"/>
      <c r="C11" s="35">
        <v>2</v>
      </c>
      <c r="D11" s="35" t="s">
        <v>35</v>
      </c>
      <c r="E11" s="35" t="s">
        <v>37</v>
      </c>
      <c r="F11" s="4" t="s">
        <v>3</v>
      </c>
      <c r="G11" s="8">
        <v>0.1</v>
      </c>
      <c r="H11" s="4" t="s">
        <v>3</v>
      </c>
      <c r="I11" s="8">
        <v>0.1</v>
      </c>
      <c r="J11" s="4" t="s">
        <v>3</v>
      </c>
      <c r="K11" s="8">
        <v>0.1</v>
      </c>
      <c r="L11" s="4" t="s">
        <v>3</v>
      </c>
      <c r="M11" s="8"/>
      <c r="N11" s="4" t="s">
        <v>3</v>
      </c>
      <c r="O11" s="33">
        <v>7.4999999999999997E-2</v>
      </c>
      <c r="P11" s="79"/>
      <c r="Q11" s="26" t="s">
        <v>3</v>
      </c>
      <c r="R11" s="7">
        <v>30000</v>
      </c>
      <c r="S11" s="22" t="str">
        <f>IF(P11&gt;=O11,"CORRETO","% ABAIXO DO MINIMO")</f>
        <v>% ABAIXO DO MINIMO</v>
      </c>
    </row>
    <row r="12" spans="2:19" ht="36" customHeight="1" x14ac:dyDescent="0.2">
      <c r="B12" s="95"/>
      <c r="C12" s="35">
        <v>3</v>
      </c>
      <c r="D12" s="35" t="s">
        <v>35</v>
      </c>
      <c r="E12" s="35" t="s">
        <v>36</v>
      </c>
      <c r="F12" s="4" t="s">
        <v>3</v>
      </c>
      <c r="G12" s="8">
        <v>0.15</v>
      </c>
      <c r="H12" s="4" t="s">
        <v>3</v>
      </c>
      <c r="I12" s="8">
        <v>0.1</v>
      </c>
      <c r="J12" s="4" t="s">
        <v>3</v>
      </c>
      <c r="K12" s="8">
        <v>0.1</v>
      </c>
      <c r="L12" s="4" t="s">
        <v>3</v>
      </c>
      <c r="M12" s="8"/>
      <c r="N12" s="4" t="s">
        <v>3</v>
      </c>
      <c r="O12" s="33">
        <v>9.5000000000000001E-2</v>
      </c>
      <c r="P12" s="79"/>
      <c r="Q12" s="26" t="s">
        <v>3</v>
      </c>
      <c r="R12" s="7">
        <v>20000</v>
      </c>
      <c r="S12" s="1" t="str">
        <f t="shared" ref="S12:S55" si="0">IF(P12&gt;=O12,"CORRETO","% ABAIXO DO MINIMO")</f>
        <v>% ABAIXO DO MINIMO</v>
      </c>
    </row>
    <row r="13" spans="2:19" ht="25.5" x14ac:dyDescent="0.2">
      <c r="B13" s="95"/>
      <c r="C13" s="35">
        <v>4</v>
      </c>
      <c r="D13" s="35" t="s">
        <v>35</v>
      </c>
      <c r="E13" s="35" t="s">
        <v>39</v>
      </c>
      <c r="F13" s="4" t="s">
        <v>3</v>
      </c>
      <c r="G13" s="8">
        <v>0.3</v>
      </c>
      <c r="H13" s="4" t="s">
        <v>3</v>
      </c>
      <c r="I13" s="8">
        <v>0.04</v>
      </c>
      <c r="J13" s="4" t="s">
        <v>3</v>
      </c>
      <c r="K13" s="8">
        <v>0.05</v>
      </c>
      <c r="L13" s="4" t="s">
        <v>3</v>
      </c>
      <c r="M13" s="8"/>
      <c r="N13" s="4" t="s">
        <v>3</v>
      </c>
      <c r="O13" s="33">
        <v>0.13500000000000001</v>
      </c>
      <c r="P13" s="79"/>
      <c r="Q13" s="26" t="s">
        <v>3</v>
      </c>
      <c r="R13" s="7">
        <v>20000</v>
      </c>
      <c r="S13" s="1" t="str">
        <f t="shared" si="0"/>
        <v>% ABAIXO DO MINIMO</v>
      </c>
    </row>
    <row r="14" spans="2:19" x14ac:dyDescent="0.2">
      <c r="B14" s="36"/>
      <c r="C14" s="87" t="s">
        <v>7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34"/>
      <c r="Q14" s="34"/>
      <c r="R14" s="7">
        <f>SUM(R10:R13)</f>
        <v>85180</v>
      </c>
    </row>
    <row r="16" spans="2:19" x14ac:dyDescent="0.2">
      <c r="C16" s="17"/>
      <c r="D16" s="17"/>
      <c r="E16" s="18" t="s">
        <v>27</v>
      </c>
      <c r="O16" s="23" t="s">
        <v>32</v>
      </c>
      <c r="P16" s="23" t="s">
        <v>33</v>
      </c>
    </row>
    <row r="17" spans="2:19" x14ac:dyDescent="0.2">
      <c r="B17" s="17"/>
      <c r="C17" s="17"/>
      <c r="D17" s="17"/>
      <c r="E17" s="18" t="s">
        <v>28</v>
      </c>
      <c r="O17" s="19">
        <f>SUM(P11+P12+P13)/3</f>
        <v>0</v>
      </c>
      <c r="P17" s="19">
        <f>P10</f>
        <v>0</v>
      </c>
    </row>
    <row r="18" spans="2:19" x14ac:dyDescent="0.2">
      <c r="B18" s="17"/>
      <c r="C18" s="17"/>
      <c r="D18" s="17"/>
      <c r="E18" s="18" t="s">
        <v>29</v>
      </c>
      <c r="O18" s="24" t="s">
        <v>31</v>
      </c>
      <c r="P18" s="25">
        <f>0.6*O17+0.4*P17</f>
        <v>0</v>
      </c>
    </row>
    <row r="19" spans="2:19" x14ac:dyDescent="0.2">
      <c r="B19" s="17"/>
      <c r="C19" s="17"/>
      <c r="D19" s="17"/>
      <c r="E19" s="18" t="s">
        <v>30</v>
      </c>
    </row>
    <row r="20" spans="2:19" x14ac:dyDescent="0.2">
      <c r="B20" s="17"/>
      <c r="C20" s="17"/>
      <c r="D20" s="17"/>
      <c r="E20" s="28"/>
    </row>
    <row r="22" spans="2:19" ht="21" customHeight="1" x14ac:dyDescent="0.2">
      <c r="B22" s="91" t="s">
        <v>45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spans="2:19" ht="63.75" x14ac:dyDescent="0.2">
      <c r="B23" s="35" t="s">
        <v>0</v>
      </c>
      <c r="C23" s="35" t="s">
        <v>1</v>
      </c>
      <c r="D23" s="35" t="s">
        <v>34</v>
      </c>
      <c r="E23" s="35" t="s">
        <v>2</v>
      </c>
      <c r="F23" s="35" t="s">
        <v>4</v>
      </c>
      <c r="G23" s="35" t="s">
        <v>5</v>
      </c>
      <c r="H23" s="35" t="s">
        <v>4</v>
      </c>
      <c r="I23" s="35" t="s">
        <v>5</v>
      </c>
      <c r="J23" s="35" t="s">
        <v>4</v>
      </c>
      <c r="K23" s="35" t="s">
        <v>5</v>
      </c>
      <c r="L23" s="35" t="s">
        <v>4</v>
      </c>
      <c r="M23" s="35" t="s">
        <v>5</v>
      </c>
      <c r="N23" s="35" t="s">
        <v>4</v>
      </c>
      <c r="O23" s="35" t="s">
        <v>22</v>
      </c>
      <c r="P23" s="27" t="s">
        <v>24</v>
      </c>
      <c r="Q23" s="35" t="s">
        <v>26</v>
      </c>
      <c r="R23" s="2" t="s">
        <v>6</v>
      </c>
    </row>
    <row r="24" spans="2:19" ht="38.25" x14ac:dyDescent="0.2">
      <c r="B24" s="90">
        <v>2</v>
      </c>
      <c r="C24" s="35">
        <v>1</v>
      </c>
      <c r="D24" s="35">
        <v>100</v>
      </c>
      <c r="E24" s="35" t="s">
        <v>40</v>
      </c>
      <c r="F24" s="3">
        <v>145</v>
      </c>
      <c r="G24" s="4" t="s">
        <v>3</v>
      </c>
      <c r="H24" s="3">
        <v>130</v>
      </c>
      <c r="I24" s="4" t="s">
        <v>3</v>
      </c>
      <c r="J24" s="3">
        <v>120</v>
      </c>
      <c r="K24" s="4" t="s">
        <v>3</v>
      </c>
      <c r="L24" s="3">
        <v>45</v>
      </c>
      <c r="M24" s="4" t="s">
        <v>3</v>
      </c>
      <c r="N24" s="5">
        <v>138</v>
      </c>
      <c r="O24" s="4" t="s">
        <v>23</v>
      </c>
      <c r="P24" s="75"/>
      <c r="Q24" s="6">
        <f>N24-N24*P24</f>
        <v>138</v>
      </c>
      <c r="R24" s="7">
        <f>Q24*D24</f>
        <v>13800</v>
      </c>
    </row>
    <row r="25" spans="2:19" ht="25.5" x14ac:dyDescent="0.2">
      <c r="B25" s="90"/>
      <c r="C25" s="35">
        <v>2</v>
      </c>
      <c r="D25" s="35" t="s">
        <v>35</v>
      </c>
      <c r="E25" s="35" t="s">
        <v>41</v>
      </c>
      <c r="F25" s="4" t="s">
        <v>3</v>
      </c>
      <c r="G25" s="8">
        <v>0.1</v>
      </c>
      <c r="H25" s="4" t="s">
        <v>3</v>
      </c>
      <c r="I25" s="8">
        <v>0.1</v>
      </c>
      <c r="J25" s="4" t="s">
        <v>3</v>
      </c>
      <c r="K25" s="8">
        <v>0.1</v>
      </c>
      <c r="L25" s="4" t="s">
        <v>3</v>
      </c>
      <c r="M25" s="8"/>
      <c r="N25" s="4" t="s">
        <v>3</v>
      </c>
      <c r="O25" s="33">
        <v>7.4999999999999997E-2</v>
      </c>
      <c r="P25" s="79"/>
      <c r="Q25" s="26" t="s">
        <v>3</v>
      </c>
      <c r="R25" s="7">
        <v>15000</v>
      </c>
      <c r="S25" s="1" t="str">
        <f t="shared" si="0"/>
        <v>% ABAIXO DO MINIMO</v>
      </c>
    </row>
    <row r="26" spans="2:19" ht="25.5" x14ac:dyDescent="0.2">
      <c r="B26" s="90"/>
      <c r="C26" s="35">
        <v>3</v>
      </c>
      <c r="D26" s="35" t="s">
        <v>35</v>
      </c>
      <c r="E26" s="35" t="s">
        <v>42</v>
      </c>
      <c r="F26" s="4" t="s">
        <v>3</v>
      </c>
      <c r="G26" s="8">
        <v>0.15</v>
      </c>
      <c r="H26" s="4" t="s">
        <v>3</v>
      </c>
      <c r="I26" s="8">
        <v>0.1</v>
      </c>
      <c r="J26" s="4" t="s">
        <v>3</v>
      </c>
      <c r="K26" s="8">
        <v>0.1</v>
      </c>
      <c r="L26" s="4" t="s">
        <v>3</v>
      </c>
      <c r="M26" s="8"/>
      <c r="N26" s="4" t="s">
        <v>3</v>
      </c>
      <c r="O26" s="33">
        <v>9.5000000000000001E-2</v>
      </c>
      <c r="P26" s="79"/>
      <c r="Q26" s="26" t="s">
        <v>3</v>
      </c>
      <c r="R26" s="7">
        <v>10000</v>
      </c>
      <c r="S26" s="1" t="str">
        <f t="shared" si="0"/>
        <v>% ABAIXO DO MINIMO</v>
      </c>
    </row>
    <row r="27" spans="2:19" ht="25.5" x14ac:dyDescent="0.2">
      <c r="B27" s="90"/>
      <c r="C27" s="35">
        <v>4</v>
      </c>
      <c r="D27" s="35" t="s">
        <v>35</v>
      </c>
      <c r="E27" s="35" t="s">
        <v>43</v>
      </c>
      <c r="F27" s="4" t="s">
        <v>3</v>
      </c>
      <c r="G27" s="8">
        <v>0.3</v>
      </c>
      <c r="H27" s="4" t="s">
        <v>3</v>
      </c>
      <c r="I27" s="8">
        <v>0.04</v>
      </c>
      <c r="J27" s="4" t="s">
        <v>3</v>
      </c>
      <c r="K27" s="8">
        <v>0.05</v>
      </c>
      <c r="L27" s="4" t="s">
        <v>3</v>
      </c>
      <c r="M27" s="8"/>
      <c r="N27" s="4" t="s">
        <v>3</v>
      </c>
      <c r="O27" s="33">
        <v>0.13500000000000001</v>
      </c>
      <c r="P27" s="79"/>
      <c r="Q27" s="26" t="s">
        <v>3</v>
      </c>
      <c r="R27" s="7">
        <v>10000</v>
      </c>
      <c r="S27" s="1" t="str">
        <f t="shared" si="0"/>
        <v>% ABAIXO DO MINIMO</v>
      </c>
    </row>
    <row r="28" spans="2:19" ht="12.75" customHeight="1" x14ac:dyDescent="0.2">
      <c r="B28" s="35"/>
      <c r="C28" s="87" t="s">
        <v>8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34"/>
      <c r="Q28" s="34"/>
      <c r="R28" s="7">
        <f>SUM(R24:R27)</f>
        <v>48800</v>
      </c>
    </row>
    <row r="29" spans="2:19" ht="12.75" customHeight="1" x14ac:dyDescent="0.2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1"/>
    </row>
    <row r="30" spans="2:19" ht="12.75" customHeight="1" x14ac:dyDescent="0.2">
      <c r="C30" s="17"/>
      <c r="D30" s="17"/>
      <c r="E30" s="18" t="s">
        <v>27</v>
      </c>
      <c r="O30" s="23" t="s">
        <v>32</v>
      </c>
      <c r="P30" s="23" t="s">
        <v>33</v>
      </c>
    </row>
    <row r="31" spans="2:19" ht="12.75" customHeight="1" x14ac:dyDescent="0.2">
      <c r="B31" s="17"/>
      <c r="C31" s="17"/>
      <c r="D31" s="17"/>
      <c r="E31" s="18" t="s">
        <v>28</v>
      </c>
      <c r="O31" s="19">
        <f>SUM(P25+P26+P27)/3</f>
        <v>0</v>
      </c>
      <c r="P31" s="19">
        <f>P24</f>
        <v>0</v>
      </c>
    </row>
    <row r="32" spans="2:19" ht="12.75" customHeight="1" x14ac:dyDescent="0.2">
      <c r="B32" s="17"/>
      <c r="C32" s="17"/>
      <c r="D32" s="17"/>
      <c r="E32" s="18" t="s">
        <v>29</v>
      </c>
      <c r="O32" s="24" t="s">
        <v>31</v>
      </c>
      <c r="P32" s="25">
        <f>0.6*O31+0.4*P31</f>
        <v>0</v>
      </c>
    </row>
    <row r="33" spans="2:19" ht="12.75" customHeight="1" x14ac:dyDescent="0.2">
      <c r="B33" s="17"/>
      <c r="C33" s="17"/>
      <c r="D33" s="17"/>
      <c r="E33" s="18" t="s">
        <v>30</v>
      </c>
    </row>
    <row r="34" spans="2:19" x14ac:dyDescent="0.2">
      <c r="B34" s="17"/>
      <c r="C34" s="17"/>
      <c r="D34" s="17"/>
      <c r="E34" s="17"/>
    </row>
    <row r="36" spans="2:19" ht="21.75" customHeight="1" x14ac:dyDescent="0.2">
      <c r="B36" s="91" t="s">
        <v>46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</row>
    <row r="37" spans="2:19" ht="63.75" x14ac:dyDescent="0.2">
      <c r="B37" s="35" t="s">
        <v>0</v>
      </c>
      <c r="C37" s="35" t="s">
        <v>1</v>
      </c>
      <c r="D37" s="35" t="s">
        <v>34</v>
      </c>
      <c r="E37" s="35" t="s">
        <v>2</v>
      </c>
      <c r="F37" s="35" t="s">
        <v>4</v>
      </c>
      <c r="G37" s="35" t="s">
        <v>5</v>
      </c>
      <c r="H37" s="35" t="s">
        <v>4</v>
      </c>
      <c r="I37" s="35" t="s">
        <v>5</v>
      </c>
      <c r="J37" s="35" t="s">
        <v>4</v>
      </c>
      <c r="K37" s="35" t="s">
        <v>5</v>
      </c>
      <c r="L37" s="35" t="s">
        <v>4</v>
      </c>
      <c r="M37" s="35" t="s">
        <v>5</v>
      </c>
      <c r="N37" s="35" t="s">
        <v>4</v>
      </c>
      <c r="O37" s="35" t="s">
        <v>22</v>
      </c>
      <c r="P37" s="27" t="s">
        <v>24</v>
      </c>
      <c r="Q37" s="35" t="s">
        <v>26</v>
      </c>
      <c r="R37" s="2" t="s">
        <v>6</v>
      </c>
    </row>
    <row r="38" spans="2:19" ht="31.5" customHeight="1" x14ac:dyDescent="0.2">
      <c r="B38" s="90">
        <v>3</v>
      </c>
      <c r="C38" s="35">
        <v>1</v>
      </c>
      <c r="D38" s="35">
        <v>110</v>
      </c>
      <c r="E38" s="35" t="s">
        <v>47</v>
      </c>
      <c r="F38" s="3">
        <v>145</v>
      </c>
      <c r="G38" s="4" t="s">
        <v>3</v>
      </c>
      <c r="H38" s="3">
        <v>130</v>
      </c>
      <c r="I38" s="4" t="s">
        <v>3</v>
      </c>
      <c r="J38" s="3">
        <v>120</v>
      </c>
      <c r="K38" s="4" t="s">
        <v>3</v>
      </c>
      <c r="L38" s="3">
        <v>55</v>
      </c>
      <c r="M38" s="4" t="s">
        <v>3</v>
      </c>
      <c r="N38" s="9">
        <v>138</v>
      </c>
      <c r="O38" s="4" t="s">
        <v>23</v>
      </c>
      <c r="P38" s="75"/>
      <c r="Q38" s="6">
        <f>N38-N38*P38</f>
        <v>138</v>
      </c>
      <c r="R38" s="7">
        <f>Q38*D38</f>
        <v>15180</v>
      </c>
    </row>
    <row r="39" spans="2:19" ht="25.5" x14ac:dyDescent="0.2">
      <c r="B39" s="90"/>
      <c r="C39" s="35">
        <v>2</v>
      </c>
      <c r="D39" s="35" t="s">
        <v>35</v>
      </c>
      <c r="E39" s="35" t="s">
        <v>48</v>
      </c>
      <c r="F39" s="4" t="s">
        <v>3</v>
      </c>
      <c r="G39" s="8">
        <v>0.1</v>
      </c>
      <c r="H39" s="4" t="s">
        <v>3</v>
      </c>
      <c r="I39" s="8">
        <v>0.1</v>
      </c>
      <c r="J39" s="4" t="s">
        <v>3</v>
      </c>
      <c r="K39" s="8">
        <v>0.1</v>
      </c>
      <c r="L39" s="4" t="s">
        <v>3</v>
      </c>
      <c r="M39" s="8"/>
      <c r="N39" s="4" t="s">
        <v>3</v>
      </c>
      <c r="O39" s="33">
        <v>7.4999999999999997E-2</v>
      </c>
      <c r="P39" s="79"/>
      <c r="Q39" s="26" t="s">
        <v>3</v>
      </c>
      <c r="R39" s="7">
        <v>30000</v>
      </c>
      <c r="S39" s="1" t="str">
        <f t="shared" si="0"/>
        <v>% ABAIXO DO MINIMO</v>
      </c>
    </row>
    <row r="40" spans="2:19" ht="25.5" x14ac:dyDescent="0.2">
      <c r="B40" s="90"/>
      <c r="C40" s="35">
        <v>3</v>
      </c>
      <c r="D40" s="35" t="s">
        <v>35</v>
      </c>
      <c r="E40" s="35" t="s">
        <v>49</v>
      </c>
      <c r="F40" s="4" t="s">
        <v>3</v>
      </c>
      <c r="G40" s="8">
        <v>0.15</v>
      </c>
      <c r="H40" s="4" t="s">
        <v>3</v>
      </c>
      <c r="I40" s="8">
        <v>0.1</v>
      </c>
      <c r="J40" s="4" t="s">
        <v>3</v>
      </c>
      <c r="K40" s="8">
        <v>0.1</v>
      </c>
      <c r="L40" s="4" t="s">
        <v>3</v>
      </c>
      <c r="M40" s="8"/>
      <c r="N40" s="4" t="s">
        <v>3</v>
      </c>
      <c r="O40" s="33">
        <v>9.5000000000000001E-2</v>
      </c>
      <c r="P40" s="79"/>
      <c r="Q40" s="26" t="s">
        <v>3</v>
      </c>
      <c r="R40" s="7">
        <v>20000</v>
      </c>
      <c r="S40" s="1" t="str">
        <f t="shared" si="0"/>
        <v>% ABAIXO DO MINIMO</v>
      </c>
    </row>
    <row r="41" spans="2:19" ht="25.5" x14ac:dyDescent="0.2">
      <c r="B41" s="90"/>
      <c r="C41" s="35">
        <v>4</v>
      </c>
      <c r="D41" s="35" t="s">
        <v>35</v>
      </c>
      <c r="E41" s="35" t="s">
        <v>50</v>
      </c>
      <c r="F41" s="4" t="s">
        <v>3</v>
      </c>
      <c r="G41" s="8">
        <v>0.3</v>
      </c>
      <c r="H41" s="4" t="s">
        <v>3</v>
      </c>
      <c r="I41" s="8">
        <v>0.04</v>
      </c>
      <c r="J41" s="4" t="s">
        <v>3</v>
      </c>
      <c r="K41" s="8">
        <v>0.05</v>
      </c>
      <c r="L41" s="4" t="s">
        <v>3</v>
      </c>
      <c r="M41" s="8"/>
      <c r="N41" s="4" t="s">
        <v>3</v>
      </c>
      <c r="O41" s="33">
        <v>0.13500000000000001</v>
      </c>
      <c r="P41" s="79"/>
      <c r="Q41" s="26" t="s">
        <v>3</v>
      </c>
      <c r="R41" s="7">
        <v>20000</v>
      </c>
      <c r="S41" s="1" t="str">
        <f t="shared" si="0"/>
        <v>% ABAIXO DO MINIMO</v>
      </c>
    </row>
    <row r="42" spans="2:19" x14ac:dyDescent="0.2">
      <c r="B42" s="10"/>
      <c r="C42" s="87" t="s">
        <v>9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34"/>
      <c r="Q42" s="34"/>
      <c r="R42" s="7">
        <f>SUM(R38:R41)</f>
        <v>85180</v>
      </c>
    </row>
    <row r="43" spans="2:19" x14ac:dyDescent="0.2">
      <c r="B43" s="1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1"/>
    </row>
    <row r="44" spans="2:19" x14ac:dyDescent="0.2">
      <c r="C44" s="17"/>
      <c r="D44" s="17"/>
      <c r="E44" s="18" t="s">
        <v>27</v>
      </c>
      <c r="O44" s="23" t="s">
        <v>32</v>
      </c>
      <c r="P44" s="23" t="s">
        <v>33</v>
      </c>
    </row>
    <row r="45" spans="2:19" x14ac:dyDescent="0.2">
      <c r="B45" s="17"/>
      <c r="C45" s="17"/>
      <c r="D45" s="17"/>
      <c r="E45" s="18" t="s">
        <v>28</v>
      </c>
      <c r="O45" s="19">
        <f>SUM(P39+P40+P41)/3</f>
        <v>0</v>
      </c>
      <c r="P45" s="19">
        <f>P38</f>
        <v>0</v>
      </c>
    </row>
    <row r="46" spans="2:19" x14ac:dyDescent="0.2">
      <c r="B46" s="17"/>
      <c r="C46" s="17"/>
      <c r="D46" s="17"/>
      <c r="E46" s="18" t="s">
        <v>29</v>
      </c>
      <c r="O46" s="24" t="s">
        <v>31</v>
      </c>
      <c r="P46" s="25">
        <f>0.6*O45+0.4*P45</f>
        <v>0</v>
      </c>
    </row>
    <row r="47" spans="2:19" x14ac:dyDescent="0.2">
      <c r="B47" s="17"/>
      <c r="C47" s="17"/>
      <c r="D47" s="17"/>
      <c r="E47" s="18" t="s">
        <v>30</v>
      </c>
    </row>
    <row r="48" spans="2:19" x14ac:dyDescent="0.2">
      <c r="B48" s="17"/>
      <c r="C48" s="17"/>
      <c r="D48" s="17"/>
      <c r="E48" s="17"/>
    </row>
    <row r="50" spans="2:19" ht="19.5" customHeight="1" x14ac:dyDescent="0.2">
      <c r="B50" s="91" t="s">
        <v>51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  <row r="51" spans="2:19" ht="63.75" x14ac:dyDescent="0.2">
      <c r="B51" s="35" t="s">
        <v>0</v>
      </c>
      <c r="C51" s="35" t="s">
        <v>1</v>
      </c>
      <c r="D51" s="35" t="s">
        <v>34</v>
      </c>
      <c r="E51" s="35" t="s">
        <v>2</v>
      </c>
      <c r="F51" s="35" t="s">
        <v>4</v>
      </c>
      <c r="G51" s="35" t="s">
        <v>5</v>
      </c>
      <c r="H51" s="35" t="s">
        <v>4</v>
      </c>
      <c r="I51" s="35" t="s">
        <v>5</v>
      </c>
      <c r="J51" s="35" t="s">
        <v>4</v>
      </c>
      <c r="K51" s="35" t="s">
        <v>5</v>
      </c>
      <c r="L51" s="35" t="s">
        <v>4</v>
      </c>
      <c r="M51" s="35" t="s">
        <v>5</v>
      </c>
      <c r="N51" s="35" t="s">
        <v>4</v>
      </c>
      <c r="O51" s="35" t="s">
        <v>22</v>
      </c>
      <c r="P51" s="27" t="s">
        <v>24</v>
      </c>
      <c r="Q51" s="35" t="s">
        <v>26</v>
      </c>
      <c r="R51" s="2" t="s">
        <v>6</v>
      </c>
    </row>
    <row r="52" spans="2:19" ht="38.25" x14ac:dyDescent="0.2">
      <c r="B52" s="90">
        <v>4</v>
      </c>
      <c r="C52" s="35">
        <v>1</v>
      </c>
      <c r="D52" s="35">
        <v>130</v>
      </c>
      <c r="E52" s="35" t="s">
        <v>52</v>
      </c>
      <c r="F52" s="3">
        <v>145</v>
      </c>
      <c r="G52" s="4" t="s">
        <v>3</v>
      </c>
      <c r="H52" s="3">
        <v>130</v>
      </c>
      <c r="I52" s="4" t="s">
        <v>3</v>
      </c>
      <c r="J52" s="3">
        <v>120</v>
      </c>
      <c r="K52" s="4" t="s">
        <v>3</v>
      </c>
      <c r="L52" s="3">
        <v>45</v>
      </c>
      <c r="M52" s="4" t="s">
        <v>3</v>
      </c>
      <c r="N52" s="9">
        <v>116.5</v>
      </c>
      <c r="O52" s="4" t="s">
        <v>23</v>
      </c>
      <c r="P52" s="75"/>
      <c r="Q52" s="6">
        <f>N52-N52*P52</f>
        <v>116.5</v>
      </c>
      <c r="R52" s="7">
        <f>Q52*D52</f>
        <v>15145</v>
      </c>
    </row>
    <row r="53" spans="2:19" ht="38.25" x14ac:dyDescent="0.2">
      <c r="B53" s="90"/>
      <c r="C53" s="35">
        <v>2</v>
      </c>
      <c r="D53" s="35" t="s">
        <v>35</v>
      </c>
      <c r="E53" s="35" t="s">
        <v>53</v>
      </c>
      <c r="F53" s="4" t="s">
        <v>3</v>
      </c>
      <c r="G53" s="8">
        <v>0.1</v>
      </c>
      <c r="H53" s="4" t="s">
        <v>3</v>
      </c>
      <c r="I53" s="8">
        <v>0.1</v>
      </c>
      <c r="J53" s="4" t="s">
        <v>3</v>
      </c>
      <c r="K53" s="8">
        <v>0.1</v>
      </c>
      <c r="L53" s="4" t="s">
        <v>3</v>
      </c>
      <c r="M53" s="8"/>
      <c r="N53" s="4" t="s">
        <v>3</v>
      </c>
      <c r="O53" s="33">
        <v>7.4999999999999997E-2</v>
      </c>
      <c r="P53" s="79"/>
      <c r="Q53" s="26" t="s">
        <v>3</v>
      </c>
      <c r="R53" s="7">
        <v>30000</v>
      </c>
      <c r="S53" s="1" t="str">
        <f t="shared" si="0"/>
        <v>% ABAIXO DO MINIMO</v>
      </c>
    </row>
    <row r="54" spans="2:19" ht="38.25" x14ac:dyDescent="0.2">
      <c r="B54" s="90"/>
      <c r="C54" s="35">
        <v>3</v>
      </c>
      <c r="D54" s="35" t="s">
        <v>35</v>
      </c>
      <c r="E54" s="35" t="s">
        <v>54</v>
      </c>
      <c r="F54" s="4" t="s">
        <v>3</v>
      </c>
      <c r="G54" s="8">
        <v>0.15</v>
      </c>
      <c r="H54" s="4" t="s">
        <v>3</v>
      </c>
      <c r="I54" s="8">
        <v>0.1</v>
      </c>
      <c r="J54" s="4" t="s">
        <v>3</v>
      </c>
      <c r="K54" s="8">
        <v>0.1</v>
      </c>
      <c r="L54" s="4" t="s">
        <v>3</v>
      </c>
      <c r="M54" s="8"/>
      <c r="N54" s="4" t="s">
        <v>3</v>
      </c>
      <c r="O54" s="33">
        <v>7.4999999999999997E-2</v>
      </c>
      <c r="P54" s="79"/>
      <c r="Q54" s="26" t="s">
        <v>3</v>
      </c>
      <c r="R54" s="7">
        <v>20000</v>
      </c>
      <c r="S54" s="1" t="str">
        <f t="shared" si="0"/>
        <v>% ABAIXO DO MINIMO</v>
      </c>
    </row>
    <row r="55" spans="2:19" ht="38.25" x14ac:dyDescent="0.2">
      <c r="B55" s="90"/>
      <c r="C55" s="35">
        <v>4</v>
      </c>
      <c r="D55" s="35" t="s">
        <v>35</v>
      </c>
      <c r="E55" s="35" t="s">
        <v>55</v>
      </c>
      <c r="F55" s="4" t="s">
        <v>3</v>
      </c>
      <c r="G55" s="8">
        <v>0.3</v>
      </c>
      <c r="H55" s="4" t="s">
        <v>3</v>
      </c>
      <c r="I55" s="8">
        <v>0.04</v>
      </c>
      <c r="J55" s="4" t="s">
        <v>3</v>
      </c>
      <c r="K55" s="8">
        <v>0.05</v>
      </c>
      <c r="L55" s="4" t="s">
        <v>3</v>
      </c>
      <c r="M55" s="8"/>
      <c r="N55" s="4" t="s">
        <v>3</v>
      </c>
      <c r="O55" s="33">
        <v>4.4999999999999998E-2</v>
      </c>
      <c r="P55" s="79"/>
      <c r="Q55" s="26" t="s">
        <v>3</v>
      </c>
      <c r="R55" s="7">
        <v>20000</v>
      </c>
      <c r="S55" s="1" t="str">
        <f t="shared" si="0"/>
        <v>% ABAIXO DO MINIMO</v>
      </c>
    </row>
    <row r="56" spans="2:19" x14ac:dyDescent="0.2">
      <c r="B56" s="10"/>
      <c r="C56" s="87" t="s">
        <v>10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34"/>
      <c r="Q56" s="34"/>
      <c r="R56" s="7">
        <f>SUM(R52:R55)</f>
        <v>85145</v>
      </c>
    </row>
    <row r="57" spans="2:19" x14ac:dyDescent="0.2">
      <c r="B57" s="1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1"/>
    </row>
    <row r="58" spans="2:19" x14ac:dyDescent="0.2">
      <c r="C58" s="17"/>
      <c r="D58" s="17"/>
      <c r="E58" s="18" t="s">
        <v>27</v>
      </c>
      <c r="O58" s="23" t="s">
        <v>32</v>
      </c>
      <c r="P58" s="23" t="s">
        <v>33</v>
      </c>
    </row>
    <row r="59" spans="2:19" x14ac:dyDescent="0.2">
      <c r="B59" s="17"/>
      <c r="C59" s="17"/>
      <c r="D59" s="17"/>
      <c r="E59" s="18" t="s">
        <v>28</v>
      </c>
      <c r="O59" s="19">
        <f>SUM(P53+P54+P55)/3</f>
        <v>0</v>
      </c>
      <c r="P59" s="19">
        <f>P52</f>
        <v>0</v>
      </c>
    </row>
    <row r="60" spans="2:19" x14ac:dyDescent="0.2">
      <c r="B60" s="17"/>
      <c r="C60" s="17"/>
      <c r="D60" s="17"/>
      <c r="E60" s="18" t="s">
        <v>29</v>
      </c>
      <c r="O60" s="24" t="s">
        <v>31</v>
      </c>
      <c r="P60" s="25">
        <f>0.6*O59+0.4*P59</f>
        <v>0</v>
      </c>
    </row>
    <row r="61" spans="2:19" x14ac:dyDescent="0.2">
      <c r="B61" s="17"/>
      <c r="C61" s="17"/>
      <c r="D61" s="17"/>
      <c r="E61" s="18" t="s">
        <v>30</v>
      </c>
    </row>
    <row r="62" spans="2:19" x14ac:dyDescent="0.2">
      <c r="B62" s="17"/>
      <c r="C62" s="17"/>
      <c r="D62" s="17"/>
      <c r="E62" s="28"/>
    </row>
    <row r="64" spans="2:19" ht="15" customHeight="1" x14ac:dyDescent="0.2">
      <c r="B64" s="91" t="s">
        <v>56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</row>
    <row r="65" spans="2:19" ht="63.75" x14ac:dyDescent="0.2">
      <c r="B65" s="35" t="s">
        <v>0</v>
      </c>
      <c r="C65" s="35" t="s">
        <v>1</v>
      </c>
      <c r="D65" s="35" t="s">
        <v>34</v>
      </c>
      <c r="E65" s="35" t="s">
        <v>2</v>
      </c>
      <c r="F65" s="35" t="s">
        <v>4</v>
      </c>
      <c r="G65" s="35" t="s">
        <v>5</v>
      </c>
      <c r="H65" s="35" t="s">
        <v>4</v>
      </c>
      <c r="I65" s="35" t="s">
        <v>5</v>
      </c>
      <c r="J65" s="35"/>
      <c r="K65" s="35"/>
      <c r="L65" s="35"/>
      <c r="M65" s="35"/>
      <c r="N65" s="35" t="s">
        <v>4</v>
      </c>
      <c r="O65" s="35" t="s">
        <v>22</v>
      </c>
      <c r="P65" s="27" t="s">
        <v>24</v>
      </c>
      <c r="Q65" s="35" t="s">
        <v>26</v>
      </c>
      <c r="R65" s="2" t="s">
        <v>6</v>
      </c>
    </row>
    <row r="66" spans="2:19" ht="38.25" x14ac:dyDescent="0.2">
      <c r="B66" s="90">
        <v>5</v>
      </c>
      <c r="C66" s="35">
        <v>1</v>
      </c>
      <c r="D66" s="35">
        <v>100</v>
      </c>
      <c r="E66" s="35" t="s">
        <v>57</v>
      </c>
      <c r="F66" s="3">
        <v>110</v>
      </c>
      <c r="G66" s="4" t="s">
        <v>3</v>
      </c>
      <c r="H66" s="3">
        <v>100</v>
      </c>
      <c r="I66" s="4" t="s">
        <v>3</v>
      </c>
      <c r="J66" s="3"/>
      <c r="K66" s="4"/>
      <c r="L66" s="4"/>
      <c r="M66" s="4"/>
      <c r="N66" s="9">
        <v>113</v>
      </c>
      <c r="O66" s="4" t="s">
        <v>23</v>
      </c>
      <c r="P66" s="75"/>
      <c r="Q66" s="6">
        <f>N66-N66*P66</f>
        <v>113</v>
      </c>
      <c r="R66" s="7">
        <f>Q66*D66</f>
        <v>11300</v>
      </c>
    </row>
    <row r="67" spans="2:19" ht="38.25" x14ac:dyDescent="0.2">
      <c r="B67" s="90"/>
      <c r="C67" s="35">
        <v>2</v>
      </c>
      <c r="D67" s="35" t="s">
        <v>35</v>
      </c>
      <c r="E67" s="35" t="s">
        <v>58</v>
      </c>
      <c r="F67" s="4" t="s">
        <v>3</v>
      </c>
      <c r="G67" s="8">
        <v>0.1</v>
      </c>
      <c r="H67" s="4" t="s">
        <v>3</v>
      </c>
      <c r="I67" s="8">
        <v>0.1</v>
      </c>
      <c r="J67" s="4"/>
      <c r="K67" s="8"/>
      <c r="L67" s="8"/>
      <c r="M67" s="8"/>
      <c r="N67" s="4" t="s">
        <v>3</v>
      </c>
      <c r="O67" s="33">
        <v>7.4999999999999997E-2</v>
      </c>
      <c r="P67" s="79"/>
      <c r="Q67" s="26" t="s">
        <v>3</v>
      </c>
      <c r="R67" s="7">
        <v>15000</v>
      </c>
      <c r="S67" s="1" t="str">
        <f t="shared" ref="S67:S111" si="1">IF(P67&gt;=O67,"CORRETO","% ABAIXO DO MINIMO")</f>
        <v>% ABAIXO DO MINIMO</v>
      </c>
    </row>
    <row r="68" spans="2:19" ht="38.25" x14ac:dyDescent="0.2">
      <c r="B68" s="90"/>
      <c r="C68" s="35">
        <v>3</v>
      </c>
      <c r="D68" s="35" t="s">
        <v>35</v>
      </c>
      <c r="E68" s="35" t="s">
        <v>54</v>
      </c>
      <c r="F68" s="4" t="s">
        <v>3</v>
      </c>
      <c r="G68" s="8">
        <v>0.1</v>
      </c>
      <c r="H68" s="4" t="s">
        <v>3</v>
      </c>
      <c r="I68" s="8">
        <v>0.1</v>
      </c>
      <c r="J68" s="4"/>
      <c r="K68" s="8"/>
      <c r="L68" s="8"/>
      <c r="M68" s="8"/>
      <c r="N68" s="4" t="s">
        <v>3</v>
      </c>
      <c r="O68" s="33">
        <v>7.4999999999999997E-2</v>
      </c>
      <c r="P68" s="79"/>
      <c r="Q68" s="26" t="s">
        <v>3</v>
      </c>
      <c r="R68" s="7">
        <v>10000</v>
      </c>
      <c r="S68" s="1" t="str">
        <f t="shared" si="1"/>
        <v>% ABAIXO DO MINIMO</v>
      </c>
    </row>
    <row r="69" spans="2:19" ht="38.25" x14ac:dyDescent="0.2">
      <c r="B69" s="90"/>
      <c r="C69" s="35">
        <v>4</v>
      </c>
      <c r="D69" s="35" t="s">
        <v>35</v>
      </c>
      <c r="E69" s="35" t="s">
        <v>55</v>
      </c>
      <c r="F69" s="4" t="s">
        <v>3</v>
      </c>
      <c r="G69" s="8">
        <v>0.03</v>
      </c>
      <c r="H69" s="4" t="s">
        <v>3</v>
      </c>
      <c r="I69" s="8">
        <v>0.05</v>
      </c>
      <c r="J69" s="4"/>
      <c r="K69" s="8"/>
      <c r="L69" s="8"/>
      <c r="M69" s="8"/>
      <c r="N69" s="4" t="s">
        <v>3</v>
      </c>
      <c r="O69" s="33">
        <v>4.4999999999999998E-2</v>
      </c>
      <c r="P69" s="79"/>
      <c r="Q69" s="26" t="s">
        <v>3</v>
      </c>
      <c r="R69" s="7">
        <v>10000</v>
      </c>
      <c r="S69" s="1" t="str">
        <f t="shared" si="1"/>
        <v>% ABAIXO DO MINIMO</v>
      </c>
    </row>
    <row r="70" spans="2:19" x14ac:dyDescent="0.2">
      <c r="B70" s="10"/>
      <c r="C70" s="87" t="s">
        <v>11</v>
      </c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9"/>
      <c r="P70" s="34"/>
      <c r="Q70" s="34"/>
      <c r="R70" s="7">
        <f>SUM(R66:R69)</f>
        <v>46300</v>
      </c>
    </row>
    <row r="71" spans="2:19" x14ac:dyDescent="0.2">
      <c r="B71" s="1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11"/>
    </row>
    <row r="72" spans="2:19" x14ac:dyDescent="0.2">
      <c r="C72" s="17"/>
      <c r="D72" s="17"/>
      <c r="E72" s="18" t="s">
        <v>27</v>
      </c>
      <c r="O72" s="23" t="s">
        <v>32</v>
      </c>
      <c r="P72" s="23" t="s">
        <v>33</v>
      </c>
    </row>
    <row r="73" spans="2:19" x14ac:dyDescent="0.2">
      <c r="B73" s="17"/>
      <c r="C73" s="17"/>
      <c r="D73" s="17"/>
      <c r="E73" s="18" t="s">
        <v>28</v>
      </c>
      <c r="O73" s="19">
        <f>SUM(P67+P68+P69)/3</f>
        <v>0</v>
      </c>
      <c r="P73" s="19">
        <f>P66</f>
        <v>0</v>
      </c>
    </row>
    <row r="74" spans="2:19" x14ac:dyDescent="0.2">
      <c r="B74" s="17"/>
      <c r="C74" s="17"/>
      <c r="D74" s="17"/>
      <c r="E74" s="18" t="s">
        <v>29</v>
      </c>
      <c r="O74" s="24" t="s">
        <v>31</v>
      </c>
      <c r="P74" s="25">
        <f>0.6*O73+0.4*P73</f>
        <v>0</v>
      </c>
    </row>
    <row r="75" spans="2:19" x14ac:dyDescent="0.2">
      <c r="B75" s="17"/>
      <c r="C75" s="17"/>
      <c r="D75" s="17"/>
      <c r="E75" s="18" t="s">
        <v>30</v>
      </c>
    </row>
    <row r="76" spans="2:19" x14ac:dyDescent="0.2">
      <c r="B76" s="17"/>
      <c r="C76" s="17"/>
      <c r="D76" s="17"/>
      <c r="E76" s="17"/>
    </row>
    <row r="78" spans="2:19" ht="21.75" customHeight="1" x14ac:dyDescent="0.2">
      <c r="B78" s="91" t="s">
        <v>59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</row>
    <row r="79" spans="2:19" ht="63.75" x14ac:dyDescent="0.2">
      <c r="B79" s="35" t="s">
        <v>0</v>
      </c>
      <c r="C79" s="35" t="s">
        <v>1</v>
      </c>
      <c r="D79" s="35" t="s">
        <v>34</v>
      </c>
      <c r="E79" s="35" t="s">
        <v>2</v>
      </c>
      <c r="F79" s="35" t="s">
        <v>4</v>
      </c>
      <c r="G79" s="35" t="s">
        <v>5</v>
      </c>
      <c r="H79" s="35" t="s">
        <v>4</v>
      </c>
      <c r="I79" s="35" t="s">
        <v>5</v>
      </c>
      <c r="J79" s="35"/>
      <c r="K79" s="35"/>
      <c r="L79" s="35"/>
      <c r="M79" s="35"/>
      <c r="N79" s="35" t="s">
        <v>4</v>
      </c>
      <c r="O79" s="35" t="s">
        <v>22</v>
      </c>
      <c r="P79" s="27" t="s">
        <v>24</v>
      </c>
      <c r="Q79" s="35" t="s">
        <v>26</v>
      </c>
      <c r="R79" s="2" t="s">
        <v>6</v>
      </c>
    </row>
    <row r="80" spans="2:19" ht="38.25" x14ac:dyDescent="0.2">
      <c r="B80" s="90">
        <v>6</v>
      </c>
      <c r="C80" s="35">
        <v>1</v>
      </c>
      <c r="D80" s="35">
        <v>100</v>
      </c>
      <c r="E80" s="35" t="s">
        <v>60</v>
      </c>
      <c r="F80" s="3">
        <v>110</v>
      </c>
      <c r="G80" s="4" t="s">
        <v>3</v>
      </c>
      <c r="H80" s="3">
        <v>100</v>
      </c>
      <c r="I80" s="4" t="s">
        <v>3</v>
      </c>
      <c r="J80" s="3"/>
      <c r="K80" s="4"/>
      <c r="L80" s="4"/>
      <c r="M80" s="4"/>
      <c r="N80" s="9">
        <v>113</v>
      </c>
      <c r="O80" s="4" t="s">
        <v>23</v>
      </c>
      <c r="P80" s="75"/>
      <c r="Q80" s="6">
        <f>N80-N80*P80</f>
        <v>113</v>
      </c>
      <c r="R80" s="7">
        <f>Q80*D80</f>
        <v>11300</v>
      </c>
    </row>
    <row r="81" spans="2:19" ht="38.25" x14ac:dyDescent="0.2">
      <c r="B81" s="90"/>
      <c r="C81" s="35">
        <v>2</v>
      </c>
      <c r="D81" s="35" t="s">
        <v>35</v>
      </c>
      <c r="E81" s="35" t="s">
        <v>53</v>
      </c>
      <c r="F81" s="4" t="s">
        <v>3</v>
      </c>
      <c r="G81" s="8">
        <v>0.1</v>
      </c>
      <c r="H81" s="4" t="s">
        <v>3</v>
      </c>
      <c r="I81" s="8">
        <v>0.1</v>
      </c>
      <c r="J81" s="4"/>
      <c r="K81" s="8"/>
      <c r="L81" s="8"/>
      <c r="M81" s="8"/>
      <c r="N81" s="4" t="s">
        <v>3</v>
      </c>
      <c r="O81" s="33">
        <v>7.4999999999999997E-2</v>
      </c>
      <c r="P81" s="79"/>
      <c r="Q81" s="26" t="s">
        <v>3</v>
      </c>
      <c r="R81" s="7">
        <v>15000</v>
      </c>
      <c r="S81" s="1" t="str">
        <f t="shared" si="1"/>
        <v>% ABAIXO DO MINIMO</v>
      </c>
    </row>
    <row r="82" spans="2:19" ht="38.25" x14ac:dyDescent="0.2">
      <c r="B82" s="90"/>
      <c r="C82" s="35">
        <v>3</v>
      </c>
      <c r="D82" s="35" t="s">
        <v>35</v>
      </c>
      <c r="E82" s="35" t="s">
        <v>54</v>
      </c>
      <c r="F82" s="4" t="s">
        <v>3</v>
      </c>
      <c r="G82" s="8">
        <v>0.1</v>
      </c>
      <c r="H82" s="4" t="s">
        <v>3</v>
      </c>
      <c r="I82" s="8">
        <v>0.1</v>
      </c>
      <c r="J82" s="4"/>
      <c r="K82" s="8"/>
      <c r="L82" s="8"/>
      <c r="M82" s="8"/>
      <c r="N82" s="4" t="s">
        <v>3</v>
      </c>
      <c r="O82" s="33">
        <v>7.4999999999999997E-2</v>
      </c>
      <c r="P82" s="79"/>
      <c r="Q82" s="26" t="s">
        <v>3</v>
      </c>
      <c r="R82" s="7">
        <v>10000</v>
      </c>
      <c r="S82" s="1" t="str">
        <f t="shared" si="1"/>
        <v>% ABAIXO DO MINIMO</v>
      </c>
    </row>
    <row r="83" spans="2:19" ht="38.25" x14ac:dyDescent="0.2">
      <c r="B83" s="90"/>
      <c r="C83" s="35">
        <v>4</v>
      </c>
      <c r="D83" s="35" t="s">
        <v>35</v>
      </c>
      <c r="E83" s="35" t="s">
        <v>55</v>
      </c>
      <c r="F83" s="4" t="s">
        <v>3</v>
      </c>
      <c r="G83" s="8">
        <v>0.03</v>
      </c>
      <c r="H83" s="4" t="s">
        <v>3</v>
      </c>
      <c r="I83" s="8">
        <v>0.05</v>
      </c>
      <c r="J83" s="4"/>
      <c r="K83" s="8"/>
      <c r="L83" s="8"/>
      <c r="M83" s="8"/>
      <c r="N83" s="4" t="s">
        <v>3</v>
      </c>
      <c r="O83" s="33">
        <v>4.4999999999999998E-2</v>
      </c>
      <c r="P83" s="79"/>
      <c r="Q83" s="26" t="s">
        <v>3</v>
      </c>
      <c r="R83" s="7">
        <v>10000</v>
      </c>
      <c r="S83" s="1" t="str">
        <f t="shared" si="1"/>
        <v>% ABAIXO DO MINIMO</v>
      </c>
    </row>
    <row r="84" spans="2:19" ht="12.75" customHeight="1" x14ac:dyDescent="0.2">
      <c r="B84" s="10"/>
      <c r="C84" s="87" t="s">
        <v>12</v>
      </c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9"/>
      <c r="P84" s="34"/>
      <c r="Q84" s="34"/>
      <c r="R84" s="7">
        <f>SUM(R80:R83)</f>
        <v>46300</v>
      </c>
    </row>
    <row r="85" spans="2:19" ht="12.75" customHeight="1" x14ac:dyDescent="0.2">
      <c r="B85" s="1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11"/>
    </row>
    <row r="86" spans="2:19" ht="12.75" customHeight="1" x14ac:dyDescent="0.2">
      <c r="C86" s="17"/>
      <c r="D86" s="17"/>
      <c r="E86" s="18" t="s">
        <v>27</v>
      </c>
      <c r="O86" s="23" t="s">
        <v>32</v>
      </c>
      <c r="P86" s="23" t="s">
        <v>33</v>
      </c>
    </row>
    <row r="87" spans="2:19" ht="12.75" customHeight="1" x14ac:dyDescent="0.2">
      <c r="B87" s="17"/>
      <c r="C87" s="17"/>
      <c r="D87" s="17"/>
      <c r="E87" s="18" t="s">
        <v>28</v>
      </c>
      <c r="O87" s="19">
        <f>SUM(P81+P82+P83)/3</f>
        <v>0</v>
      </c>
      <c r="P87" s="19">
        <f>P80</f>
        <v>0</v>
      </c>
    </row>
    <row r="88" spans="2:19" ht="12.75" customHeight="1" x14ac:dyDescent="0.2">
      <c r="B88" s="17"/>
      <c r="C88" s="17"/>
      <c r="D88" s="17"/>
      <c r="E88" s="18" t="s">
        <v>29</v>
      </c>
      <c r="O88" s="24" t="s">
        <v>31</v>
      </c>
      <c r="P88" s="25">
        <f>0.6*O87+0.4*P87</f>
        <v>0</v>
      </c>
    </row>
    <row r="89" spans="2:19" ht="12.75" customHeight="1" x14ac:dyDescent="0.2">
      <c r="B89" s="17"/>
      <c r="C89" s="17"/>
      <c r="D89" s="17"/>
      <c r="E89" s="18" t="s">
        <v>30</v>
      </c>
    </row>
    <row r="90" spans="2:19" ht="12.75" customHeight="1" x14ac:dyDescent="0.2">
      <c r="B90" s="17"/>
      <c r="C90" s="17"/>
      <c r="D90" s="17"/>
      <c r="E90" s="28"/>
    </row>
    <row r="92" spans="2:19" ht="15" customHeight="1" x14ac:dyDescent="0.2">
      <c r="B92" s="91" t="s">
        <v>61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</row>
    <row r="93" spans="2:19" ht="63.75" x14ac:dyDescent="0.2">
      <c r="B93" s="35" t="s">
        <v>0</v>
      </c>
      <c r="C93" s="35" t="s">
        <v>1</v>
      </c>
      <c r="D93" s="35" t="s">
        <v>34</v>
      </c>
      <c r="E93" s="35" t="s">
        <v>2</v>
      </c>
      <c r="F93" s="35" t="s">
        <v>4</v>
      </c>
      <c r="G93" s="35" t="s">
        <v>5</v>
      </c>
      <c r="H93" s="35" t="s">
        <v>4</v>
      </c>
      <c r="I93" s="35" t="s">
        <v>5</v>
      </c>
      <c r="J93" s="35"/>
      <c r="K93" s="35"/>
      <c r="L93" s="35"/>
      <c r="M93" s="35"/>
      <c r="N93" s="35" t="s">
        <v>4</v>
      </c>
      <c r="O93" s="35" t="s">
        <v>22</v>
      </c>
      <c r="P93" s="27" t="s">
        <v>24</v>
      </c>
      <c r="Q93" s="35" t="s">
        <v>26</v>
      </c>
      <c r="R93" s="2" t="s">
        <v>6</v>
      </c>
    </row>
    <row r="94" spans="2:19" ht="38.25" x14ac:dyDescent="0.2">
      <c r="B94" s="90">
        <v>7</v>
      </c>
      <c r="C94" s="35">
        <v>1</v>
      </c>
      <c r="D94" s="35">
        <v>100</v>
      </c>
      <c r="E94" s="35" t="s">
        <v>60</v>
      </c>
      <c r="F94" s="3">
        <v>110</v>
      </c>
      <c r="G94" s="4" t="s">
        <v>3</v>
      </c>
      <c r="H94" s="3">
        <v>100</v>
      </c>
      <c r="I94" s="4" t="s">
        <v>3</v>
      </c>
      <c r="J94" s="3"/>
      <c r="K94" s="4"/>
      <c r="L94" s="4"/>
      <c r="M94" s="4"/>
      <c r="N94" s="9">
        <v>110</v>
      </c>
      <c r="O94" s="4" t="s">
        <v>23</v>
      </c>
      <c r="P94" s="75"/>
      <c r="Q94" s="6">
        <f>N94-N94*P94</f>
        <v>110</v>
      </c>
      <c r="R94" s="7">
        <f>Q94*D94</f>
        <v>11000</v>
      </c>
    </row>
    <row r="95" spans="2:19" ht="38.25" x14ac:dyDescent="0.2">
      <c r="B95" s="90"/>
      <c r="C95" s="35">
        <v>2</v>
      </c>
      <c r="D95" s="35" t="s">
        <v>35</v>
      </c>
      <c r="E95" s="35" t="s">
        <v>53</v>
      </c>
      <c r="F95" s="4" t="s">
        <v>3</v>
      </c>
      <c r="G95" s="8">
        <v>0.1</v>
      </c>
      <c r="H95" s="4" t="s">
        <v>3</v>
      </c>
      <c r="I95" s="8">
        <v>0.1</v>
      </c>
      <c r="J95" s="4"/>
      <c r="K95" s="8"/>
      <c r="L95" s="8"/>
      <c r="M95" s="8"/>
      <c r="N95" s="4" t="s">
        <v>3</v>
      </c>
      <c r="O95" s="33">
        <v>7.4999999999999997E-2</v>
      </c>
      <c r="P95" s="79"/>
      <c r="Q95" s="26" t="s">
        <v>3</v>
      </c>
      <c r="R95" s="7">
        <v>15000</v>
      </c>
      <c r="S95" s="1" t="str">
        <f t="shared" si="1"/>
        <v>% ABAIXO DO MINIMO</v>
      </c>
    </row>
    <row r="96" spans="2:19" ht="38.25" x14ac:dyDescent="0.2">
      <c r="B96" s="90"/>
      <c r="C96" s="35">
        <v>3</v>
      </c>
      <c r="D96" s="35" t="s">
        <v>35</v>
      </c>
      <c r="E96" s="35" t="s">
        <v>54</v>
      </c>
      <c r="F96" s="4" t="s">
        <v>3</v>
      </c>
      <c r="G96" s="8">
        <v>0.1</v>
      </c>
      <c r="H96" s="4" t="s">
        <v>3</v>
      </c>
      <c r="I96" s="8">
        <v>0.1</v>
      </c>
      <c r="J96" s="4"/>
      <c r="K96" s="8"/>
      <c r="L96" s="8"/>
      <c r="M96" s="8"/>
      <c r="N96" s="4" t="s">
        <v>3</v>
      </c>
      <c r="O96" s="33">
        <v>7.4999999999999997E-2</v>
      </c>
      <c r="P96" s="79"/>
      <c r="Q96" s="26" t="s">
        <v>3</v>
      </c>
      <c r="R96" s="7">
        <v>10000</v>
      </c>
      <c r="S96" s="1" t="str">
        <f t="shared" si="1"/>
        <v>% ABAIXO DO MINIMO</v>
      </c>
    </row>
    <row r="97" spans="2:19" ht="38.25" x14ac:dyDescent="0.2">
      <c r="B97" s="90"/>
      <c r="C97" s="35">
        <v>4</v>
      </c>
      <c r="D97" s="35" t="s">
        <v>35</v>
      </c>
      <c r="E97" s="35" t="s">
        <v>55</v>
      </c>
      <c r="F97" s="4" t="s">
        <v>3</v>
      </c>
      <c r="G97" s="8">
        <v>0.03</v>
      </c>
      <c r="H97" s="4" t="s">
        <v>3</v>
      </c>
      <c r="I97" s="8">
        <v>0.05</v>
      </c>
      <c r="J97" s="4"/>
      <c r="K97" s="8"/>
      <c r="L97" s="8"/>
      <c r="M97" s="8"/>
      <c r="N97" s="4" t="s">
        <v>3</v>
      </c>
      <c r="O97" s="33">
        <v>4.4999999999999998E-2</v>
      </c>
      <c r="P97" s="79"/>
      <c r="Q97" s="26" t="s">
        <v>3</v>
      </c>
      <c r="R97" s="7">
        <v>10000</v>
      </c>
      <c r="S97" s="1" t="str">
        <f t="shared" si="1"/>
        <v>% ABAIXO DO MINIMO</v>
      </c>
    </row>
    <row r="98" spans="2:19" ht="12.75" customHeight="1" x14ac:dyDescent="0.2">
      <c r="B98" s="10"/>
      <c r="C98" s="87" t="s">
        <v>13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34"/>
      <c r="Q98" s="34"/>
      <c r="R98" s="7">
        <f>SUM(R94:R97)</f>
        <v>46000</v>
      </c>
    </row>
    <row r="99" spans="2:19" ht="12.75" customHeight="1" x14ac:dyDescent="0.2">
      <c r="B99" s="12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11"/>
    </row>
    <row r="100" spans="2:19" ht="12.75" customHeight="1" x14ac:dyDescent="0.2">
      <c r="C100" s="17"/>
      <c r="D100" s="17"/>
      <c r="E100" s="18" t="s">
        <v>27</v>
      </c>
      <c r="O100" s="23" t="s">
        <v>32</v>
      </c>
      <c r="P100" s="23" t="s">
        <v>33</v>
      </c>
    </row>
    <row r="101" spans="2:19" ht="12.75" customHeight="1" x14ac:dyDescent="0.2">
      <c r="B101" s="17"/>
      <c r="C101" s="17"/>
      <c r="D101" s="17"/>
      <c r="E101" s="18" t="s">
        <v>28</v>
      </c>
      <c r="O101" s="19">
        <f>SUM(P95+P96+P97)/3</f>
        <v>0</v>
      </c>
      <c r="P101" s="19">
        <f>P94</f>
        <v>0</v>
      </c>
    </row>
    <row r="102" spans="2:19" ht="12.75" customHeight="1" x14ac:dyDescent="0.2">
      <c r="B102" s="17"/>
      <c r="C102" s="17"/>
      <c r="D102" s="17"/>
      <c r="E102" s="18" t="s">
        <v>29</v>
      </c>
      <c r="O102" s="24" t="s">
        <v>31</v>
      </c>
      <c r="P102" s="25">
        <f>0.6*O101+0.4*P101</f>
        <v>0</v>
      </c>
    </row>
    <row r="103" spans="2:19" ht="12.75" customHeight="1" x14ac:dyDescent="0.2">
      <c r="B103" s="17"/>
      <c r="C103" s="17"/>
      <c r="D103" s="17"/>
      <c r="E103" s="18" t="s">
        <v>30</v>
      </c>
    </row>
    <row r="104" spans="2:19" x14ac:dyDescent="0.2">
      <c r="B104" s="17"/>
      <c r="C104" s="17"/>
      <c r="D104" s="17"/>
      <c r="E104" s="17"/>
    </row>
    <row r="106" spans="2:19" ht="15" customHeight="1" x14ac:dyDescent="0.2">
      <c r="B106" s="91" t="s">
        <v>62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</row>
    <row r="107" spans="2:19" ht="63.75" x14ac:dyDescent="0.2">
      <c r="B107" s="35" t="s">
        <v>0</v>
      </c>
      <c r="C107" s="35" t="s">
        <v>1</v>
      </c>
      <c r="D107" s="35" t="s">
        <v>34</v>
      </c>
      <c r="E107" s="35" t="s">
        <v>2</v>
      </c>
      <c r="F107" s="35" t="s">
        <v>4</v>
      </c>
      <c r="G107" s="35" t="s">
        <v>5</v>
      </c>
      <c r="H107" s="35" t="s">
        <v>4</v>
      </c>
      <c r="I107" s="35" t="s">
        <v>5</v>
      </c>
      <c r="J107" s="35" t="s">
        <v>4</v>
      </c>
      <c r="K107" s="35" t="s">
        <v>5</v>
      </c>
      <c r="L107" s="35"/>
      <c r="M107" s="35"/>
      <c r="N107" s="35" t="s">
        <v>4</v>
      </c>
      <c r="O107" s="35" t="s">
        <v>22</v>
      </c>
      <c r="P107" s="27" t="s">
        <v>24</v>
      </c>
      <c r="Q107" s="35" t="s">
        <v>26</v>
      </c>
      <c r="R107" s="2" t="s">
        <v>6</v>
      </c>
    </row>
    <row r="108" spans="2:19" ht="38.25" x14ac:dyDescent="0.2">
      <c r="B108" s="90">
        <v>8</v>
      </c>
      <c r="C108" s="35">
        <v>1</v>
      </c>
      <c r="D108" s="35">
        <v>100</v>
      </c>
      <c r="E108" s="35" t="s">
        <v>60</v>
      </c>
      <c r="F108" s="3">
        <v>105</v>
      </c>
      <c r="G108" s="4" t="s">
        <v>3</v>
      </c>
      <c r="H108" s="3">
        <v>100</v>
      </c>
      <c r="I108" s="4" t="s">
        <v>3</v>
      </c>
      <c r="J108" s="3">
        <v>45</v>
      </c>
      <c r="K108" s="4" t="s">
        <v>3</v>
      </c>
      <c r="L108" s="4"/>
      <c r="M108" s="4"/>
      <c r="N108" s="9">
        <v>108</v>
      </c>
      <c r="O108" s="4" t="s">
        <v>23</v>
      </c>
      <c r="P108" s="75"/>
      <c r="Q108" s="6">
        <f>N108-N108*P108</f>
        <v>108</v>
      </c>
      <c r="R108" s="7">
        <f>Q108*D108</f>
        <v>10800</v>
      </c>
    </row>
    <row r="109" spans="2:19" ht="38.25" x14ac:dyDescent="0.2">
      <c r="B109" s="90"/>
      <c r="C109" s="35">
        <v>2</v>
      </c>
      <c r="D109" s="35" t="s">
        <v>35</v>
      </c>
      <c r="E109" s="35" t="s">
        <v>53</v>
      </c>
      <c r="F109" s="4" t="s">
        <v>3</v>
      </c>
      <c r="G109" s="8">
        <v>0.1</v>
      </c>
      <c r="H109" s="4" t="s">
        <v>3</v>
      </c>
      <c r="I109" s="8">
        <v>0.1</v>
      </c>
      <c r="J109" s="4" t="s">
        <v>3</v>
      </c>
      <c r="K109" s="8"/>
      <c r="L109" s="8"/>
      <c r="M109" s="8"/>
      <c r="N109" s="4" t="s">
        <v>3</v>
      </c>
      <c r="O109" s="33">
        <v>7.4999999999999997E-2</v>
      </c>
      <c r="P109" s="79"/>
      <c r="Q109" s="26" t="s">
        <v>3</v>
      </c>
      <c r="R109" s="7">
        <v>8000</v>
      </c>
      <c r="S109" s="1" t="str">
        <f t="shared" si="1"/>
        <v>% ABAIXO DO MINIMO</v>
      </c>
    </row>
    <row r="110" spans="2:19" ht="38.25" x14ac:dyDescent="0.2">
      <c r="B110" s="90"/>
      <c r="C110" s="35">
        <v>3</v>
      </c>
      <c r="D110" s="35" t="s">
        <v>35</v>
      </c>
      <c r="E110" s="35" t="s">
        <v>54</v>
      </c>
      <c r="F110" s="4" t="s">
        <v>3</v>
      </c>
      <c r="G110" s="8">
        <v>0.1</v>
      </c>
      <c r="H110" s="4" t="s">
        <v>3</v>
      </c>
      <c r="I110" s="8">
        <v>0.1</v>
      </c>
      <c r="J110" s="4" t="s">
        <v>3</v>
      </c>
      <c r="K110" s="8"/>
      <c r="L110" s="8"/>
      <c r="M110" s="8"/>
      <c r="N110" s="4" t="s">
        <v>3</v>
      </c>
      <c r="O110" s="33">
        <v>7.4999999999999997E-2</v>
      </c>
      <c r="P110" s="79"/>
      <c r="Q110" s="26" t="s">
        <v>3</v>
      </c>
      <c r="R110" s="7">
        <v>6000</v>
      </c>
      <c r="S110" s="1" t="str">
        <f t="shared" si="1"/>
        <v>% ABAIXO DO MINIMO</v>
      </c>
    </row>
    <row r="111" spans="2:19" ht="38.25" x14ac:dyDescent="0.2">
      <c r="B111" s="90"/>
      <c r="C111" s="35">
        <v>4</v>
      </c>
      <c r="D111" s="35" t="s">
        <v>35</v>
      </c>
      <c r="E111" s="35" t="s">
        <v>55</v>
      </c>
      <c r="F111" s="4" t="s">
        <v>3</v>
      </c>
      <c r="G111" s="8">
        <v>0.03</v>
      </c>
      <c r="H111" s="4" t="s">
        <v>3</v>
      </c>
      <c r="I111" s="8">
        <v>0.05</v>
      </c>
      <c r="J111" s="4" t="s">
        <v>3</v>
      </c>
      <c r="K111" s="8"/>
      <c r="L111" s="8"/>
      <c r="M111" s="8"/>
      <c r="N111" s="4" t="s">
        <v>3</v>
      </c>
      <c r="O111" s="33">
        <v>4.4999999999999998E-2</v>
      </c>
      <c r="P111" s="79"/>
      <c r="Q111" s="26" t="s">
        <v>3</v>
      </c>
      <c r="R111" s="7">
        <v>6000</v>
      </c>
      <c r="S111" s="1" t="str">
        <f t="shared" si="1"/>
        <v>% ABAIXO DO MINIMO</v>
      </c>
    </row>
    <row r="112" spans="2:19" x14ac:dyDescent="0.2">
      <c r="B112" s="10"/>
      <c r="C112" s="87" t="s">
        <v>14</v>
      </c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9"/>
      <c r="P112" s="34"/>
      <c r="Q112" s="34"/>
      <c r="R112" s="7">
        <f>SUM(R108:R111)</f>
        <v>30800</v>
      </c>
    </row>
    <row r="113" spans="2:19" x14ac:dyDescent="0.2">
      <c r="B113" s="12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11"/>
    </row>
    <row r="114" spans="2:19" x14ac:dyDescent="0.2">
      <c r="C114" s="17"/>
      <c r="D114" s="17"/>
      <c r="E114" s="18" t="s">
        <v>27</v>
      </c>
      <c r="O114" s="23" t="s">
        <v>32</v>
      </c>
      <c r="P114" s="23" t="s">
        <v>33</v>
      </c>
    </row>
    <row r="115" spans="2:19" x14ac:dyDescent="0.2">
      <c r="B115" s="17"/>
      <c r="C115" s="17"/>
      <c r="D115" s="17"/>
      <c r="E115" s="18" t="s">
        <v>28</v>
      </c>
      <c r="O115" s="19">
        <f>SUM(P109+P110+P111)/3</f>
        <v>0</v>
      </c>
      <c r="P115" s="19">
        <f>P108</f>
        <v>0</v>
      </c>
    </row>
    <row r="116" spans="2:19" x14ac:dyDescent="0.2">
      <c r="B116" s="17"/>
      <c r="C116" s="17"/>
      <c r="D116" s="17"/>
      <c r="E116" s="18" t="s">
        <v>29</v>
      </c>
      <c r="O116" s="24" t="s">
        <v>31</v>
      </c>
      <c r="P116" s="25">
        <f>0.6*O115+0.4*P115</f>
        <v>0</v>
      </c>
    </row>
    <row r="117" spans="2:19" x14ac:dyDescent="0.2">
      <c r="B117" s="17"/>
      <c r="C117" s="17"/>
      <c r="D117" s="17"/>
      <c r="E117" s="18" t="s">
        <v>30</v>
      </c>
    </row>
    <row r="118" spans="2:19" x14ac:dyDescent="0.2">
      <c r="B118" s="17"/>
      <c r="C118" s="17"/>
      <c r="D118" s="17"/>
      <c r="E118" s="28"/>
    </row>
    <row r="119" spans="2:19" x14ac:dyDescent="0.2">
      <c r="B119" s="17"/>
      <c r="C119" s="17"/>
      <c r="D119" s="17"/>
      <c r="E119" s="17"/>
    </row>
    <row r="120" spans="2:19" ht="15" customHeight="1" x14ac:dyDescent="0.2">
      <c r="B120" s="91" t="s">
        <v>63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  <row r="121" spans="2:19" ht="63.75" x14ac:dyDescent="0.2">
      <c r="B121" s="35" t="s">
        <v>0</v>
      </c>
      <c r="C121" s="35" t="s">
        <v>1</v>
      </c>
      <c r="D121" s="35" t="s">
        <v>34</v>
      </c>
      <c r="E121" s="35" t="s">
        <v>2</v>
      </c>
      <c r="F121" s="35" t="s">
        <v>4</v>
      </c>
      <c r="G121" s="35" t="s">
        <v>5</v>
      </c>
      <c r="H121" s="35" t="s">
        <v>4</v>
      </c>
      <c r="I121" s="35" t="s">
        <v>5</v>
      </c>
      <c r="J121" s="35"/>
      <c r="K121" s="35"/>
      <c r="L121" s="35"/>
      <c r="M121" s="35"/>
      <c r="N121" s="35" t="s">
        <v>4</v>
      </c>
      <c r="O121" s="35" t="s">
        <v>22</v>
      </c>
      <c r="P121" s="27" t="s">
        <v>24</v>
      </c>
      <c r="Q121" s="35" t="s">
        <v>26</v>
      </c>
      <c r="R121" s="2" t="s">
        <v>6</v>
      </c>
    </row>
    <row r="122" spans="2:19" ht="38.25" x14ac:dyDescent="0.2">
      <c r="B122" s="90">
        <v>9</v>
      </c>
      <c r="C122" s="35">
        <v>1</v>
      </c>
      <c r="D122" s="35">
        <v>100</v>
      </c>
      <c r="E122" s="35" t="s">
        <v>64</v>
      </c>
      <c r="F122" s="3">
        <v>105</v>
      </c>
      <c r="G122" s="4" t="s">
        <v>3</v>
      </c>
      <c r="H122" s="3">
        <v>100</v>
      </c>
      <c r="I122" s="4" t="s">
        <v>3</v>
      </c>
      <c r="J122" s="3"/>
      <c r="K122" s="4"/>
      <c r="L122" s="4"/>
      <c r="M122" s="4"/>
      <c r="N122" s="9">
        <v>108</v>
      </c>
      <c r="O122" s="4" t="s">
        <v>23</v>
      </c>
      <c r="P122" s="75"/>
      <c r="Q122" s="6">
        <f>N122-N122*P122</f>
        <v>108</v>
      </c>
      <c r="R122" s="7">
        <f>Q122*D122</f>
        <v>10800</v>
      </c>
    </row>
    <row r="123" spans="2:19" ht="38.25" x14ac:dyDescent="0.2">
      <c r="B123" s="90"/>
      <c r="C123" s="35">
        <v>2</v>
      </c>
      <c r="D123" s="35" t="s">
        <v>35</v>
      </c>
      <c r="E123" s="35" t="s">
        <v>53</v>
      </c>
      <c r="F123" s="4" t="s">
        <v>3</v>
      </c>
      <c r="G123" s="8">
        <v>0.1</v>
      </c>
      <c r="H123" s="4" t="s">
        <v>3</v>
      </c>
      <c r="I123" s="8">
        <v>0.1</v>
      </c>
      <c r="J123" s="4"/>
      <c r="K123" s="8"/>
      <c r="L123" s="8"/>
      <c r="M123" s="8"/>
      <c r="N123" s="4" t="s">
        <v>3</v>
      </c>
      <c r="O123" s="33">
        <v>7.4999999999999997E-2</v>
      </c>
      <c r="P123" s="79"/>
      <c r="Q123" s="26" t="s">
        <v>3</v>
      </c>
      <c r="R123" s="7">
        <v>10000</v>
      </c>
      <c r="S123" s="1" t="str">
        <f t="shared" ref="S123:S167" si="2">IF(P123&gt;=O123,"CORRETO","% ABAIXO DO MINIMO")</f>
        <v>% ABAIXO DO MINIMO</v>
      </c>
    </row>
    <row r="124" spans="2:19" ht="38.25" x14ac:dyDescent="0.2">
      <c r="B124" s="90"/>
      <c r="C124" s="35">
        <v>3</v>
      </c>
      <c r="D124" s="35" t="s">
        <v>35</v>
      </c>
      <c r="E124" s="35" t="s">
        <v>54</v>
      </c>
      <c r="F124" s="4" t="s">
        <v>3</v>
      </c>
      <c r="G124" s="8">
        <v>0.1</v>
      </c>
      <c r="H124" s="4" t="s">
        <v>3</v>
      </c>
      <c r="I124" s="8">
        <v>0.1</v>
      </c>
      <c r="J124" s="4"/>
      <c r="K124" s="8"/>
      <c r="L124" s="8"/>
      <c r="M124" s="8"/>
      <c r="N124" s="4" t="s">
        <v>3</v>
      </c>
      <c r="O124" s="33">
        <v>7.4999999999999997E-2</v>
      </c>
      <c r="P124" s="79"/>
      <c r="Q124" s="26" t="s">
        <v>3</v>
      </c>
      <c r="R124" s="7">
        <v>8000</v>
      </c>
      <c r="S124" s="1" t="str">
        <f t="shared" si="2"/>
        <v>% ABAIXO DO MINIMO</v>
      </c>
    </row>
    <row r="125" spans="2:19" ht="38.25" x14ac:dyDescent="0.2">
      <c r="B125" s="90"/>
      <c r="C125" s="35">
        <v>4</v>
      </c>
      <c r="D125" s="35" t="s">
        <v>35</v>
      </c>
      <c r="E125" s="35" t="s">
        <v>55</v>
      </c>
      <c r="F125" s="4" t="s">
        <v>3</v>
      </c>
      <c r="G125" s="8">
        <v>0.03</v>
      </c>
      <c r="H125" s="4" t="s">
        <v>3</v>
      </c>
      <c r="I125" s="8">
        <v>0.05</v>
      </c>
      <c r="J125" s="4"/>
      <c r="K125" s="8"/>
      <c r="L125" s="8"/>
      <c r="M125" s="8"/>
      <c r="N125" s="4" t="s">
        <v>3</v>
      </c>
      <c r="O125" s="33">
        <v>4.4999999999999998E-2</v>
      </c>
      <c r="P125" s="79"/>
      <c r="Q125" s="26" t="s">
        <v>3</v>
      </c>
      <c r="R125" s="7">
        <v>8000</v>
      </c>
      <c r="S125" s="1" t="str">
        <f t="shared" si="2"/>
        <v>% ABAIXO DO MINIMO</v>
      </c>
    </row>
    <row r="126" spans="2:19" x14ac:dyDescent="0.2">
      <c r="B126" s="10"/>
      <c r="C126" s="87" t="s">
        <v>15</v>
      </c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9"/>
      <c r="P126" s="34"/>
      <c r="Q126" s="34"/>
      <c r="R126" s="7">
        <f>SUM(R122:R125)</f>
        <v>36800</v>
      </c>
    </row>
    <row r="127" spans="2:19" x14ac:dyDescent="0.2">
      <c r="B127" s="12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11"/>
    </row>
    <row r="128" spans="2:19" x14ac:dyDescent="0.2">
      <c r="C128" s="17"/>
      <c r="D128" s="17"/>
      <c r="E128" s="18" t="s">
        <v>27</v>
      </c>
      <c r="O128" s="23" t="s">
        <v>32</v>
      </c>
      <c r="P128" s="23" t="s">
        <v>33</v>
      </c>
    </row>
    <row r="129" spans="2:19" x14ac:dyDescent="0.2">
      <c r="B129" s="17"/>
      <c r="C129" s="17"/>
      <c r="D129" s="17"/>
      <c r="E129" s="18" t="s">
        <v>28</v>
      </c>
      <c r="O129" s="19">
        <f>SUM(P123+P124+P125)/3</f>
        <v>0</v>
      </c>
      <c r="P129" s="19">
        <f>P122</f>
        <v>0</v>
      </c>
    </row>
    <row r="130" spans="2:19" x14ac:dyDescent="0.2">
      <c r="B130" s="17"/>
      <c r="C130" s="17"/>
      <c r="D130" s="17"/>
      <c r="E130" s="18" t="s">
        <v>29</v>
      </c>
      <c r="O130" s="24" t="s">
        <v>31</v>
      </c>
      <c r="P130" s="25">
        <f>0.6*O129+0.4*P129</f>
        <v>0</v>
      </c>
    </row>
    <row r="131" spans="2:19" x14ac:dyDescent="0.2">
      <c r="B131" s="17"/>
      <c r="C131" s="17"/>
      <c r="D131" s="17"/>
      <c r="E131" s="18" t="s">
        <v>30</v>
      </c>
    </row>
    <row r="132" spans="2:19" x14ac:dyDescent="0.2">
      <c r="B132" s="17"/>
      <c r="C132" s="17"/>
      <c r="D132" s="17"/>
      <c r="E132" s="17"/>
    </row>
    <row r="134" spans="2:19" ht="12.75" customHeight="1" x14ac:dyDescent="0.2">
      <c r="B134" s="91" t="s">
        <v>65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</row>
    <row r="135" spans="2:19" ht="63.75" x14ac:dyDescent="0.2">
      <c r="B135" s="35" t="s">
        <v>0</v>
      </c>
      <c r="C135" s="35" t="s">
        <v>1</v>
      </c>
      <c r="D135" s="35" t="s">
        <v>34</v>
      </c>
      <c r="E135" s="35" t="s">
        <v>2</v>
      </c>
      <c r="F135" s="35" t="s">
        <v>4</v>
      </c>
      <c r="G135" s="35" t="s">
        <v>5</v>
      </c>
      <c r="H135" s="35" t="s">
        <v>4</v>
      </c>
      <c r="I135" s="35" t="s">
        <v>5</v>
      </c>
      <c r="J135" s="35"/>
      <c r="K135" s="35"/>
      <c r="L135" s="35"/>
      <c r="M135" s="35"/>
      <c r="N135" s="35" t="s">
        <v>4</v>
      </c>
      <c r="O135" s="35" t="s">
        <v>22</v>
      </c>
      <c r="P135" s="27" t="s">
        <v>24</v>
      </c>
      <c r="Q135" s="35" t="s">
        <v>26</v>
      </c>
      <c r="R135" s="2" t="s">
        <v>6</v>
      </c>
    </row>
    <row r="136" spans="2:19" ht="38.25" x14ac:dyDescent="0.2">
      <c r="B136" s="90">
        <v>10</v>
      </c>
      <c r="C136" s="35">
        <v>1</v>
      </c>
      <c r="D136" s="35">
        <v>100</v>
      </c>
      <c r="E136" s="35" t="s">
        <v>60</v>
      </c>
      <c r="F136" s="3">
        <v>120</v>
      </c>
      <c r="G136" s="4" t="s">
        <v>3</v>
      </c>
      <c r="H136" s="3">
        <v>110</v>
      </c>
      <c r="I136" s="4" t="s">
        <v>3</v>
      </c>
      <c r="J136" s="3"/>
      <c r="K136" s="4"/>
      <c r="L136" s="4"/>
      <c r="M136" s="4"/>
      <c r="N136" s="9">
        <v>123</v>
      </c>
      <c r="O136" s="4" t="s">
        <v>23</v>
      </c>
      <c r="P136" s="75"/>
      <c r="Q136" s="6">
        <f>N136-N136*P136</f>
        <v>123</v>
      </c>
      <c r="R136" s="7">
        <f>Q136*D136</f>
        <v>12300</v>
      </c>
    </row>
    <row r="137" spans="2:19" ht="38.25" x14ac:dyDescent="0.2">
      <c r="B137" s="90"/>
      <c r="C137" s="35">
        <v>2</v>
      </c>
      <c r="D137" s="35" t="s">
        <v>35</v>
      </c>
      <c r="E137" s="35" t="s">
        <v>53</v>
      </c>
      <c r="F137" s="4" t="s">
        <v>3</v>
      </c>
      <c r="G137" s="8">
        <v>0.1</v>
      </c>
      <c r="H137" s="4" t="s">
        <v>3</v>
      </c>
      <c r="I137" s="8">
        <v>0.1</v>
      </c>
      <c r="J137" s="4"/>
      <c r="K137" s="8"/>
      <c r="L137" s="8"/>
      <c r="M137" s="8"/>
      <c r="N137" s="4" t="s">
        <v>3</v>
      </c>
      <c r="O137" s="33">
        <v>7.4999999999999997E-2</v>
      </c>
      <c r="P137" s="79"/>
      <c r="Q137" s="26" t="s">
        <v>3</v>
      </c>
      <c r="R137" s="7">
        <v>15000</v>
      </c>
      <c r="S137" s="1" t="str">
        <f t="shared" si="2"/>
        <v>% ABAIXO DO MINIMO</v>
      </c>
    </row>
    <row r="138" spans="2:19" ht="38.25" x14ac:dyDescent="0.2">
      <c r="B138" s="90"/>
      <c r="C138" s="35">
        <v>3</v>
      </c>
      <c r="D138" s="35" t="s">
        <v>35</v>
      </c>
      <c r="E138" s="35" t="s">
        <v>66</v>
      </c>
      <c r="F138" s="4" t="s">
        <v>3</v>
      </c>
      <c r="G138" s="8">
        <v>0.1</v>
      </c>
      <c r="H138" s="4" t="s">
        <v>3</v>
      </c>
      <c r="I138" s="8">
        <v>0.1</v>
      </c>
      <c r="J138" s="4"/>
      <c r="K138" s="8"/>
      <c r="L138" s="8"/>
      <c r="M138" s="8"/>
      <c r="N138" s="4" t="s">
        <v>3</v>
      </c>
      <c r="O138" s="33">
        <v>7.4999999999999997E-2</v>
      </c>
      <c r="P138" s="79"/>
      <c r="Q138" s="26" t="s">
        <v>3</v>
      </c>
      <c r="R138" s="7">
        <v>10000</v>
      </c>
      <c r="S138" s="1" t="str">
        <f t="shared" si="2"/>
        <v>% ABAIXO DO MINIMO</v>
      </c>
    </row>
    <row r="139" spans="2:19" ht="38.25" x14ac:dyDescent="0.2">
      <c r="B139" s="90"/>
      <c r="C139" s="35">
        <v>4</v>
      </c>
      <c r="D139" s="35" t="s">
        <v>35</v>
      </c>
      <c r="E139" s="35" t="s">
        <v>67</v>
      </c>
      <c r="F139" s="4" t="s">
        <v>3</v>
      </c>
      <c r="G139" s="8">
        <v>0.03</v>
      </c>
      <c r="H139" s="4" t="s">
        <v>3</v>
      </c>
      <c r="I139" s="8">
        <v>0.05</v>
      </c>
      <c r="J139" s="4"/>
      <c r="K139" s="8"/>
      <c r="L139" s="8"/>
      <c r="M139" s="8"/>
      <c r="N139" s="4" t="s">
        <v>3</v>
      </c>
      <c r="O139" s="33">
        <v>4.4999999999999998E-2</v>
      </c>
      <c r="P139" s="79"/>
      <c r="Q139" s="26" t="s">
        <v>3</v>
      </c>
      <c r="R139" s="7">
        <v>10000</v>
      </c>
      <c r="S139" s="1" t="str">
        <f t="shared" si="2"/>
        <v>% ABAIXO DO MINIMO</v>
      </c>
    </row>
    <row r="140" spans="2:19" x14ac:dyDescent="0.2">
      <c r="B140" s="10"/>
      <c r="C140" s="87" t="s">
        <v>16</v>
      </c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9"/>
      <c r="P140" s="34"/>
      <c r="Q140" s="34"/>
      <c r="R140" s="7">
        <f>SUM(R136:R139)</f>
        <v>47300</v>
      </c>
    </row>
    <row r="141" spans="2:19" x14ac:dyDescent="0.2">
      <c r="B141" s="1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11"/>
    </row>
    <row r="142" spans="2:19" x14ac:dyDescent="0.2">
      <c r="C142" s="17"/>
      <c r="D142" s="17"/>
      <c r="E142" s="18" t="s">
        <v>27</v>
      </c>
      <c r="O142" s="23" t="s">
        <v>32</v>
      </c>
      <c r="P142" s="23" t="s">
        <v>33</v>
      </c>
    </row>
    <row r="143" spans="2:19" x14ac:dyDescent="0.2">
      <c r="B143" s="17"/>
      <c r="C143" s="17"/>
      <c r="D143" s="17"/>
      <c r="E143" s="18" t="s">
        <v>28</v>
      </c>
      <c r="O143" s="19">
        <f>SUM(P137+P138+P139)/3</f>
        <v>0</v>
      </c>
      <c r="P143" s="19">
        <f>P136</f>
        <v>0</v>
      </c>
    </row>
    <row r="144" spans="2:19" x14ac:dyDescent="0.2">
      <c r="B144" s="17"/>
      <c r="C144" s="17"/>
      <c r="D144" s="17"/>
      <c r="E144" s="18" t="s">
        <v>29</v>
      </c>
      <c r="O144" s="24" t="s">
        <v>31</v>
      </c>
      <c r="P144" s="25">
        <f>0.6*O143+0.4*P143</f>
        <v>0</v>
      </c>
    </row>
    <row r="145" spans="2:19" x14ac:dyDescent="0.2">
      <c r="B145" s="17"/>
      <c r="C145" s="17"/>
      <c r="D145" s="17"/>
      <c r="E145" s="18" t="s">
        <v>30</v>
      </c>
    </row>
    <row r="146" spans="2:19" x14ac:dyDescent="0.2">
      <c r="B146" s="17"/>
      <c r="C146" s="17"/>
      <c r="D146" s="17"/>
      <c r="E146" s="28"/>
    </row>
    <row r="147" spans="2:19" x14ac:dyDescent="0.2">
      <c r="B147" s="17"/>
      <c r="C147" s="17"/>
      <c r="D147" s="17"/>
      <c r="E147" s="17"/>
    </row>
    <row r="148" spans="2:19" ht="12.75" customHeight="1" x14ac:dyDescent="0.2">
      <c r="B148" s="91" t="s">
        <v>68</v>
      </c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</row>
    <row r="149" spans="2:19" ht="63.75" x14ac:dyDescent="0.2">
      <c r="B149" s="35" t="s">
        <v>0</v>
      </c>
      <c r="C149" s="35" t="s">
        <v>1</v>
      </c>
      <c r="D149" s="35" t="s">
        <v>34</v>
      </c>
      <c r="E149" s="35" t="s">
        <v>2</v>
      </c>
      <c r="F149" s="35" t="s">
        <v>4</v>
      </c>
      <c r="G149" s="35" t="s">
        <v>5</v>
      </c>
      <c r="H149" s="35" t="s">
        <v>4</v>
      </c>
      <c r="I149" s="35" t="s">
        <v>5</v>
      </c>
      <c r="J149" s="35"/>
      <c r="K149" s="35"/>
      <c r="L149" s="35"/>
      <c r="M149" s="35"/>
      <c r="N149" s="35" t="s">
        <v>4</v>
      </c>
      <c r="O149" s="35" t="s">
        <v>22</v>
      </c>
      <c r="P149" s="27" t="s">
        <v>24</v>
      </c>
      <c r="Q149" s="35" t="s">
        <v>26</v>
      </c>
      <c r="R149" s="2" t="s">
        <v>6</v>
      </c>
    </row>
    <row r="150" spans="2:19" ht="38.25" x14ac:dyDescent="0.2">
      <c r="B150" s="90">
        <v>11</v>
      </c>
      <c r="C150" s="35">
        <v>1</v>
      </c>
      <c r="D150" s="35">
        <v>100</v>
      </c>
      <c r="E150" s="35" t="s">
        <v>60</v>
      </c>
      <c r="F150" s="3">
        <v>120</v>
      </c>
      <c r="G150" s="4" t="s">
        <v>3</v>
      </c>
      <c r="H150" s="3">
        <v>110</v>
      </c>
      <c r="I150" s="4" t="s">
        <v>3</v>
      </c>
      <c r="J150" s="3"/>
      <c r="K150" s="4"/>
      <c r="L150" s="4"/>
      <c r="M150" s="4"/>
      <c r="N150" s="9">
        <v>123</v>
      </c>
      <c r="O150" s="4" t="s">
        <v>23</v>
      </c>
      <c r="P150" s="75"/>
      <c r="Q150" s="6">
        <f>N150-N150*P150</f>
        <v>123</v>
      </c>
      <c r="R150" s="7">
        <f>Q150*D150</f>
        <v>12300</v>
      </c>
    </row>
    <row r="151" spans="2:19" ht="38.25" x14ac:dyDescent="0.2">
      <c r="B151" s="90"/>
      <c r="C151" s="35">
        <v>2</v>
      </c>
      <c r="D151" s="35" t="s">
        <v>35</v>
      </c>
      <c r="E151" s="35" t="s">
        <v>53</v>
      </c>
      <c r="F151" s="4" t="s">
        <v>3</v>
      </c>
      <c r="G151" s="8">
        <v>0.1</v>
      </c>
      <c r="H151" s="4" t="s">
        <v>3</v>
      </c>
      <c r="I151" s="8">
        <v>0.1</v>
      </c>
      <c r="J151" s="4"/>
      <c r="K151" s="8"/>
      <c r="L151" s="8"/>
      <c r="M151" s="8"/>
      <c r="N151" s="4" t="s">
        <v>3</v>
      </c>
      <c r="O151" s="33">
        <v>7.4999999999999997E-2</v>
      </c>
      <c r="P151" s="79"/>
      <c r="Q151" s="26" t="s">
        <v>3</v>
      </c>
      <c r="R151" s="7">
        <v>15000</v>
      </c>
      <c r="S151" s="1" t="str">
        <f t="shared" si="2"/>
        <v>% ABAIXO DO MINIMO</v>
      </c>
    </row>
    <row r="152" spans="2:19" ht="38.25" x14ac:dyDescent="0.2">
      <c r="B152" s="90"/>
      <c r="C152" s="35">
        <v>3</v>
      </c>
      <c r="D152" s="35" t="s">
        <v>35</v>
      </c>
      <c r="E152" s="35" t="s">
        <v>54</v>
      </c>
      <c r="F152" s="4" t="s">
        <v>3</v>
      </c>
      <c r="G152" s="8">
        <v>0.1</v>
      </c>
      <c r="H152" s="4" t="s">
        <v>3</v>
      </c>
      <c r="I152" s="8">
        <v>0.1</v>
      </c>
      <c r="J152" s="4"/>
      <c r="K152" s="8"/>
      <c r="L152" s="8"/>
      <c r="M152" s="8"/>
      <c r="N152" s="4" t="s">
        <v>3</v>
      </c>
      <c r="O152" s="33">
        <v>7.4999999999999997E-2</v>
      </c>
      <c r="P152" s="79"/>
      <c r="Q152" s="26" t="s">
        <v>3</v>
      </c>
      <c r="R152" s="7">
        <v>10000</v>
      </c>
      <c r="S152" s="1" t="str">
        <f t="shared" si="2"/>
        <v>% ABAIXO DO MINIMO</v>
      </c>
    </row>
    <row r="153" spans="2:19" ht="38.25" x14ac:dyDescent="0.2">
      <c r="B153" s="90"/>
      <c r="C153" s="35">
        <v>4</v>
      </c>
      <c r="D153" s="35" t="s">
        <v>35</v>
      </c>
      <c r="E153" s="35" t="s">
        <v>55</v>
      </c>
      <c r="F153" s="4" t="s">
        <v>3</v>
      </c>
      <c r="G153" s="8">
        <v>0.03</v>
      </c>
      <c r="H153" s="4" t="s">
        <v>3</v>
      </c>
      <c r="I153" s="8">
        <v>0.05</v>
      </c>
      <c r="J153" s="4"/>
      <c r="K153" s="8"/>
      <c r="L153" s="8"/>
      <c r="M153" s="8"/>
      <c r="N153" s="4" t="s">
        <v>3</v>
      </c>
      <c r="O153" s="33">
        <v>4.4999999999999998E-2</v>
      </c>
      <c r="P153" s="79"/>
      <c r="Q153" s="26" t="s">
        <v>3</v>
      </c>
      <c r="R153" s="7">
        <v>10000</v>
      </c>
      <c r="S153" s="1" t="str">
        <f t="shared" si="2"/>
        <v>% ABAIXO DO MINIMO</v>
      </c>
    </row>
    <row r="154" spans="2:19" x14ac:dyDescent="0.2">
      <c r="B154" s="10"/>
      <c r="C154" s="87" t="s">
        <v>17</v>
      </c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9"/>
      <c r="P154" s="34"/>
      <c r="Q154" s="34"/>
      <c r="R154" s="7">
        <f>SUM(R150:R153)</f>
        <v>47300</v>
      </c>
    </row>
    <row r="155" spans="2:19" x14ac:dyDescent="0.2">
      <c r="B155" s="12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11"/>
    </row>
    <row r="156" spans="2:19" x14ac:dyDescent="0.2">
      <c r="C156" s="17"/>
      <c r="D156" s="17"/>
      <c r="E156" s="18" t="s">
        <v>27</v>
      </c>
      <c r="O156" s="23" t="s">
        <v>32</v>
      </c>
      <c r="P156" s="23" t="s">
        <v>33</v>
      </c>
    </row>
    <row r="157" spans="2:19" x14ac:dyDescent="0.2">
      <c r="B157" s="17"/>
      <c r="C157" s="17"/>
      <c r="D157" s="17"/>
      <c r="E157" s="18" t="s">
        <v>28</v>
      </c>
      <c r="O157" s="19">
        <f>SUM(P151+P152+P153)/3</f>
        <v>0</v>
      </c>
      <c r="P157" s="19">
        <f>P150</f>
        <v>0</v>
      </c>
    </row>
    <row r="158" spans="2:19" x14ac:dyDescent="0.2">
      <c r="B158" s="17"/>
      <c r="C158" s="17"/>
      <c r="D158" s="17"/>
      <c r="E158" s="18" t="s">
        <v>29</v>
      </c>
      <c r="O158" s="24" t="s">
        <v>31</v>
      </c>
      <c r="P158" s="25">
        <f>0.6*O157+0.4*P157</f>
        <v>0</v>
      </c>
    </row>
    <row r="159" spans="2:19" x14ac:dyDescent="0.2">
      <c r="B159" s="17"/>
      <c r="C159" s="17"/>
      <c r="D159" s="17"/>
      <c r="E159" s="18" t="s">
        <v>30</v>
      </c>
    </row>
    <row r="160" spans="2:19" x14ac:dyDescent="0.2">
      <c r="B160" s="17"/>
      <c r="C160" s="17"/>
      <c r="D160" s="17"/>
      <c r="E160" s="17"/>
    </row>
    <row r="162" spans="2:19" ht="15" customHeight="1" x14ac:dyDescent="0.2">
      <c r="B162" s="91" t="s">
        <v>69</v>
      </c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</row>
    <row r="163" spans="2:19" ht="63.75" x14ac:dyDescent="0.2">
      <c r="B163" s="35" t="s">
        <v>0</v>
      </c>
      <c r="C163" s="35" t="s">
        <v>1</v>
      </c>
      <c r="D163" s="35" t="s">
        <v>34</v>
      </c>
      <c r="E163" s="35" t="s">
        <v>2</v>
      </c>
      <c r="F163" s="35" t="s">
        <v>4</v>
      </c>
      <c r="G163" s="35" t="s">
        <v>5</v>
      </c>
      <c r="H163" s="35" t="s">
        <v>4</v>
      </c>
      <c r="I163" s="35" t="s">
        <v>5</v>
      </c>
      <c r="J163" s="35" t="s">
        <v>4</v>
      </c>
      <c r="K163" s="35" t="s">
        <v>5</v>
      </c>
      <c r="L163" s="35" t="s">
        <v>4</v>
      </c>
      <c r="M163" s="35" t="s">
        <v>5</v>
      </c>
      <c r="N163" s="35" t="s">
        <v>4</v>
      </c>
      <c r="O163" s="35" t="s">
        <v>22</v>
      </c>
      <c r="P163" s="27" t="s">
        <v>24</v>
      </c>
      <c r="Q163" s="35" t="s">
        <v>26</v>
      </c>
      <c r="R163" s="2" t="s">
        <v>6</v>
      </c>
    </row>
    <row r="164" spans="2:19" ht="38.25" x14ac:dyDescent="0.2">
      <c r="B164" s="90">
        <v>12</v>
      </c>
      <c r="C164" s="35">
        <v>1</v>
      </c>
      <c r="D164" s="35">
        <v>100</v>
      </c>
      <c r="E164" s="35" t="s">
        <v>70</v>
      </c>
      <c r="F164" s="3">
        <v>145</v>
      </c>
      <c r="G164" s="4" t="s">
        <v>3</v>
      </c>
      <c r="H164" s="3">
        <v>130</v>
      </c>
      <c r="I164" s="4" t="s">
        <v>3</v>
      </c>
      <c r="J164" s="3">
        <v>120</v>
      </c>
      <c r="K164" s="4" t="s">
        <v>3</v>
      </c>
      <c r="L164" s="3">
        <v>85</v>
      </c>
      <c r="M164" s="4" t="s">
        <v>3</v>
      </c>
      <c r="N164" s="9">
        <v>138</v>
      </c>
      <c r="O164" s="4" t="s">
        <v>23</v>
      </c>
      <c r="P164" s="75"/>
      <c r="Q164" s="6">
        <f>N164-N164*P164</f>
        <v>138</v>
      </c>
      <c r="R164" s="7">
        <f>Q164*D164</f>
        <v>13800</v>
      </c>
    </row>
    <row r="165" spans="2:19" ht="38.25" x14ac:dyDescent="0.2">
      <c r="B165" s="90"/>
      <c r="C165" s="35">
        <v>2</v>
      </c>
      <c r="D165" s="35" t="s">
        <v>35</v>
      </c>
      <c r="E165" s="35" t="s">
        <v>71</v>
      </c>
      <c r="F165" s="4" t="s">
        <v>3</v>
      </c>
      <c r="G165" s="8">
        <v>0.1</v>
      </c>
      <c r="H165" s="4" t="s">
        <v>3</v>
      </c>
      <c r="I165" s="8">
        <v>0.1</v>
      </c>
      <c r="J165" s="4" t="s">
        <v>3</v>
      </c>
      <c r="K165" s="8">
        <v>0.1</v>
      </c>
      <c r="L165" s="4" t="s">
        <v>3</v>
      </c>
      <c r="M165" s="8"/>
      <c r="N165" s="4" t="s">
        <v>3</v>
      </c>
      <c r="O165" s="33">
        <v>7.4999999999999997E-2</v>
      </c>
      <c r="P165" s="79"/>
      <c r="Q165" s="26" t="s">
        <v>3</v>
      </c>
      <c r="R165" s="7">
        <v>15000</v>
      </c>
      <c r="S165" s="1" t="str">
        <f t="shared" si="2"/>
        <v>% ABAIXO DO MINIMO</v>
      </c>
    </row>
    <row r="166" spans="2:19" ht="38.25" x14ac:dyDescent="0.2">
      <c r="B166" s="90"/>
      <c r="C166" s="35">
        <v>3</v>
      </c>
      <c r="D166" s="35" t="s">
        <v>35</v>
      </c>
      <c r="E166" s="35" t="s">
        <v>72</v>
      </c>
      <c r="F166" s="4" t="s">
        <v>3</v>
      </c>
      <c r="G166" s="8">
        <v>0.15</v>
      </c>
      <c r="H166" s="4" t="s">
        <v>3</v>
      </c>
      <c r="I166" s="8">
        <v>0.1</v>
      </c>
      <c r="J166" s="4" t="s">
        <v>3</v>
      </c>
      <c r="K166" s="8">
        <v>0.1</v>
      </c>
      <c r="L166" s="4" t="s">
        <v>3</v>
      </c>
      <c r="M166" s="8"/>
      <c r="N166" s="4" t="s">
        <v>3</v>
      </c>
      <c r="O166" s="33">
        <v>9.5000000000000001E-2</v>
      </c>
      <c r="P166" s="79"/>
      <c r="Q166" s="26" t="s">
        <v>3</v>
      </c>
      <c r="R166" s="7">
        <v>10000</v>
      </c>
      <c r="S166" s="1" t="str">
        <f t="shared" si="2"/>
        <v>% ABAIXO DO MINIMO</v>
      </c>
    </row>
    <row r="167" spans="2:19" ht="38.25" x14ac:dyDescent="0.2">
      <c r="B167" s="90"/>
      <c r="C167" s="35">
        <v>4</v>
      </c>
      <c r="D167" s="35" t="s">
        <v>35</v>
      </c>
      <c r="E167" s="35" t="s">
        <v>73</v>
      </c>
      <c r="F167" s="4" t="s">
        <v>3</v>
      </c>
      <c r="G167" s="8">
        <v>0.3</v>
      </c>
      <c r="H167" s="4" t="s">
        <v>3</v>
      </c>
      <c r="I167" s="8">
        <v>0.04</v>
      </c>
      <c r="J167" s="4" t="s">
        <v>3</v>
      </c>
      <c r="K167" s="8">
        <v>0.05</v>
      </c>
      <c r="L167" s="4" t="s">
        <v>3</v>
      </c>
      <c r="M167" s="8"/>
      <c r="N167" s="4" t="s">
        <v>3</v>
      </c>
      <c r="O167" s="33">
        <v>0.13500000000000001</v>
      </c>
      <c r="P167" s="79"/>
      <c r="Q167" s="26" t="s">
        <v>3</v>
      </c>
      <c r="R167" s="7">
        <v>10000</v>
      </c>
      <c r="S167" s="1" t="str">
        <f t="shared" si="2"/>
        <v>% ABAIXO DO MINIMO</v>
      </c>
    </row>
    <row r="168" spans="2:19" x14ac:dyDescent="0.2">
      <c r="B168" s="10"/>
      <c r="C168" s="87" t="s">
        <v>18</v>
      </c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9"/>
      <c r="P168" s="34"/>
      <c r="Q168" s="34"/>
      <c r="R168" s="7">
        <f>SUM(R164:R167)</f>
        <v>48800</v>
      </c>
    </row>
    <row r="169" spans="2:19" x14ac:dyDescent="0.2">
      <c r="B169" s="12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11"/>
    </row>
    <row r="170" spans="2:19" x14ac:dyDescent="0.2">
      <c r="C170" s="17"/>
      <c r="D170" s="17"/>
      <c r="E170" s="18" t="s">
        <v>27</v>
      </c>
      <c r="O170" s="23" t="s">
        <v>32</v>
      </c>
      <c r="P170" s="23" t="s">
        <v>33</v>
      </c>
    </row>
    <row r="171" spans="2:19" x14ac:dyDescent="0.2">
      <c r="B171" s="17"/>
      <c r="C171" s="17"/>
      <c r="D171" s="17"/>
      <c r="E171" s="18" t="s">
        <v>28</v>
      </c>
      <c r="O171" s="19">
        <f>SUM(P165+P166+P167)/3</f>
        <v>0</v>
      </c>
      <c r="P171" s="19">
        <f>P164</f>
        <v>0</v>
      </c>
    </row>
    <row r="172" spans="2:19" x14ac:dyDescent="0.2">
      <c r="B172" s="17"/>
      <c r="C172" s="17"/>
      <c r="D172" s="17"/>
      <c r="E172" s="18" t="s">
        <v>29</v>
      </c>
      <c r="O172" s="24" t="s">
        <v>31</v>
      </c>
      <c r="P172" s="25">
        <f>0.6*O171+0.4*P171</f>
        <v>0</v>
      </c>
    </row>
    <row r="173" spans="2:19" x14ac:dyDescent="0.2">
      <c r="B173" s="17"/>
      <c r="C173" s="17"/>
      <c r="D173" s="17"/>
      <c r="E173" s="18" t="s">
        <v>30</v>
      </c>
    </row>
    <row r="174" spans="2:19" x14ac:dyDescent="0.2">
      <c r="B174" s="17"/>
      <c r="C174" s="17"/>
      <c r="D174" s="17"/>
      <c r="E174" s="28"/>
    </row>
    <row r="175" spans="2:19" x14ac:dyDescent="0.2">
      <c r="B175" s="17"/>
      <c r="C175" s="17"/>
      <c r="D175" s="17"/>
      <c r="E175" s="28"/>
    </row>
    <row r="176" spans="2:19" ht="12.75" customHeight="1" x14ac:dyDescent="0.2">
      <c r="B176" s="91" t="s">
        <v>80</v>
      </c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</row>
    <row r="177" spans="2:19" ht="51.75" customHeight="1" x14ac:dyDescent="0.2">
      <c r="B177" s="29" t="s">
        <v>0</v>
      </c>
      <c r="C177" s="29" t="s">
        <v>1</v>
      </c>
      <c r="D177" s="35" t="s">
        <v>34</v>
      </c>
      <c r="E177" s="29" t="s">
        <v>2</v>
      </c>
      <c r="F177" s="29" t="s">
        <v>4</v>
      </c>
      <c r="G177" s="29" t="s">
        <v>5</v>
      </c>
      <c r="H177" s="29" t="s">
        <v>4</v>
      </c>
      <c r="I177" s="29" t="s">
        <v>5</v>
      </c>
      <c r="J177" s="29"/>
      <c r="K177" s="29"/>
      <c r="L177" s="29"/>
      <c r="M177" s="29"/>
      <c r="N177" s="29" t="s">
        <v>4</v>
      </c>
      <c r="O177" s="29" t="s">
        <v>22</v>
      </c>
      <c r="P177" s="30" t="s">
        <v>24</v>
      </c>
      <c r="Q177" s="29" t="s">
        <v>26</v>
      </c>
      <c r="R177" s="31" t="s">
        <v>6</v>
      </c>
    </row>
    <row r="178" spans="2:19" ht="38.25" x14ac:dyDescent="0.2">
      <c r="B178" s="90">
        <v>13</v>
      </c>
      <c r="C178" s="35">
        <v>1</v>
      </c>
      <c r="D178" s="35">
        <v>100</v>
      </c>
      <c r="E178" s="35" t="s">
        <v>74</v>
      </c>
      <c r="F178" s="3">
        <v>70</v>
      </c>
      <c r="G178" s="4" t="s">
        <v>3</v>
      </c>
      <c r="H178" s="3">
        <v>60</v>
      </c>
      <c r="I178" s="4" t="s">
        <v>3</v>
      </c>
      <c r="J178" s="3"/>
      <c r="K178" s="4"/>
      <c r="L178" s="4"/>
      <c r="M178" s="4"/>
      <c r="N178" s="9">
        <v>111</v>
      </c>
      <c r="O178" s="4" t="s">
        <v>23</v>
      </c>
      <c r="P178" s="75"/>
      <c r="Q178" s="6">
        <f>N178-N178*P178</f>
        <v>111</v>
      </c>
      <c r="R178" s="7">
        <v>11100</v>
      </c>
    </row>
    <row r="179" spans="2:19" ht="38.25" x14ac:dyDescent="0.2">
      <c r="B179" s="90"/>
      <c r="C179" s="35">
        <v>2</v>
      </c>
      <c r="D179" s="35" t="s">
        <v>35</v>
      </c>
      <c r="E179" s="35" t="s">
        <v>75</v>
      </c>
      <c r="F179" s="4" t="s">
        <v>3</v>
      </c>
      <c r="G179" s="8">
        <v>0.1</v>
      </c>
      <c r="H179" s="4" t="s">
        <v>3</v>
      </c>
      <c r="I179" s="8">
        <v>0.1</v>
      </c>
      <c r="J179" s="4"/>
      <c r="K179" s="8"/>
      <c r="L179" s="8"/>
      <c r="M179" s="8"/>
      <c r="N179" s="4" t="s">
        <v>3</v>
      </c>
      <c r="O179" s="33">
        <v>7.4999999999999997E-2</v>
      </c>
      <c r="P179" s="79"/>
      <c r="Q179" s="26" t="s">
        <v>3</v>
      </c>
      <c r="R179" s="7">
        <v>15000</v>
      </c>
      <c r="S179" s="1" t="str">
        <f t="shared" ref="S179:S181" si="3">IF(P179&gt;=O179,"CORRETO","% ABAIXO DO MINIMO")</f>
        <v>% ABAIXO DO MINIMO</v>
      </c>
    </row>
    <row r="180" spans="2:19" ht="38.25" x14ac:dyDescent="0.2">
      <c r="B180" s="90"/>
      <c r="C180" s="35">
        <v>3</v>
      </c>
      <c r="D180" s="35" t="s">
        <v>35</v>
      </c>
      <c r="E180" s="35" t="s">
        <v>76</v>
      </c>
      <c r="F180" s="4" t="s">
        <v>3</v>
      </c>
      <c r="G180" s="8">
        <v>0.1</v>
      </c>
      <c r="H180" s="4" t="s">
        <v>3</v>
      </c>
      <c r="I180" s="8">
        <v>0.1</v>
      </c>
      <c r="J180" s="4"/>
      <c r="K180" s="8"/>
      <c r="L180" s="8"/>
      <c r="M180" s="8"/>
      <c r="N180" s="4" t="s">
        <v>3</v>
      </c>
      <c r="O180" s="33">
        <v>9.5000000000000001E-2</v>
      </c>
      <c r="P180" s="79"/>
      <c r="Q180" s="26" t="s">
        <v>3</v>
      </c>
      <c r="R180" s="7">
        <v>10000</v>
      </c>
      <c r="S180" s="1" t="str">
        <f t="shared" si="3"/>
        <v>% ABAIXO DO MINIMO</v>
      </c>
    </row>
    <row r="181" spans="2:19" ht="38.25" x14ac:dyDescent="0.2">
      <c r="B181" s="90"/>
      <c r="C181" s="35">
        <v>4</v>
      </c>
      <c r="D181" s="35" t="s">
        <v>35</v>
      </c>
      <c r="E181" s="35" t="s">
        <v>77</v>
      </c>
      <c r="F181" s="4" t="s">
        <v>3</v>
      </c>
      <c r="G181" s="8">
        <v>0.04</v>
      </c>
      <c r="H181" s="4" t="s">
        <v>3</v>
      </c>
      <c r="I181" s="8">
        <v>0.05</v>
      </c>
      <c r="J181" s="4"/>
      <c r="K181" s="8"/>
      <c r="L181" s="8"/>
      <c r="M181" s="8"/>
      <c r="N181" s="4" t="s">
        <v>3</v>
      </c>
      <c r="O181" s="33">
        <v>0.1</v>
      </c>
      <c r="P181" s="79"/>
      <c r="Q181" s="26" t="s">
        <v>3</v>
      </c>
      <c r="R181" s="7">
        <v>10000</v>
      </c>
      <c r="S181" s="1" t="str">
        <f t="shared" si="3"/>
        <v>% ABAIXO DO MINIMO</v>
      </c>
    </row>
    <row r="182" spans="2:19" x14ac:dyDescent="0.2">
      <c r="B182" s="10"/>
      <c r="C182" s="87" t="s">
        <v>19</v>
      </c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9"/>
      <c r="P182" s="34"/>
      <c r="Q182" s="34"/>
      <c r="R182" s="7">
        <f>SUM(R178:R181)</f>
        <v>46100</v>
      </c>
    </row>
    <row r="183" spans="2:19" x14ac:dyDescent="0.2">
      <c r="B183" s="12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11"/>
    </row>
    <row r="184" spans="2:19" x14ac:dyDescent="0.2">
      <c r="C184" s="17"/>
      <c r="D184" s="17"/>
      <c r="E184" s="18" t="s">
        <v>27</v>
      </c>
      <c r="O184" s="23" t="s">
        <v>32</v>
      </c>
      <c r="P184" s="23" t="s">
        <v>33</v>
      </c>
    </row>
    <row r="185" spans="2:19" x14ac:dyDescent="0.2">
      <c r="B185" s="17"/>
      <c r="C185" s="17"/>
      <c r="D185" s="17"/>
      <c r="E185" s="18" t="s">
        <v>28</v>
      </c>
      <c r="O185" s="19">
        <f>SUM(P179+P180+P181)/3</f>
        <v>0</v>
      </c>
      <c r="P185" s="19">
        <f>P178</f>
        <v>0</v>
      </c>
    </row>
    <row r="186" spans="2:19" x14ac:dyDescent="0.2">
      <c r="B186" s="17"/>
      <c r="C186" s="17"/>
      <c r="D186" s="17"/>
      <c r="E186" s="18" t="s">
        <v>29</v>
      </c>
      <c r="O186" s="24" t="s">
        <v>31</v>
      </c>
      <c r="P186" s="25">
        <f>0.6*O185+0.4*P185</f>
        <v>0</v>
      </c>
    </row>
    <row r="187" spans="2:19" x14ac:dyDescent="0.2">
      <c r="B187" s="17"/>
      <c r="C187" s="17"/>
      <c r="D187" s="17"/>
      <c r="E187" s="18" t="s">
        <v>30</v>
      </c>
    </row>
    <row r="188" spans="2:19" x14ac:dyDescent="0.2">
      <c r="B188" s="17"/>
      <c r="C188" s="17"/>
      <c r="D188" s="17"/>
      <c r="E188" s="17"/>
    </row>
    <row r="190" spans="2:19" ht="12.75" customHeight="1" x14ac:dyDescent="0.2">
      <c r="B190" s="91" t="s">
        <v>81</v>
      </c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</row>
    <row r="191" spans="2:19" ht="63.75" x14ac:dyDescent="0.2">
      <c r="B191" s="35" t="s">
        <v>0</v>
      </c>
      <c r="C191" s="35" t="s">
        <v>1</v>
      </c>
      <c r="D191" s="35" t="s">
        <v>34</v>
      </c>
      <c r="E191" s="35" t="s">
        <v>2</v>
      </c>
      <c r="F191" s="35" t="s">
        <v>4</v>
      </c>
      <c r="G191" s="35" t="s">
        <v>5</v>
      </c>
      <c r="H191" s="35" t="s">
        <v>4</v>
      </c>
      <c r="I191" s="35" t="s">
        <v>5</v>
      </c>
      <c r="J191" s="35"/>
      <c r="K191" s="35"/>
      <c r="L191" s="35"/>
      <c r="M191" s="35"/>
      <c r="N191" s="35" t="s">
        <v>4</v>
      </c>
      <c r="O191" s="35" t="s">
        <v>22</v>
      </c>
      <c r="P191" s="27" t="s">
        <v>24</v>
      </c>
      <c r="Q191" s="35" t="s">
        <v>26</v>
      </c>
      <c r="R191" s="2" t="s">
        <v>6</v>
      </c>
    </row>
    <row r="192" spans="2:19" s="42" customFormat="1" ht="38.25" x14ac:dyDescent="0.2">
      <c r="B192" s="85">
        <v>14</v>
      </c>
      <c r="C192" s="37">
        <v>1</v>
      </c>
      <c r="D192" s="37">
        <v>100</v>
      </c>
      <c r="E192" s="37" t="s">
        <v>57</v>
      </c>
      <c r="F192" s="38">
        <v>95</v>
      </c>
      <c r="G192" s="39" t="s">
        <v>3</v>
      </c>
      <c r="H192" s="38">
        <v>90</v>
      </c>
      <c r="I192" s="39" t="s">
        <v>3</v>
      </c>
      <c r="J192" s="38"/>
      <c r="K192" s="39"/>
      <c r="L192" s="39"/>
      <c r="M192" s="39"/>
      <c r="N192" s="40">
        <v>98</v>
      </c>
      <c r="O192" s="39" t="s">
        <v>23</v>
      </c>
      <c r="P192" s="75"/>
      <c r="Q192" s="40">
        <f>N192-N192*P192</f>
        <v>98</v>
      </c>
      <c r="R192" s="41">
        <f>Q192*D192</f>
        <v>9800</v>
      </c>
    </row>
    <row r="193" spans="2:19" s="42" customFormat="1" ht="38.25" x14ac:dyDescent="0.2">
      <c r="B193" s="85"/>
      <c r="C193" s="37">
        <v>2</v>
      </c>
      <c r="D193" s="37" t="s">
        <v>35</v>
      </c>
      <c r="E193" s="37" t="s">
        <v>58</v>
      </c>
      <c r="F193" s="39" t="s">
        <v>3</v>
      </c>
      <c r="G193" s="43">
        <v>0.1</v>
      </c>
      <c r="H193" s="39" t="s">
        <v>3</v>
      </c>
      <c r="I193" s="43">
        <v>0.1</v>
      </c>
      <c r="J193" s="39"/>
      <c r="K193" s="43"/>
      <c r="L193" s="43"/>
      <c r="M193" s="43"/>
      <c r="N193" s="39" t="s">
        <v>3</v>
      </c>
      <c r="O193" s="44">
        <v>7.4999999999999997E-2</v>
      </c>
      <c r="P193" s="79"/>
      <c r="Q193" s="43" t="s">
        <v>3</v>
      </c>
      <c r="R193" s="41">
        <v>15000</v>
      </c>
      <c r="S193" s="42" t="str">
        <f t="shared" ref="S193:S195" si="4">IF(P193&gt;=O193,"CORRETO","% ABAIXO DO MINIMO")</f>
        <v>% ABAIXO DO MINIMO</v>
      </c>
    </row>
    <row r="194" spans="2:19" s="42" customFormat="1" ht="38.25" x14ac:dyDescent="0.2">
      <c r="B194" s="85"/>
      <c r="C194" s="37">
        <v>3</v>
      </c>
      <c r="D194" s="37" t="s">
        <v>35</v>
      </c>
      <c r="E194" s="37" t="s">
        <v>66</v>
      </c>
      <c r="F194" s="39" t="s">
        <v>3</v>
      </c>
      <c r="G194" s="43">
        <v>0.1</v>
      </c>
      <c r="H194" s="39" t="s">
        <v>3</v>
      </c>
      <c r="I194" s="43">
        <v>0.1</v>
      </c>
      <c r="J194" s="39"/>
      <c r="K194" s="43"/>
      <c r="L194" s="43"/>
      <c r="M194" s="43"/>
      <c r="N194" s="39" t="s">
        <v>3</v>
      </c>
      <c r="O194" s="44">
        <v>7.4999999999999997E-2</v>
      </c>
      <c r="P194" s="79"/>
      <c r="Q194" s="43" t="s">
        <v>3</v>
      </c>
      <c r="R194" s="41">
        <v>10000</v>
      </c>
      <c r="S194" s="42" t="str">
        <f t="shared" si="4"/>
        <v>% ABAIXO DO MINIMO</v>
      </c>
    </row>
    <row r="195" spans="2:19" s="42" customFormat="1" ht="38.25" x14ac:dyDescent="0.2">
      <c r="B195" s="85"/>
      <c r="C195" s="37">
        <v>4</v>
      </c>
      <c r="D195" s="37" t="s">
        <v>35</v>
      </c>
      <c r="E195" s="37" t="s">
        <v>67</v>
      </c>
      <c r="F195" s="39" t="s">
        <v>3</v>
      </c>
      <c r="G195" s="43">
        <v>0.04</v>
      </c>
      <c r="H195" s="39" t="s">
        <v>3</v>
      </c>
      <c r="I195" s="43">
        <v>0.05</v>
      </c>
      <c r="J195" s="39"/>
      <c r="K195" s="43"/>
      <c r="L195" s="43"/>
      <c r="M195" s="43"/>
      <c r="N195" s="39" t="s">
        <v>3</v>
      </c>
      <c r="O195" s="44">
        <v>4.4999999999999998E-2</v>
      </c>
      <c r="P195" s="79"/>
      <c r="Q195" s="43" t="s">
        <v>3</v>
      </c>
      <c r="R195" s="41">
        <v>10000</v>
      </c>
      <c r="S195" s="42" t="str">
        <f t="shared" si="4"/>
        <v>% ABAIXO DO MINIMO</v>
      </c>
    </row>
    <row r="196" spans="2:19" s="42" customFormat="1" x14ac:dyDescent="0.2">
      <c r="B196" s="45"/>
      <c r="C196" s="82" t="s">
        <v>20</v>
      </c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4"/>
      <c r="P196" s="46"/>
      <c r="Q196" s="46"/>
      <c r="R196" s="41">
        <f>SUM(R192:R195)</f>
        <v>44800</v>
      </c>
    </row>
    <row r="197" spans="2:19" s="42" customFormat="1" x14ac:dyDescent="0.2">
      <c r="B197" s="47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9"/>
    </row>
    <row r="198" spans="2:19" s="42" customFormat="1" x14ac:dyDescent="0.2">
      <c r="C198" s="50"/>
      <c r="D198" s="50"/>
      <c r="E198" s="51" t="s">
        <v>27</v>
      </c>
      <c r="O198" s="52" t="s">
        <v>32</v>
      </c>
      <c r="P198" s="52" t="s">
        <v>33</v>
      </c>
    </row>
    <row r="199" spans="2:19" s="42" customFormat="1" x14ac:dyDescent="0.2">
      <c r="B199" s="50"/>
      <c r="C199" s="50"/>
      <c r="D199" s="50"/>
      <c r="E199" s="51" t="s">
        <v>28</v>
      </c>
      <c r="O199" s="53">
        <f>SUM(P193+P194+P195)/3</f>
        <v>0</v>
      </c>
      <c r="P199" s="53">
        <f>P192</f>
        <v>0</v>
      </c>
    </row>
    <row r="200" spans="2:19" x14ac:dyDescent="0.2">
      <c r="B200" s="17"/>
      <c r="C200" s="17"/>
      <c r="D200" s="17"/>
      <c r="E200" s="18" t="s">
        <v>29</v>
      </c>
      <c r="O200" s="24" t="s">
        <v>31</v>
      </c>
      <c r="P200" s="25">
        <f>0.6*O199+0.4*P199</f>
        <v>0</v>
      </c>
    </row>
    <row r="201" spans="2:19" x14ac:dyDescent="0.2">
      <c r="B201" s="17"/>
      <c r="C201" s="17"/>
      <c r="D201" s="17"/>
      <c r="E201" s="18" t="s">
        <v>30</v>
      </c>
    </row>
    <row r="202" spans="2:19" x14ac:dyDescent="0.2">
      <c r="B202" s="17"/>
      <c r="C202" s="17"/>
      <c r="D202" s="17"/>
      <c r="E202" s="28"/>
    </row>
    <row r="204" spans="2:19" ht="15" customHeight="1" x14ac:dyDescent="0.2">
      <c r="B204" s="91" t="s">
        <v>82</v>
      </c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</row>
    <row r="205" spans="2:19" ht="63.75" x14ac:dyDescent="0.2">
      <c r="B205" s="35" t="s">
        <v>0</v>
      </c>
      <c r="C205" s="35" t="s">
        <v>1</v>
      </c>
      <c r="D205" s="35" t="s">
        <v>34</v>
      </c>
      <c r="E205" s="35" t="s">
        <v>2</v>
      </c>
      <c r="F205" s="35" t="s">
        <v>4</v>
      </c>
      <c r="G205" s="35" t="s">
        <v>5</v>
      </c>
      <c r="H205" s="35" t="s">
        <v>4</v>
      </c>
      <c r="I205" s="35" t="s">
        <v>5</v>
      </c>
      <c r="J205" s="35"/>
      <c r="K205" s="35"/>
      <c r="L205" s="35"/>
      <c r="M205" s="35"/>
      <c r="N205" s="35" t="s">
        <v>4</v>
      </c>
      <c r="O205" s="35" t="s">
        <v>22</v>
      </c>
      <c r="P205" s="27" t="s">
        <v>24</v>
      </c>
      <c r="Q205" s="35" t="s">
        <v>26</v>
      </c>
      <c r="R205" s="2" t="s">
        <v>6</v>
      </c>
    </row>
    <row r="206" spans="2:19" ht="38.25" x14ac:dyDescent="0.2">
      <c r="B206" s="90">
        <v>15</v>
      </c>
      <c r="C206" s="35">
        <v>1</v>
      </c>
      <c r="D206" s="35">
        <v>100</v>
      </c>
      <c r="E206" s="35" t="s">
        <v>60</v>
      </c>
      <c r="F206" s="3">
        <v>120</v>
      </c>
      <c r="G206" s="4" t="s">
        <v>3</v>
      </c>
      <c r="H206" s="3">
        <v>100</v>
      </c>
      <c r="I206" s="4" t="s">
        <v>3</v>
      </c>
      <c r="J206" s="3"/>
      <c r="K206" s="4"/>
      <c r="L206" s="4"/>
      <c r="M206" s="4"/>
      <c r="N206" s="9">
        <v>115</v>
      </c>
      <c r="O206" s="4" t="s">
        <v>23</v>
      </c>
      <c r="P206" s="75"/>
      <c r="Q206" s="6">
        <f>N206-N206*P206</f>
        <v>115</v>
      </c>
      <c r="R206" s="7">
        <f>Q206*D206</f>
        <v>11500</v>
      </c>
    </row>
    <row r="207" spans="2:19" ht="38.25" x14ac:dyDescent="0.2">
      <c r="B207" s="90"/>
      <c r="C207" s="35">
        <v>2</v>
      </c>
      <c r="D207" s="35" t="s">
        <v>35</v>
      </c>
      <c r="E207" s="35" t="s">
        <v>53</v>
      </c>
      <c r="F207" s="4" t="s">
        <v>3</v>
      </c>
      <c r="G207" s="8">
        <v>0.1</v>
      </c>
      <c r="H207" s="4" t="s">
        <v>3</v>
      </c>
      <c r="I207" s="8">
        <v>0.1</v>
      </c>
      <c r="J207" s="4"/>
      <c r="K207" s="8"/>
      <c r="L207" s="8"/>
      <c r="M207" s="8"/>
      <c r="N207" s="4" t="s">
        <v>3</v>
      </c>
      <c r="O207" s="33">
        <v>7.4999999999999997E-2</v>
      </c>
      <c r="P207" s="79"/>
      <c r="Q207" s="26" t="s">
        <v>3</v>
      </c>
      <c r="R207" s="7">
        <v>10000</v>
      </c>
      <c r="S207" s="1" t="str">
        <f t="shared" ref="S207:S235" si="5">IF(P207&gt;=O207,"CORRETO","% ABAIXO DO MINIMO")</f>
        <v>% ABAIXO DO MINIMO</v>
      </c>
    </row>
    <row r="208" spans="2:19" ht="38.25" x14ac:dyDescent="0.2">
      <c r="B208" s="90"/>
      <c r="C208" s="35">
        <v>3</v>
      </c>
      <c r="D208" s="35" t="s">
        <v>35</v>
      </c>
      <c r="E208" s="35" t="s">
        <v>54</v>
      </c>
      <c r="F208" s="4" t="s">
        <v>3</v>
      </c>
      <c r="G208" s="8">
        <v>0.1</v>
      </c>
      <c r="H208" s="4" t="s">
        <v>3</v>
      </c>
      <c r="I208" s="8">
        <v>0.1</v>
      </c>
      <c r="J208" s="4"/>
      <c r="K208" s="8"/>
      <c r="L208" s="8"/>
      <c r="M208" s="8"/>
      <c r="N208" s="4" t="s">
        <v>3</v>
      </c>
      <c r="O208" s="33">
        <v>7.4999999999999997E-2</v>
      </c>
      <c r="P208" s="79"/>
      <c r="Q208" s="26" t="s">
        <v>3</v>
      </c>
      <c r="R208" s="7">
        <v>8000</v>
      </c>
      <c r="S208" s="1" t="str">
        <f t="shared" si="5"/>
        <v>% ABAIXO DO MINIMO</v>
      </c>
    </row>
    <row r="209" spans="2:19" ht="38.25" x14ac:dyDescent="0.2">
      <c r="B209" s="90"/>
      <c r="C209" s="35">
        <v>4</v>
      </c>
      <c r="D209" s="35" t="s">
        <v>35</v>
      </c>
      <c r="E209" s="35" t="s">
        <v>55</v>
      </c>
      <c r="F209" s="4" t="s">
        <v>3</v>
      </c>
      <c r="G209" s="8">
        <v>0.03</v>
      </c>
      <c r="H209" s="4" t="s">
        <v>3</v>
      </c>
      <c r="I209" s="8">
        <v>0.05</v>
      </c>
      <c r="J209" s="4"/>
      <c r="K209" s="8"/>
      <c r="L209" s="8"/>
      <c r="M209" s="8"/>
      <c r="N209" s="4" t="s">
        <v>3</v>
      </c>
      <c r="O209" s="33">
        <v>4.4999999999999998E-2</v>
      </c>
      <c r="P209" s="79"/>
      <c r="Q209" s="26" t="s">
        <v>3</v>
      </c>
      <c r="R209" s="7">
        <v>8000</v>
      </c>
      <c r="S209" s="1" t="str">
        <f t="shared" si="5"/>
        <v>% ABAIXO DO MINIMO</v>
      </c>
    </row>
    <row r="210" spans="2:19" x14ac:dyDescent="0.2">
      <c r="B210" s="10"/>
      <c r="C210" s="87" t="s">
        <v>78</v>
      </c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9"/>
      <c r="P210" s="34"/>
      <c r="Q210" s="34"/>
      <c r="R210" s="7">
        <f>SUM(R206:R209)</f>
        <v>37500</v>
      </c>
    </row>
    <row r="211" spans="2:19" x14ac:dyDescent="0.2">
      <c r="B211" s="12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11"/>
    </row>
    <row r="212" spans="2:19" x14ac:dyDescent="0.2">
      <c r="C212" s="17"/>
      <c r="D212" s="17"/>
      <c r="E212" s="18" t="s">
        <v>27</v>
      </c>
      <c r="O212" s="23" t="s">
        <v>32</v>
      </c>
      <c r="P212" s="23" t="s">
        <v>33</v>
      </c>
    </row>
    <row r="213" spans="2:19" x14ac:dyDescent="0.2">
      <c r="B213" s="17"/>
      <c r="C213" s="17"/>
      <c r="D213" s="17"/>
      <c r="E213" s="18" t="s">
        <v>28</v>
      </c>
      <c r="O213" s="19">
        <f>SUM(P207+P208+P209)/3</f>
        <v>0</v>
      </c>
      <c r="P213" s="19">
        <f>P206</f>
        <v>0</v>
      </c>
    </row>
    <row r="214" spans="2:19" x14ac:dyDescent="0.2">
      <c r="B214" s="17"/>
      <c r="C214" s="17"/>
      <c r="D214" s="17"/>
      <c r="E214" s="18" t="s">
        <v>29</v>
      </c>
      <c r="O214" s="24" t="s">
        <v>31</v>
      </c>
      <c r="P214" s="25">
        <f>0.6*O213+0.4*P213</f>
        <v>0</v>
      </c>
    </row>
    <row r="215" spans="2:19" x14ac:dyDescent="0.2">
      <c r="B215" s="17"/>
      <c r="C215" s="17"/>
      <c r="D215" s="17"/>
      <c r="E215" s="18" t="s">
        <v>30</v>
      </c>
    </row>
    <row r="216" spans="2:19" x14ac:dyDescent="0.2">
      <c r="B216" s="17"/>
      <c r="C216" s="17"/>
      <c r="D216" s="17"/>
      <c r="E216" s="28"/>
    </row>
    <row r="217" spans="2:19" x14ac:dyDescent="0.2">
      <c r="B217" s="17"/>
      <c r="C217" s="17"/>
      <c r="D217" s="17"/>
      <c r="E217" s="28"/>
    </row>
    <row r="218" spans="2:19" ht="12.75" customHeight="1" x14ac:dyDescent="0.2">
      <c r="B218" s="91" t="s">
        <v>83</v>
      </c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</row>
    <row r="219" spans="2:19" ht="63.75" x14ac:dyDescent="0.2">
      <c r="B219" s="35" t="s">
        <v>0</v>
      </c>
      <c r="C219" s="35" t="s">
        <v>1</v>
      </c>
      <c r="D219" s="35" t="s">
        <v>34</v>
      </c>
      <c r="E219" s="35" t="s">
        <v>2</v>
      </c>
      <c r="F219" s="35" t="s">
        <v>4</v>
      </c>
      <c r="G219" s="35" t="s">
        <v>5</v>
      </c>
      <c r="H219" s="35" t="s">
        <v>4</v>
      </c>
      <c r="I219" s="35" t="s">
        <v>5</v>
      </c>
      <c r="J219" s="35"/>
      <c r="K219" s="35"/>
      <c r="L219" s="35"/>
      <c r="M219" s="35"/>
      <c r="N219" s="35" t="s">
        <v>4</v>
      </c>
      <c r="O219" s="35" t="s">
        <v>22</v>
      </c>
      <c r="P219" s="27" t="s">
        <v>24</v>
      </c>
      <c r="Q219" s="35" t="s">
        <v>26</v>
      </c>
      <c r="R219" s="2" t="s">
        <v>6</v>
      </c>
    </row>
    <row r="220" spans="2:19" ht="38.25" x14ac:dyDescent="0.2">
      <c r="B220" s="90">
        <v>16</v>
      </c>
      <c r="C220" s="35">
        <v>1</v>
      </c>
      <c r="D220" s="35">
        <v>100</v>
      </c>
      <c r="E220" s="35" t="s">
        <v>60</v>
      </c>
      <c r="F220" s="3">
        <v>120</v>
      </c>
      <c r="G220" s="4" t="s">
        <v>3</v>
      </c>
      <c r="H220" s="3">
        <v>100</v>
      </c>
      <c r="I220" s="4" t="s">
        <v>3</v>
      </c>
      <c r="J220" s="3"/>
      <c r="K220" s="4"/>
      <c r="L220" s="4"/>
      <c r="M220" s="4"/>
      <c r="N220" s="9">
        <v>126</v>
      </c>
      <c r="O220" s="4" t="s">
        <v>23</v>
      </c>
      <c r="P220" s="75"/>
      <c r="Q220" s="6">
        <f>N220-N220*P220</f>
        <v>126</v>
      </c>
      <c r="R220" s="7">
        <f>Q220*D220</f>
        <v>12600</v>
      </c>
    </row>
    <row r="221" spans="2:19" ht="38.25" x14ac:dyDescent="0.2">
      <c r="B221" s="90"/>
      <c r="C221" s="35">
        <v>2</v>
      </c>
      <c r="D221" s="35" t="s">
        <v>35</v>
      </c>
      <c r="E221" s="35" t="s">
        <v>53</v>
      </c>
      <c r="F221" s="4" t="s">
        <v>3</v>
      </c>
      <c r="G221" s="8">
        <v>0.1</v>
      </c>
      <c r="H221" s="4" t="s">
        <v>3</v>
      </c>
      <c r="I221" s="8">
        <v>0.1</v>
      </c>
      <c r="J221" s="4"/>
      <c r="K221" s="8"/>
      <c r="L221" s="8"/>
      <c r="M221" s="8"/>
      <c r="N221" s="4" t="s">
        <v>3</v>
      </c>
      <c r="O221" s="33">
        <v>7.4999999999999997E-2</v>
      </c>
      <c r="P221" s="79"/>
      <c r="Q221" s="26" t="s">
        <v>3</v>
      </c>
      <c r="R221" s="7">
        <v>15000</v>
      </c>
      <c r="S221" s="1" t="str">
        <f t="shared" si="5"/>
        <v>% ABAIXO DO MINIMO</v>
      </c>
    </row>
    <row r="222" spans="2:19" ht="38.25" x14ac:dyDescent="0.2">
      <c r="B222" s="90"/>
      <c r="C222" s="35">
        <v>3</v>
      </c>
      <c r="D222" s="35" t="s">
        <v>35</v>
      </c>
      <c r="E222" s="35" t="s">
        <v>54</v>
      </c>
      <c r="F222" s="4" t="s">
        <v>3</v>
      </c>
      <c r="G222" s="8">
        <v>0.1</v>
      </c>
      <c r="H222" s="4" t="s">
        <v>3</v>
      </c>
      <c r="I222" s="8">
        <v>0.1</v>
      </c>
      <c r="J222" s="4"/>
      <c r="K222" s="8"/>
      <c r="L222" s="8"/>
      <c r="M222" s="8"/>
      <c r="N222" s="4" t="s">
        <v>3</v>
      </c>
      <c r="O222" s="33">
        <v>7.4999999999999997E-2</v>
      </c>
      <c r="P222" s="79"/>
      <c r="Q222" s="26" t="s">
        <v>3</v>
      </c>
      <c r="R222" s="7">
        <v>10000</v>
      </c>
      <c r="S222" s="1" t="str">
        <f t="shared" si="5"/>
        <v>% ABAIXO DO MINIMO</v>
      </c>
    </row>
    <row r="223" spans="2:19" ht="38.25" x14ac:dyDescent="0.2">
      <c r="B223" s="90"/>
      <c r="C223" s="35">
        <v>4</v>
      </c>
      <c r="D223" s="35" t="s">
        <v>35</v>
      </c>
      <c r="E223" s="35" t="s">
        <v>55</v>
      </c>
      <c r="F223" s="4" t="s">
        <v>3</v>
      </c>
      <c r="G223" s="8">
        <v>0.03</v>
      </c>
      <c r="H223" s="4" t="s">
        <v>3</v>
      </c>
      <c r="I223" s="8">
        <v>0.05</v>
      </c>
      <c r="J223" s="4"/>
      <c r="K223" s="8"/>
      <c r="L223" s="8"/>
      <c r="M223" s="8"/>
      <c r="N223" s="4" t="s">
        <v>3</v>
      </c>
      <c r="O223" s="33">
        <v>4.4999999999999998E-2</v>
      </c>
      <c r="P223" s="79"/>
      <c r="Q223" s="26" t="s">
        <v>3</v>
      </c>
      <c r="R223" s="7">
        <v>10000</v>
      </c>
      <c r="S223" s="1" t="str">
        <f t="shared" si="5"/>
        <v>% ABAIXO DO MINIMO</v>
      </c>
    </row>
    <row r="224" spans="2:19" x14ac:dyDescent="0.2">
      <c r="B224" s="10"/>
      <c r="C224" s="87" t="s">
        <v>79</v>
      </c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9"/>
      <c r="P224" s="34"/>
      <c r="Q224" s="34"/>
      <c r="R224" s="7">
        <f>SUM(R220:R223)</f>
        <v>47600</v>
      </c>
    </row>
    <row r="225" spans="2:19" x14ac:dyDescent="0.2">
      <c r="B225" s="12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11"/>
    </row>
    <row r="226" spans="2:19" x14ac:dyDescent="0.2">
      <c r="C226" s="17"/>
      <c r="D226" s="17"/>
      <c r="E226" s="18" t="s">
        <v>27</v>
      </c>
      <c r="O226" s="23" t="s">
        <v>32</v>
      </c>
      <c r="P226" s="23" t="s">
        <v>33</v>
      </c>
    </row>
    <row r="227" spans="2:19" x14ac:dyDescent="0.2">
      <c r="B227" s="17"/>
      <c r="C227" s="17"/>
      <c r="D227" s="17"/>
      <c r="E227" s="18" t="s">
        <v>28</v>
      </c>
      <c r="O227" s="19">
        <f>SUM(P221+P222+P223)/3</f>
        <v>0</v>
      </c>
      <c r="P227" s="19">
        <f>P220</f>
        <v>0</v>
      </c>
    </row>
    <row r="228" spans="2:19" x14ac:dyDescent="0.2">
      <c r="B228" s="17"/>
      <c r="C228" s="17"/>
      <c r="D228" s="17"/>
      <c r="E228" s="18" t="s">
        <v>29</v>
      </c>
      <c r="O228" s="24" t="s">
        <v>31</v>
      </c>
      <c r="P228" s="25">
        <f>0.6*O227+0.4*P227</f>
        <v>0</v>
      </c>
    </row>
    <row r="229" spans="2:19" x14ac:dyDescent="0.2">
      <c r="B229" s="17"/>
      <c r="C229" s="17"/>
      <c r="D229" s="17"/>
      <c r="E229" s="18" t="s">
        <v>30</v>
      </c>
    </row>
    <row r="230" spans="2:19" x14ac:dyDescent="0.2">
      <c r="B230" s="17"/>
      <c r="C230" s="17"/>
      <c r="D230" s="17"/>
      <c r="E230" s="17"/>
    </row>
    <row r="232" spans="2:19" s="54" customFormat="1" ht="15" customHeight="1" x14ac:dyDescent="0.2">
      <c r="B232" s="96" t="s">
        <v>84</v>
      </c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</row>
    <row r="233" spans="2:19" s="54" customFormat="1" ht="38.25" customHeight="1" x14ac:dyDescent="0.2">
      <c r="B233" s="55" t="s">
        <v>0</v>
      </c>
      <c r="C233" s="55" t="s">
        <v>1</v>
      </c>
      <c r="D233" s="55" t="s">
        <v>34</v>
      </c>
      <c r="E233" s="55" t="s">
        <v>2</v>
      </c>
      <c r="F233" s="55" t="s">
        <v>4</v>
      </c>
      <c r="G233" s="55" t="s">
        <v>5</v>
      </c>
      <c r="H233" s="55" t="s">
        <v>4</v>
      </c>
      <c r="I233" s="55" t="s">
        <v>5</v>
      </c>
      <c r="J233" s="55"/>
      <c r="K233" s="55"/>
      <c r="L233" s="55"/>
      <c r="M233" s="55"/>
      <c r="N233" s="55" t="s">
        <v>4</v>
      </c>
      <c r="O233" s="55" t="s">
        <v>22</v>
      </c>
      <c r="P233" s="77" t="s">
        <v>24</v>
      </c>
      <c r="Q233" s="55" t="s">
        <v>26</v>
      </c>
      <c r="R233" s="56" t="s">
        <v>6</v>
      </c>
    </row>
    <row r="234" spans="2:19" s="54" customFormat="1" ht="38.25" x14ac:dyDescent="0.2">
      <c r="B234" s="100">
        <v>17</v>
      </c>
      <c r="C234" s="55">
        <v>1</v>
      </c>
      <c r="D234" s="55">
        <v>100</v>
      </c>
      <c r="E234" s="55" t="s">
        <v>60</v>
      </c>
      <c r="F234" s="57">
        <v>200</v>
      </c>
      <c r="G234" s="58" t="s">
        <v>3</v>
      </c>
      <c r="H234" s="57">
        <v>180</v>
      </c>
      <c r="I234" s="58" t="s">
        <v>3</v>
      </c>
      <c r="J234" s="57"/>
      <c r="K234" s="58"/>
      <c r="L234" s="58"/>
      <c r="M234" s="58"/>
      <c r="N234" s="59">
        <v>176</v>
      </c>
      <c r="O234" s="58" t="s">
        <v>23</v>
      </c>
      <c r="P234" s="78"/>
      <c r="Q234" s="59">
        <f>N234-N234*P234</f>
        <v>176</v>
      </c>
      <c r="R234" s="60">
        <f>Q234*D234</f>
        <v>17600</v>
      </c>
    </row>
    <row r="235" spans="2:19" s="54" customFormat="1" ht="38.25" x14ac:dyDescent="0.2">
      <c r="B235" s="100"/>
      <c r="C235" s="55">
        <v>2</v>
      </c>
      <c r="D235" s="55" t="s">
        <v>35</v>
      </c>
      <c r="E235" s="55" t="s">
        <v>86</v>
      </c>
      <c r="F235" s="58" t="s">
        <v>3</v>
      </c>
      <c r="G235" s="61">
        <v>0.1</v>
      </c>
      <c r="H235" s="58" t="s">
        <v>3</v>
      </c>
      <c r="I235" s="61">
        <v>0.1</v>
      </c>
      <c r="J235" s="58"/>
      <c r="K235" s="61"/>
      <c r="L235" s="61"/>
      <c r="M235" s="61"/>
      <c r="N235" s="58" t="s">
        <v>3</v>
      </c>
      <c r="O235" s="72">
        <v>7.4999999999999997E-2</v>
      </c>
      <c r="P235" s="80"/>
      <c r="Q235" s="61" t="s">
        <v>3</v>
      </c>
      <c r="R235" s="60">
        <v>15000</v>
      </c>
      <c r="S235" s="54" t="str">
        <f t="shared" si="5"/>
        <v>% ABAIXO DO MINIMO</v>
      </c>
    </row>
    <row r="236" spans="2:19" s="54" customFormat="1" ht="38.25" x14ac:dyDescent="0.2">
      <c r="B236" s="100"/>
      <c r="C236" s="55">
        <v>3</v>
      </c>
      <c r="D236" s="55" t="s">
        <v>35</v>
      </c>
      <c r="E236" s="55" t="s">
        <v>87</v>
      </c>
      <c r="F236" s="58" t="s">
        <v>3</v>
      </c>
      <c r="G236" s="61">
        <v>0.1</v>
      </c>
      <c r="H236" s="58" t="s">
        <v>3</v>
      </c>
      <c r="I236" s="61">
        <v>0.1</v>
      </c>
      <c r="J236" s="58"/>
      <c r="K236" s="61"/>
      <c r="L236" s="61"/>
      <c r="M236" s="61"/>
      <c r="N236" s="58" t="s">
        <v>3</v>
      </c>
      <c r="O236" s="72">
        <v>7.4999999999999997E-2</v>
      </c>
      <c r="P236" s="80"/>
      <c r="Q236" s="61" t="s">
        <v>3</v>
      </c>
      <c r="R236" s="60">
        <v>10000</v>
      </c>
      <c r="S236" s="54" t="str">
        <f t="shared" ref="S236:S237" si="6">IF(P236&gt;=O236,"CORRETO","% ABAIXO DO MINIMO")</f>
        <v>% ABAIXO DO MINIMO</v>
      </c>
    </row>
    <row r="237" spans="2:19" s="54" customFormat="1" ht="38.25" x14ac:dyDescent="0.2">
      <c r="B237" s="100"/>
      <c r="C237" s="55">
        <v>4</v>
      </c>
      <c r="D237" s="55" t="s">
        <v>35</v>
      </c>
      <c r="E237" s="55" t="s">
        <v>88</v>
      </c>
      <c r="F237" s="58" t="s">
        <v>3</v>
      </c>
      <c r="G237" s="61">
        <v>0.03</v>
      </c>
      <c r="H237" s="58" t="s">
        <v>3</v>
      </c>
      <c r="I237" s="61">
        <v>0.05</v>
      </c>
      <c r="J237" s="58"/>
      <c r="K237" s="61"/>
      <c r="L237" s="61"/>
      <c r="M237" s="61"/>
      <c r="N237" s="58" t="s">
        <v>3</v>
      </c>
      <c r="O237" s="72">
        <v>4.4999999999999998E-2</v>
      </c>
      <c r="P237" s="80"/>
      <c r="Q237" s="61" t="s">
        <v>3</v>
      </c>
      <c r="R237" s="60">
        <v>10000</v>
      </c>
      <c r="S237" s="54" t="str">
        <f t="shared" si="6"/>
        <v>% ABAIXO DO MINIMO</v>
      </c>
    </row>
    <row r="238" spans="2:19" s="54" customFormat="1" x14ac:dyDescent="0.2">
      <c r="B238" s="62"/>
      <c r="C238" s="97" t="s">
        <v>85</v>
      </c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9"/>
      <c r="P238" s="63"/>
      <c r="Q238" s="63"/>
      <c r="R238" s="60">
        <f>SUM(R234:R237)</f>
        <v>52600</v>
      </c>
    </row>
    <row r="239" spans="2:19" s="54" customFormat="1" x14ac:dyDescent="0.2">
      <c r="B239" s="64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6"/>
    </row>
    <row r="240" spans="2:19" s="54" customFormat="1" x14ac:dyDescent="0.2">
      <c r="C240" s="67"/>
      <c r="D240" s="67"/>
      <c r="E240" s="68" t="s">
        <v>27</v>
      </c>
      <c r="O240" s="69" t="s">
        <v>32</v>
      </c>
      <c r="P240" s="69" t="s">
        <v>33</v>
      </c>
    </row>
    <row r="241" spans="2:19" s="54" customFormat="1" x14ac:dyDescent="0.2">
      <c r="B241" s="67"/>
      <c r="C241" s="67"/>
      <c r="D241" s="67"/>
      <c r="E241" s="68" t="s">
        <v>28</v>
      </c>
      <c r="O241" s="70">
        <f>SUM(P235+P236+P237)/3</f>
        <v>0</v>
      </c>
      <c r="P241" s="70">
        <f>P234</f>
        <v>0</v>
      </c>
    </row>
    <row r="242" spans="2:19" s="54" customFormat="1" x14ac:dyDescent="0.2">
      <c r="B242" s="67"/>
      <c r="C242" s="67"/>
      <c r="D242" s="67"/>
      <c r="E242" s="68" t="s">
        <v>29</v>
      </c>
      <c r="O242" s="69" t="s">
        <v>31</v>
      </c>
      <c r="P242" s="71">
        <f>0.6*O241+0.4*P241</f>
        <v>0</v>
      </c>
    </row>
    <row r="243" spans="2:19" s="54" customFormat="1" x14ac:dyDescent="0.2">
      <c r="B243" s="67"/>
      <c r="C243" s="67"/>
      <c r="D243" s="67"/>
      <c r="E243" s="68" t="s">
        <v>30</v>
      </c>
    </row>
    <row r="245" spans="2:19" x14ac:dyDescent="0.2">
      <c r="B245" s="17"/>
      <c r="C245" s="17"/>
      <c r="D245" s="17"/>
      <c r="E245" s="28"/>
    </row>
    <row r="246" spans="2:19" ht="15" customHeight="1" x14ac:dyDescent="0.2">
      <c r="B246" s="91" t="s">
        <v>89</v>
      </c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</row>
    <row r="247" spans="2:19" ht="63.75" x14ac:dyDescent="0.2">
      <c r="B247" s="35" t="s">
        <v>0</v>
      </c>
      <c r="C247" s="35" t="s">
        <v>1</v>
      </c>
      <c r="D247" s="35" t="s">
        <v>34</v>
      </c>
      <c r="E247" s="35" t="s">
        <v>2</v>
      </c>
      <c r="F247" s="35" t="s">
        <v>4</v>
      </c>
      <c r="G247" s="35" t="s">
        <v>5</v>
      </c>
      <c r="H247" s="35" t="s">
        <v>4</v>
      </c>
      <c r="I247" s="35" t="s">
        <v>5</v>
      </c>
      <c r="J247" s="35" t="s">
        <v>4</v>
      </c>
      <c r="K247" s="35" t="s">
        <v>5</v>
      </c>
      <c r="L247" s="35" t="s">
        <v>4</v>
      </c>
      <c r="M247" s="35" t="s">
        <v>5</v>
      </c>
      <c r="N247" s="35" t="s">
        <v>4</v>
      </c>
      <c r="O247" s="35" t="s">
        <v>22</v>
      </c>
      <c r="P247" s="27" t="s">
        <v>24</v>
      </c>
      <c r="Q247" s="35" t="s">
        <v>26</v>
      </c>
      <c r="R247" s="2" t="s">
        <v>6</v>
      </c>
    </row>
    <row r="248" spans="2:19" ht="38.25" x14ac:dyDescent="0.2">
      <c r="B248" s="90">
        <v>18</v>
      </c>
      <c r="C248" s="35">
        <v>1</v>
      </c>
      <c r="D248" s="35">
        <v>100</v>
      </c>
      <c r="E248" s="35" t="s">
        <v>91</v>
      </c>
      <c r="F248" s="3">
        <v>150</v>
      </c>
      <c r="G248" s="4" t="s">
        <v>3</v>
      </c>
      <c r="H248" s="3">
        <v>78</v>
      </c>
      <c r="I248" s="4" t="s">
        <v>3</v>
      </c>
      <c r="J248" s="3">
        <v>70</v>
      </c>
      <c r="K248" s="4" t="s">
        <v>3</v>
      </c>
      <c r="L248" s="3">
        <v>55</v>
      </c>
      <c r="M248" s="4" t="s">
        <v>3</v>
      </c>
      <c r="N248" s="9">
        <v>123</v>
      </c>
      <c r="O248" s="4" t="s">
        <v>23</v>
      </c>
      <c r="P248" s="75"/>
      <c r="Q248" s="6">
        <f>N248-N248*P248</f>
        <v>123</v>
      </c>
      <c r="R248" s="7">
        <f>Q248*D248</f>
        <v>12300</v>
      </c>
    </row>
    <row r="249" spans="2:19" ht="38.25" x14ac:dyDescent="0.2">
      <c r="B249" s="90"/>
      <c r="C249" s="35">
        <v>2</v>
      </c>
      <c r="D249" s="35" t="s">
        <v>35</v>
      </c>
      <c r="E249" s="35" t="s">
        <v>92</v>
      </c>
      <c r="F249" s="4" t="s">
        <v>3</v>
      </c>
      <c r="G249" s="8">
        <v>0.1</v>
      </c>
      <c r="H249" s="4" t="s">
        <v>3</v>
      </c>
      <c r="I249" s="8">
        <v>0.1</v>
      </c>
      <c r="J249" s="4" t="s">
        <v>3</v>
      </c>
      <c r="K249" s="8">
        <v>0.1</v>
      </c>
      <c r="L249" s="4" t="s">
        <v>3</v>
      </c>
      <c r="M249" s="8"/>
      <c r="N249" s="4" t="s">
        <v>3</v>
      </c>
      <c r="O249" s="73">
        <v>7.4999999999999997E-2</v>
      </c>
      <c r="P249" s="79"/>
      <c r="Q249" s="26" t="s">
        <v>3</v>
      </c>
      <c r="R249" s="7">
        <v>10000</v>
      </c>
      <c r="S249" s="1" t="str">
        <f t="shared" ref="S249:S283" si="7">IF(P249&gt;=O249,"CORRETO","% ABAIXO DO MINIMO")</f>
        <v>% ABAIXO DO MINIMO</v>
      </c>
    </row>
    <row r="250" spans="2:19" ht="38.25" x14ac:dyDescent="0.2">
      <c r="B250" s="90"/>
      <c r="C250" s="35">
        <v>3</v>
      </c>
      <c r="D250" s="35" t="s">
        <v>35</v>
      </c>
      <c r="E250" s="35" t="s">
        <v>93</v>
      </c>
      <c r="F250" s="4" t="s">
        <v>3</v>
      </c>
      <c r="G250" s="8">
        <v>0.1</v>
      </c>
      <c r="H250" s="4" t="s">
        <v>3</v>
      </c>
      <c r="I250" s="8">
        <v>0.1</v>
      </c>
      <c r="J250" s="4" t="s">
        <v>3</v>
      </c>
      <c r="K250" s="8">
        <v>0.1</v>
      </c>
      <c r="L250" s="4" t="s">
        <v>3</v>
      </c>
      <c r="M250" s="8"/>
      <c r="N250" s="4" t="s">
        <v>3</v>
      </c>
      <c r="O250" s="73">
        <v>7.4999999999999997E-2</v>
      </c>
      <c r="P250" s="79"/>
      <c r="Q250" s="26" t="s">
        <v>3</v>
      </c>
      <c r="R250" s="7">
        <v>8000</v>
      </c>
      <c r="S250" s="1" t="str">
        <f t="shared" si="7"/>
        <v>% ABAIXO DO MINIMO</v>
      </c>
    </row>
    <row r="251" spans="2:19" ht="38.25" x14ac:dyDescent="0.2">
      <c r="B251" s="90"/>
      <c r="C251" s="35">
        <v>4</v>
      </c>
      <c r="D251" s="35" t="s">
        <v>35</v>
      </c>
      <c r="E251" s="35" t="s">
        <v>94</v>
      </c>
      <c r="F251" s="4" t="s">
        <v>3</v>
      </c>
      <c r="G251" s="8">
        <v>0.1</v>
      </c>
      <c r="H251" s="4" t="s">
        <v>3</v>
      </c>
      <c r="I251" s="8">
        <v>0.03</v>
      </c>
      <c r="J251" s="4" t="s">
        <v>3</v>
      </c>
      <c r="K251" s="8">
        <v>0.05</v>
      </c>
      <c r="L251" s="4" t="s">
        <v>3</v>
      </c>
      <c r="M251" s="8"/>
      <c r="N251" s="4" t="s">
        <v>3</v>
      </c>
      <c r="O251" s="73">
        <v>7.0000000000000007E-2</v>
      </c>
      <c r="P251" s="79"/>
      <c r="Q251" s="26" t="s">
        <v>3</v>
      </c>
      <c r="R251" s="7">
        <v>8000</v>
      </c>
      <c r="S251" s="1" t="str">
        <f t="shared" si="7"/>
        <v>% ABAIXO DO MINIMO</v>
      </c>
    </row>
    <row r="252" spans="2:19" x14ac:dyDescent="0.2">
      <c r="B252" s="10"/>
      <c r="C252" s="87" t="s">
        <v>90</v>
      </c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9"/>
      <c r="P252" s="34"/>
      <c r="Q252" s="34"/>
      <c r="R252" s="7">
        <f>SUM(R248:R251)</f>
        <v>38300</v>
      </c>
    </row>
    <row r="253" spans="2:19" x14ac:dyDescent="0.2">
      <c r="B253" s="12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11"/>
    </row>
    <row r="254" spans="2:19" x14ac:dyDescent="0.2">
      <c r="C254" s="17"/>
      <c r="D254" s="17"/>
      <c r="E254" s="18" t="s">
        <v>27</v>
      </c>
      <c r="O254" s="23" t="s">
        <v>32</v>
      </c>
      <c r="P254" s="23" t="s">
        <v>33</v>
      </c>
    </row>
    <row r="255" spans="2:19" x14ac:dyDescent="0.2">
      <c r="B255" s="17"/>
      <c r="C255" s="17"/>
      <c r="D255" s="17"/>
      <c r="E255" s="18" t="s">
        <v>28</v>
      </c>
      <c r="O255" s="19">
        <f>SUM(P249+P250+P251)/3</f>
        <v>0</v>
      </c>
      <c r="P255" s="19">
        <f>P248</f>
        <v>0</v>
      </c>
    </row>
    <row r="256" spans="2:19" x14ac:dyDescent="0.2">
      <c r="B256" s="17"/>
      <c r="C256" s="17"/>
      <c r="D256" s="17"/>
      <c r="E256" s="18" t="s">
        <v>29</v>
      </c>
      <c r="O256" s="24" t="s">
        <v>31</v>
      </c>
      <c r="P256" s="25">
        <f>0.6*O255+0.4*P255</f>
        <v>0</v>
      </c>
    </row>
    <row r="257" spans="2:19" x14ac:dyDescent="0.2">
      <c r="B257" s="17"/>
      <c r="C257" s="17"/>
      <c r="D257" s="17"/>
      <c r="E257" s="18" t="s">
        <v>30</v>
      </c>
    </row>
    <row r="258" spans="2:19" x14ac:dyDescent="0.2">
      <c r="B258" s="17"/>
      <c r="C258" s="17"/>
      <c r="D258" s="17"/>
      <c r="E258" s="17"/>
    </row>
    <row r="260" spans="2:19" ht="15" customHeight="1" x14ac:dyDescent="0.2">
      <c r="B260" s="91" t="s">
        <v>95</v>
      </c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</row>
    <row r="261" spans="2:19" ht="63.75" x14ac:dyDescent="0.2">
      <c r="B261" s="35" t="s">
        <v>0</v>
      </c>
      <c r="C261" s="35" t="s">
        <v>1</v>
      </c>
      <c r="D261" s="35" t="s">
        <v>34</v>
      </c>
      <c r="E261" s="35" t="s">
        <v>2</v>
      </c>
      <c r="F261" s="35" t="s">
        <v>4</v>
      </c>
      <c r="G261" s="35" t="s">
        <v>5</v>
      </c>
      <c r="H261" s="35" t="s">
        <v>4</v>
      </c>
      <c r="I261" s="35" t="s">
        <v>5</v>
      </c>
      <c r="J261" s="35" t="s">
        <v>4</v>
      </c>
      <c r="K261" s="35" t="s">
        <v>5</v>
      </c>
      <c r="L261" s="35" t="s">
        <v>4</v>
      </c>
      <c r="M261" s="35" t="s">
        <v>5</v>
      </c>
      <c r="N261" s="35" t="s">
        <v>4</v>
      </c>
      <c r="O261" s="35" t="s">
        <v>22</v>
      </c>
      <c r="P261" s="27" t="s">
        <v>24</v>
      </c>
      <c r="Q261" s="35" t="s">
        <v>26</v>
      </c>
      <c r="R261" s="2" t="s">
        <v>6</v>
      </c>
    </row>
    <row r="262" spans="2:19" ht="38.25" x14ac:dyDescent="0.2">
      <c r="B262" s="90">
        <v>19</v>
      </c>
      <c r="C262" s="35">
        <v>1</v>
      </c>
      <c r="D262" s="35">
        <v>100</v>
      </c>
      <c r="E262" s="35" t="s">
        <v>97</v>
      </c>
      <c r="F262" s="3">
        <v>220</v>
      </c>
      <c r="G262" s="4" t="s">
        <v>3</v>
      </c>
      <c r="H262" s="3">
        <v>185</v>
      </c>
      <c r="I262" s="4" t="s">
        <v>3</v>
      </c>
      <c r="J262" s="3">
        <v>180</v>
      </c>
      <c r="K262" s="4" t="s">
        <v>3</v>
      </c>
      <c r="L262" s="3">
        <v>120</v>
      </c>
      <c r="M262" s="4" t="s">
        <v>3</v>
      </c>
      <c r="N262" s="14">
        <v>195</v>
      </c>
      <c r="O262" s="4" t="s">
        <v>23</v>
      </c>
      <c r="P262" s="81"/>
      <c r="Q262" s="6">
        <f>N262-N262*P262</f>
        <v>195</v>
      </c>
      <c r="R262" s="7">
        <f>Q262*D262</f>
        <v>19500</v>
      </c>
    </row>
    <row r="263" spans="2:19" ht="38.25" x14ac:dyDescent="0.2">
      <c r="B263" s="90"/>
      <c r="C263" s="35">
        <v>2</v>
      </c>
      <c r="D263" s="35">
        <v>100</v>
      </c>
      <c r="E263" s="35" t="s">
        <v>98</v>
      </c>
      <c r="F263" s="3">
        <v>220</v>
      </c>
      <c r="G263" s="4" t="s">
        <v>3</v>
      </c>
      <c r="H263" s="3">
        <v>130</v>
      </c>
      <c r="I263" s="4" t="s">
        <v>3</v>
      </c>
      <c r="J263" s="3">
        <v>120</v>
      </c>
      <c r="K263" s="4" t="s">
        <v>3</v>
      </c>
      <c r="L263" s="3">
        <v>110</v>
      </c>
      <c r="M263" s="4" t="s">
        <v>3</v>
      </c>
      <c r="N263" s="14">
        <v>156</v>
      </c>
      <c r="O263" s="4" t="s">
        <v>23</v>
      </c>
      <c r="P263" s="81"/>
      <c r="Q263" s="6">
        <f t="shared" ref="Q263:Q266" si="8">N263-N263*P263</f>
        <v>156</v>
      </c>
      <c r="R263" s="7">
        <f t="shared" ref="R263:R266" si="9">Q263*D263</f>
        <v>15600</v>
      </c>
    </row>
    <row r="264" spans="2:19" ht="38.25" x14ac:dyDescent="0.2">
      <c r="B264" s="90"/>
      <c r="C264" s="35">
        <v>3</v>
      </c>
      <c r="D264" s="35">
        <v>60</v>
      </c>
      <c r="E264" s="35" t="s">
        <v>99</v>
      </c>
      <c r="F264" s="3">
        <v>220</v>
      </c>
      <c r="G264" s="4" t="s">
        <v>3</v>
      </c>
      <c r="H264" s="3">
        <v>110</v>
      </c>
      <c r="I264" s="4" t="s">
        <v>3</v>
      </c>
      <c r="J264" s="3">
        <v>100</v>
      </c>
      <c r="K264" s="4" t="s">
        <v>3</v>
      </c>
      <c r="L264" s="3"/>
      <c r="M264" s="4" t="s">
        <v>3</v>
      </c>
      <c r="N264" s="14">
        <v>143</v>
      </c>
      <c r="O264" s="4" t="s">
        <v>23</v>
      </c>
      <c r="P264" s="81"/>
      <c r="Q264" s="6">
        <f t="shared" si="8"/>
        <v>143</v>
      </c>
      <c r="R264" s="7">
        <f t="shared" si="9"/>
        <v>8580</v>
      </c>
    </row>
    <row r="265" spans="2:19" ht="38.25" x14ac:dyDescent="0.2">
      <c r="B265" s="90"/>
      <c r="C265" s="35">
        <v>4</v>
      </c>
      <c r="D265" s="35">
        <v>60</v>
      </c>
      <c r="E265" s="35" t="s">
        <v>100</v>
      </c>
      <c r="F265" s="3">
        <v>220</v>
      </c>
      <c r="G265" s="4" t="s">
        <v>3</v>
      </c>
      <c r="H265" s="3">
        <v>130</v>
      </c>
      <c r="I265" s="4" t="s">
        <v>3</v>
      </c>
      <c r="J265" s="3">
        <v>120</v>
      </c>
      <c r="K265" s="4" t="s">
        <v>3</v>
      </c>
      <c r="L265" s="3">
        <v>130</v>
      </c>
      <c r="M265" s="4" t="s">
        <v>3</v>
      </c>
      <c r="N265" s="14">
        <f>(F265+H265+J265+L265)/4</f>
        <v>150</v>
      </c>
      <c r="O265" s="4" t="s">
        <v>23</v>
      </c>
      <c r="P265" s="81"/>
      <c r="Q265" s="6">
        <f t="shared" si="8"/>
        <v>150</v>
      </c>
      <c r="R265" s="7">
        <f t="shared" si="9"/>
        <v>9000</v>
      </c>
    </row>
    <row r="266" spans="2:19" ht="38.25" x14ac:dyDescent="0.2">
      <c r="B266" s="90"/>
      <c r="C266" s="35">
        <v>5</v>
      </c>
      <c r="D266" s="35">
        <v>50</v>
      </c>
      <c r="E266" s="35" t="s">
        <v>101</v>
      </c>
      <c r="F266" s="3">
        <v>220</v>
      </c>
      <c r="G266" s="4" t="s">
        <v>3</v>
      </c>
      <c r="H266" s="3">
        <v>120</v>
      </c>
      <c r="I266" s="4" t="s">
        <v>3</v>
      </c>
      <c r="J266" s="3">
        <v>120</v>
      </c>
      <c r="K266" s="4" t="s">
        <v>3</v>
      </c>
      <c r="L266" s="3">
        <v>80</v>
      </c>
      <c r="M266" s="4" t="s">
        <v>3</v>
      </c>
      <c r="N266" s="14">
        <v>153</v>
      </c>
      <c r="O266" s="4" t="s">
        <v>23</v>
      </c>
      <c r="P266" s="81"/>
      <c r="Q266" s="6">
        <f t="shared" si="8"/>
        <v>153</v>
      </c>
      <c r="R266" s="7">
        <f t="shared" si="9"/>
        <v>7650</v>
      </c>
    </row>
    <row r="267" spans="2:19" ht="38.25" x14ac:dyDescent="0.2">
      <c r="B267" s="90"/>
      <c r="C267" s="35">
        <v>6</v>
      </c>
      <c r="D267" s="35" t="s">
        <v>35</v>
      </c>
      <c r="E267" s="35" t="s">
        <v>102</v>
      </c>
      <c r="F267" s="4" t="s">
        <v>3</v>
      </c>
      <c r="G267" s="8">
        <v>0.1</v>
      </c>
      <c r="H267" s="4" t="s">
        <v>3</v>
      </c>
      <c r="I267" s="8">
        <v>0.1</v>
      </c>
      <c r="J267" s="4" t="s">
        <v>3</v>
      </c>
      <c r="K267" s="8">
        <v>0.1</v>
      </c>
      <c r="L267" s="4" t="s">
        <v>3</v>
      </c>
      <c r="M267" s="8"/>
      <c r="N267" s="4" t="s">
        <v>3</v>
      </c>
      <c r="O267" s="15">
        <f>(G267+I267+K267)/3</f>
        <v>0.1</v>
      </c>
      <c r="P267" s="81"/>
      <c r="Q267" s="26" t="s">
        <v>3</v>
      </c>
      <c r="R267" s="7">
        <v>10000</v>
      </c>
      <c r="S267" s="1" t="str">
        <f t="shared" si="7"/>
        <v>% ABAIXO DO MINIMO</v>
      </c>
    </row>
    <row r="268" spans="2:19" ht="38.25" x14ac:dyDescent="0.2">
      <c r="B268" s="90"/>
      <c r="C268" s="35">
        <v>7</v>
      </c>
      <c r="D268" s="35" t="s">
        <v>35</v>
      </c>
      <c r="E268" s="35" t="s">
        <v>103</v>
      </c>
      <c r="F268" s="4" t="s">
        <v>3</v>
      </c>
      <c r="G268" s="8">
        <v>0.15</v>
      </c>
      <c r="H268" s="4" t="s">
        <v>3</v>
      </c>
      <c r="I268" s="8">
        <v>0.1</v>
      </c>
      <c r="J268" s="4" t="s">
        <v>3</v>
      </c>
      <c r="K268" s="8">
        <v>0.1</v>
      </c>
      <c r="L268" s="4" t="s">
        <v>3</v>
      </c>
      <c r="M268" s="8"/>
      <c r="N268" s="4" t="s">
        <v>3</v>
      </c>
      <c r="O268" s="15">
        <f>(G268+I268+K268)/3</f>
        <v>0.12</v>
      </c>
      <c r="P268" s="81"/>
      <c r="Q268" s="26" t="s">
        <v>3</v>
      </c>
      <c r="R268" s="7">
        <v>10000</v>
      </c>
      <c r="S268" s="1" t="str">
        <f t="shared" si="7"/>
        <v>% ABAIXO DO MINIMO</v>
      </c>
    </row>
    <row r="269" spans="2:19" ht="38.25" x14ac:dyDescent="0.2">
      <c r="B269" s="90"/>
      <c r="C269" s="35">
        <v>8</v>
      </c>
      <c r="D269" s="35" t="s">
        <v>35</v>
      </c>
      <c r="E269" s="35" t="s">
        <v>104</v>
      </c>
      <c r="F269" s="4" t="s">
        <v>3</v>
      </c>
      <c r="G269" s="8">
        <v>0.3</v>
      </c>
      <c r="H269" s="4" t="s">
        <v>3</v>
      </c>
      <c r="I269" s="8">
        <v>0.03</v>
      </c>
      <c r="J269" s="4" t="s">
        <v>3</v>
      </c>
      <c r="K269" s="8">
        <v>0.05</v>
      </c>
      <c r="L269" s="4" t="s">
        <v>3</v>
      </c>
      <c r="M269" s="8"/>
      <c r="N269" s="4" t="s">
        <v>3</v>
      </c>
      <c r="O269" s="15">
        <f>(G269+I269+K269)/3</f>
        <v>0.13</v>
      </c>
      <c r="P269" s="81"/>
      <c r="Q269" s="26" t="s">
        <v>3</v>
      </c>
      <c r="R269" s="7">
        <v>10000</v>
      </c>
      <c r="S269" s="1" t="str">
        <f t="shared" si="7"/>
        <v>% ABAIXO DO MINIMO</v>
      </c>
    </row>
    <row r="270" spans="2:19" x14ac:dyDescent="0.2">
      <c r="B270" s="10"/>
      <c r="C270" s="87" t="s">
        <v>96</v>
      </c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9"/>
      <c r="P270" s="34"/>
      <c r="Q270" s="34"/>
      <c r="R270" s="7">
        <f>SUM(R262:R269)</f>
        <v>90330</v>
      </c>
    </row>
    <row r="271" spans="2:19" x14ac:dyDescent="0.2">
      <c r="B271" s="12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11"/>
    </row>
    <row r="272" spans="2:19" x14ac:dyDescent="0.2">
      <c r="C272" s="17"/>
      <c r="D272" s="17"/>
      <c r="E272" s="18" t="s">
        <v>27</v>
      </c>
      <c r="O272" s="23" t="s">
        <v>32</v>
      </c>
      <c r="P272" s="23" t="s">
        <v>33</v>
      </c>
    </row>
    <row r="273" spans="2:19" x14ac:dyDescent="0.2">
      <c r="B273" s="17"/>
      <c r="C273" s="17"/>
      <c r="D273" s="17"/>
      <c r="E273" s="18" t="s">
        <v>28</v>
      </c>
      <c r="O273" s="19">
        <f>SUM(P267+P268+P269)/3</f>
        <v>0</v>
      </c>
      <c r="P273" s="19">
        <f>SUM(P262:P266)/5</f>
        <v>0</v>
      </c>
    </row>
    <row r="274" spans="2:19" x14ac:dyDescent="0.2">
      <c r="B274" s="17"/>
      <c r="C274" s="17"/>
      <c r="D274" s="17"/>
      <c r="E274" s="18" t="s">
        <v>29</v>
      </c>
      <c r="O274" s="24" t="s">
        <v>31</v>
      </c>
      <c r="P274" s="25">
        <f>0.6*O273+0.4*P273</f>
        <v>0</v>
      </c>
    </row>
    <row r="275" spans="2:19" x14ac:dyDescent="0.2">
      <c r="B275" s="17"/>
      <c r="C275" s="17"/>
      <c r="D275" s="17"/>
      <c r="E275" s="18" t="s">
        <v>30</v>
      </c>
    </row>
    <row r="276" spans="2:19" x14ac:dyDescent="0.2">
      <c r="B276" s="17"/>
      <c r="C276" s="17"/>
      <c r="D276" s="17"/>
      <c r="E276" s="17"/>
    </row>
    <row r="278" spans="2:19" ht="15" customHeight="1" x14ac:dyDescent="0.2">
      <c r="B278" s="91" t="s">
        <v>105</v>
      </c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</row>
    <row r="279" spans="2:19" ht="63.75" x14ac:dyDescent="0.2">
      <c r="B279" s="35" t="s">
        <v>0</v>
      </c>
      <c r="C279" s="35" t="s">
        <v>1</v>
      </c>
      <c r="D279" s="35" t="s">
        <v>34</v>
      </c>
      <c r="E279" s="35" t="s">
        <v>2</v>
      </c>
      <c r="F279" s="35" t="s">
        <v>4</v>
      </c>
      <c r="G279" s="35" t="s">
        <v>5</v>
      </c>
      <c r="H279" s="35" t="s">
        <v>4</v>
      </c>
      <c r="I279" s="35" t="s">
        <v>5</v>
      </c>
      <c r="J279" s="35" t="s">
        <v>4</v>
      </c>
      <c r="K279" s="35" t="s">
        <v>5</v>
      </c>
      <c r="L279" s="35"/>
      <c r="M279" s="35"/>
      <c r="N279" s="35" t="s">
        <v>4</v>
      </c>
      <c r="O279" s="35" t="s">
        <v>22</v>
      </c>
      <c r="P279" s="27" t="s">
        <v>24</v>
      </c>
      <c r="Q279" s="35" t="s">
        <v>26</v>
      </c>
      <c r="R279" s="2" t="s">
        <v>6</v>
      </c>
    </row>
    <row r="280" spans="2:19" ht="38.25" x14ac:dyDescent="0.2">
      <c r="B280" s="90">
        <v>20</v>
      </c>
      <c r="C280" s="35">
        <v>1</v>
      </c>
      <c r="D280" s="35">
        <v>100</v>
      </c>
      <c r="E280" s="35" t="s">
        <v>108</v>
      </c>
      <c r="F280" s="3">
        <v>68</v>
      </c>
      <c r="G280" s="4" t="s">
        <v>3</v>
      </c>
      <c r="H280" s="3">
        <v>60</v>
      </c>
      <c r="I280" s="4" t="s">
        <v>3</v>
      </c>
      <c r="J280" s="3">
        <v>55</v>
      </c>
      <c r="K280" s="4" t="s">
        <v>3</v>
      </c>
      <c r="L280" s="4"/>
      <c r="M280" s="4"/>
      <c r="N280" s="14">
        <v>64</v>
      </c>
      <c r="O280" s="4" t="s">
        <v>23</v>
      </c>
      <c r="P280" s="75"/>
      <c r="Q280" s="6">
        <f>N280-N280*P280</f>
        <v>64</v>
      </c>
      <c r="R280" s="7">
        <f>Q280*D280</f>
        <v>6400</v>
      </c>
    </row>
    <row r="281" spans="2:19" ht="38.25" x14ac:dyDescent="0.2">
      <c r="B281" s="90"/>
      <c r="C281" s="35">
        <v>2</v>
      </c>
      <c r="D281" s="35" t="s">
        <v>35</v>
      </c>
      <c r="E281" s="35" t="s">
        <v>107</v>
      </c>
      <c r="F281" s="4" t="s">
        <v>3</v>
      </c>
      <c r="G281" s="8">
        <v>0.1</v>
      </c>
      <c r="H281" s="4" t="s">
        <v>3</v>
      </c>
      <c r="I281" s="8">
        <v>0.1</v>
      </c>
      <c r="J281" s="4" t="s">
        <v>3</v>
      </c>
      <c r="K281" s="8">
        <v>0.1</v>
      </c>
      <c r="L281" s="8"/>
      <c r="M281" s="8"/>
      <c r="N281" s="4" t="s">
        <v>3</v>
      </c>
      <c r="O281" s="13">
        <f>SUM(G281+I281+K281)/3</f>
        <v>0.1</v>
      </c>
      <c r="P281" s="79"/>
      <c r="Q281" s="26" t="s">
        <v>3</v>
      </c>
      <c r="R281" s="7">
        <v>5000</v>
      </c>
      <c r="S281" s="1" t="str">
        <f t="shared" si="7"/>
        <v>% ABAIXO DO MINIMO</v>
      </c>
    </row>
    <row r="282" spans="2:19" ht="38.25" x14ac:dyDescent="0.2">
      <c r="B282" s="90"/>
      <c r="C282" s="35">
        <v>3</v>
      </c>
      <c r="D282" s="35" t="s">
        <v>35</v>
      </c>
      <c r="E282" s="35" t="s">
        <v>109</v>
      </c>
      <c r="F282" s="4" t="s">
        <v>3</v>
      </c>
      <c r="G282" s="8">
        <v>0.1</v>
      </c>
      <c r="H282" s="4" t="s">
        <v>3</v>
      </c>
      <c r="I282" s="8">
        <v>0.1</v>
      </c>
      <c r="J282" s="4" t="s">
        <v>3</v>
      </c>
      <c r="K282" s="8">
        <v>0.1</v>
      </c>
      <c r="L282" s="8"/>
      <c r="M282" s="8"/>
      <c r="N282" s="4" t="s">
        <v>3</v>
      </c>
      <c r="O282" s="13">
        <f>SUM(G282+I282+K282)/3</f>
        <v>0.1</v>
      </c>
      <c r="P282" s="79"/>
      <c r="Q282" s="26" t="s">
        <v>3</v>
      </c>
      <c r="R282" s="7">
        <v>4000</v>
      </c>
      <c r="S282" s="1" t="str">
        <f t="shared" si="7"/>
        <v>% ABAIXO DO MINIMO</v>
      </c>
    </row>
    <row r="283" spans="2:19" ht="38.25" x14ac:dyDescent="0.2">
      <c r="B283" s="90"/>
      <c r="C283" s="35">
        <v>4</v>
      </c>
      <c r="D283" s="35" t="s">
        <v>35</v>
      </c>
      <c r="E283" s="35" t="s">
        <v>110</v>
      </c>
      <c r="F283" s="4" t="s">
        <v>3</v>
      </c>
      <c r="G283" s="8">
        <v>0.03</v>
      </c>
      <c r="H283" s="4" t="s">
        <v>3</v>
      </c>
      <c r="I283" s="8">
        <v>0.05</v>
      </c>
      <c r="J283" s="4" t="s">
        <v>3</v>
      </c>
      <c r="K283" s="8">
        <v>0.03</v>
      </c>
      <c r="L283" s="8"/>
      <c r="M283" s="8"/>
      <c r="N283" s="4" t="s">
        <v>3</v>
      </c>
      <c r="O283" s="73">
        <v>4.4999999999999998E-2</v>
      </c>
      <c r="P283" s="79"/>
      <c r="Q283" s="26" t="s">
        <v>3</v>
      </c>
      <c r="R283" s="7">
        <v>4000</v>
      </c>
      <c r="S283" s="1" t="str">
        <f t="shared" si="7"/>
        <v>% ABAIXO DO MINIMO</v>
      </c>
    </row>
    <row r="284" spans="2:19" x14ac:dyDescent="0.2">
      <c r="B284" s="10"/>
      <c r="C284" s="87" t="s">
        <v>106</v>
      </c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9"/>
      <c r="P284" s="34"/>
      <c r="Q284" s="34"/>
      <c r="R284" s="7">
        <f>SUM(R280:R283)</f>
        <v>19400</v>
      </c>
    </row>
    <row r="285" spans="2:19" x14ac:dyDescent="0.2">
      <c r="B285" s="12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11"/>
    </row>
    <row r="286" spans="2:19" x14ac:dyDescent="0.2">
      <c r="C286" s="17"/>
      <c r="D286" s="17"/>
      <c r="E286" s="18" t="s">
        <v>27</v>
      </c>
      <c r="O286" s="23" t="s">
        <v>32</v>
      </c>
      <c r="P286" s="23" t="s">
        <v>33</v>
      </c>
    </row>
    <row r="287" spans="2:19" x14ac:dyDescent="0.2">
      <c r="B287" s="17"/>
      <c r="C287" s="17"/>
      <c r="D287" s="17"/>
      <c r="E287" s="18" t="s">
        <v>28</v>
      </c>
      <c r="O287" s="19">
        <f>SUM(P281+P282+P283)/3</f>
        <v>0</v>
      </c>
      <c r="P287" s="19">
        <f>P280</f>
        <v>0</v>
      </c>
    </row>
    <row r="288" spans="2:19" x14ac:dyDescent="0.2">
      <c r="B288" s="17"/>
      <c r="C288" s="17"/>
      <c r="D288" s="17"/>
      <c r="E288" s="18" t="s">
        <v>29</v>
      </c>
      <c r="O288" s="24" t="s">
        <v>31</v>
      </c>
      <c r="P288" s="25">
        <f>0.6*O287+0.4*P287</f>
        <v>0</v>
      </c>
    </row>
    <row r="289" spans="2:19" x14ac:dyDescent="0.2">
      <c r="B289" s="17"/>
      <c r="C289" s="17"/>
      <c r="D289" s="17"/>
      <c r="E289" s="18" t="s">
        <v>30</v>
      </c>
    </row>
    <row r="290" spans="2:19" x14ac:dyDescent="0.2">
      <c r="B290" s="17"/>
      <c r="C290" s="17"/>
      <c r="D290" s="17"/>
      <c r="E290" s="28"/>
    </row>
    <row r="292" spans="2:19" ht="12.75" customHeight="1" x14ac:dyDescent="0.2">
      <c r="B292" s="91" t="s">
        <v>112</v>
      </c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</row>
    <row r="293" spans="2:19" ht="63.75" x14ac:dyDescent="0.2">
      <c r="B293" s="35" t="s">
        <v>0</v>
      </c>
      <c r="C293" s="35" t="s">
        <v>1</v>
      </c>
      <c r="D293" s="35" t="s">
        <v>34</v>
      </c>
      <c r="E293" s="35" t="s">
        <v>2</v>
      </c>
      <c r="F293" s="35" t="s">
        <v>4</v>
      </c>
      <c r="G293" s="35" t="s">
        <v>5</v>
      </c>
      <c r="H293" s="35" t="s">
        <v>4</v>
      </c>
      <c r="I293" s="35" t="s">
        <v>5</v>
      </c>
      <c r="J293" s="35"/>
      <c r="K293" s="35"/>
      <c r="L293" s="35"/>
      <c r="M293" s="35"/>
      <c r="N293" s="35" t="s">
        <v>4</v>
      </c>
      <c r="O293" s="35" t="s">
        <v>22</v>
      </c>
      <c r="P293" s="27" t="s">
        <v>24</v>
      </c>
      <c r="Q293" s="35" t="s">
        <v>26</v>
      </c>
      <c r="R293" s="2" t="s">
        <v>6</v>
      </c>
    </row>
    <row r="294" spans="2:19" ht="38.25" x14ac:dyDescent="0.2">
      <c r="B294" s="90">
        <v>21</v>
      </c>
      <c r="C294" s="35">
        <v>1</v>
      </c>
      <c r="D294" s="35">
        <v>100</v>
      </c>
      <c r="E294" s="35" t="s">
        <v>113</v>
      </c>
      <c r="F294" s="3">
        <v>70</v>
      </c>
      <c r="G294" s="4" t="s">
        <v>3</v>
      </c>
      <c r="H294" s="3">
        <v>65</v>
      </c>
      <c r="I294" s="4" t="s">
        <v>3</v>
      </c>
      <c r="J294" s="3"/>
      <c r="K294" s="4"/>
      <c r="L294" s="4"/>
      <c r="M294" s="4"/>
      <c r="N294" s="14">
        <v>67</v>
      </c>
      <c r="O294" s="4" t="s">
        <v>23</v>
      </c>
      <c r="P294" s="75"/>
      <c r="Q294" s="6">
        <f>N294-N294*P294</f>
        <v>67</v>
      </c>
      <c r="R294" s="7">
        <f>Q294*D294</f>
        <v>6700</v>
      </c>
    </row>
    <row r="295" spans="2:19" ht="38.25" x14ac:dyDescent="0.2">
      <c r="B295" s="90"/>
      <c r="C295" s="35">
        <v>2</v>
      </c>
      <c r="D295" s="35" t="s">
        <v>35</v>
      </c>
      <c r="E295" s="35" t="s">
        <v>92</v>
      </c>
      <c r="F295" s="4" t="s">
        <v>3</v>
      </c>
      <c r="G295" s="8">
        <v>0.1</v>
      </c>
      <c r="H295" s="4" t="s">
        <v>3</v>
      </c>
      <c r="I295" s="8">
        <v>0.1</v>
      </c>
      <c r="J295" s="4"/>
      <c r="K295" s="8"/>
      <c r="L295" s="8"/>
      <c r="M295" s="8"/>
      <c r="N295" s="4" t="s">
        <v>3</v>
      </c>
      <c r="O295" s="13">
        <f>(G295+I295)/2</f>
        <v>0.1</v>
      </c>
      <c r="P295" s="79"/>
      <c r="Q295" s="26" t="s">
        <v>3</v>
      </c>
      <c r="R295" s="7">
        <v>15000</v>
      </c>
      <c r="S295" s="1" t="str">
        <f t="shared" ref="S295:S309" si="10">IF(P295&gt;=O295,"CORRETO","% ABAIXO DO MINIMO")</f>
        <v>% ABAIXO DO MINIMO</v>
      </c>
    </row>
    <row r="296" spans="2:19" ht="38.25" x14ac:dyDescent="0.2">
      <c r="B296" s="90"/>
      <c r="C296" s="35">
        <v>3</v>
      </c>
      <c r="D296" s="35" t="s">
        <v>35</v>
      </c>
      <c r="E296" s="35" t="s">
        <v>93</v>
      </c>
      <c r="F296" s="4" t="s">
        <v>3</v>
      </c>
      <c r="G296" s="8">
        <v>0.1</v>
      </c>
      <c r="H296" s="4" t="s">
        <v>3</v>
      </c>
      <c r="I296" s="8">
        <v>0.1</v>
      </c>
      <c r="J296" s="4"/>
      <c r="K296" s="8"/>
      <c r="L296" s="8"/>
      <c r="M296" s="8"/>
      <c r="N296" s="4" t="s">
        <v>3</v>
      </c>
      <c r="O296" s="13">
        <f>(G296+I296)/2</f>
        <v>0.1</v>
      </c>
      <c r="P296" s="79"/>
      <c r="Q296" s="26" t="s">
        <v>3</v>
      </c>
      <c r="R296" s="7">
        <v>10000</v>
      </c>
      <c r="S296" s="1" t="str">
        <f t="shared" si="10"/>
        <v>% ABAIXO DO MINIMO</v>
      </c>
    </row>
    <row r="297" spans="2:19" ht="38.25" x14ac:dyDescent="0.2">
      <c r="B297" s="90"/>
      <c r="C297" s="35">
        <v>4</v>
      </c>
      <c r="D297" s="35" t="s">
        <v>35</v>
      </c>
      <c r="E297" s="35" t="s">
        <v>94</v>
      </c>
      <c r="F297" s="4" t="s">
        <v>3</v>
      </c>
      <c r="G297" s="8">
        <v>0.03</v>
      </c>
      <c r="H297" s="4" t="s">
        <v>3</v>
      </c>
      <c r="I297" s="8">
        <v>0.05</v>
      </c>
      <c r="J297" s="4"/>
      <c r="K297" s="8"/>
      <c r="L297" s="8"/>
      <c r="M297" s="8"/>
      <c r="N297" s="4" t="s">
        <v>3</v>
      </c>
      <c r="O297" s="13">
        <f>(G297+I297)/2</f>
        <v>0.04</v>
      </c>
      <c r="P297" s="79"/>
      <c r="Q297" s="26" t="s">
        <v>3</v>
      </c>
      <c r="R297" s="7">
        <v>10000</v>
      </c>
      <c r="S297" s="1" t="str">
        <f t="shared" si="10"/>
        <v>% ABAIXO DO MINIMO</v>
      </c>
    </row>
    <row r="298" spans="2:19" x14ac:dyDescent="0.2">
      <c r="B298" s="10"/>
      <c r="C298" s="87" t="s">
        <v>111</v>
      </c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9"/>
      <c r="P298" s="34"/>
      <c r="Q298" s="34"/>
      <c r="R298" s="7">
        <f>SUM(R294:R297)</f>
        <v>41700</v>
      </c>
    </row>
    <row r="299" spans="2:19" x14ac:dyDescent="0.2">
      <c r="B299" s="12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11"/>
    </row>
    <row r="300" spans="2:19" x14ac:dyDescent="0.2">
      <c r="C300" s="17"/>
      <c r="D300" s="17"/>
      <c r="E300" s="18" t="s">
        <v>27</v>
      </c>
      <c r="O300" s="23" t="s">
        <v>32</v>
      </c>
      <c r="P300" s="23" t="s">
        <v>33</v>
      </c>
    </row>
    <row r="301" spans="2:19" x14ac:dyDescent="0.2">
      <c r="B301" s="17"/>
      <c r="C301" s="17"/>
      <c r="D301" s="17"/>
      <c r="E301" s="18" t="s">
        <v>28</v>
      </c>
      <c r="O301" s="19">
        <f>SUM(P295+P296+P297)/3</f>
        <v>0</v>
      </c>
      <c r="P301" s="19">
        <f>P294</f>
        <v>0</v>
      </c>
    </row>
    <row r="302" spans="2:19" x14ac:dyDescent="0.2">
      <c r="B302" s="17"/>
      <c r="C302" s="17"/>
      <c r="D302" s="17"/>
      <c r="E302" s="18" t="s">
        <v>29</v>
      </c>
      <c r="O302" s="24" t="s">
        <v>31</v>
      </c>
      <c r="P302" s="25">
        <f>0.6*O301+0.4*P301</f>
        <v>0</v>
      </c>
    </row>
    <row r="303" spans="2:19" x14ac:dyDescent="0.2">
      <c r="B303" s="17"/>
      <c r="C303" s="17"/>
      <c r="D303" s="17"/>
      <c r="E303" s="18" t="s">
        <v>30</v>
      </c>
    </row>
    <row r="304" spans="2:19" x14ac:dyDescent="0.2">
      <c r="B304" s="17"/>
      <c r="C304" s="17"/>
      <c r="D304" s="17"/>
      <c r="E304" s="17"/>
    </row>
    <row r="305" spans="2:19" x14ac:dyDescent="0.2">
      <c r="B305" s="17"/>
      <c r="C305" s="17"/>
      <c r="D305" s="17"/>
      <c r="E305" s="17"/>
    </row>
    <row r="306" spans="2:19" ht="12.75" customHeight="1" x14ac:dyDescent="0.2">
      <c r="B306" s="91" t="s">
        <v>114</v>
      </c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</row>
    <row r="307" spans="2:19" ht="63.75" x14ac:dyDescent="0.2">
      <c r="B307" s="35" t="s">
        <v>0</v>
      </c>
      <c r="C307" s="35" t="s">
        <v>1</v>
      </c>
      <c r="D307" s="35" t="s">
        <v>34</v>
      </c>
      <c r="E307" s="35" t="s">
        <v>2</v>
      </c>
      <c r="F307" s="35" t="s">
        <v>4</v>
      </c>
      <c r="G307" s="35" t="s">
        <v>5</v>
      </c>
      <c r="H307" s="35" t="s">
        <v>4</v>
      </c>
      <c r="I307" s="35" t="s">
        <v>5</v>
      </c>
      <c r="J307" s="35"/>
      <c r="K307" s="35"/>
      <c r="L307" s="35"/>
      <c r="M307" s="35"/>
      <c r="N307" s="35" t="s">
        <v>4</v>
      </c>
      <c r="O307" s="35" t="s">
        <v>22</v>
      </c>
      <c r="P307" s="27" t="s">
        <v>24</v>
      </c>
      <c r="Q307" s="35" t="s">
        <v>26</v>
      </c>
      <c r="R307" s="2" t="s">
        <v>6</v>
      </c>
    </row>
    <row r="308" spans="2:19" ht="38.25" x14ac:dyDescent="0.2">
      <c r="B308" s="90">
        <v>22</v>
      </c>
      <c r="C308" s="35">
        <v>1</v>
      </c>
      <c r="D308" s="35">
        <v>200</v>
      </c>
      <c r="E308" s="35" t="s">
        <v>116</v>
      </c>
      <c r="F308" s="3">
        <v>68</v>
      </c>
      <c r="G308" s="4" t="s">
        <v>3</v>
      </c>
      <c r="H308" s="3">
        <v>60</v>
      </c>
      <c r="I308" s="4" t="s">
        <v>3</v>
      </c>
      <c r="J308" s="3"/>
      <c r="K308" s="4"/>
      <c r="L308" s="4"/>
      <c r="M308" s="4"/>
      <c r="N308" s="14">
        <v>62</v>
      </c>
      <c r="O308" s="4" t="s">
        <v>23</v>
      </c>
      <c r="P308" s="75"/>
      <c r="Q308" s="6">
        <f>N308-N308*P308</f>
        <v>62</v>
      </c>
      <c r="R308" s="7">
        <f>Q308*D308</f>
        <v>12400</v>
      </c>
    </row>
    <row r="309" spans="2:19" ht="38.25" x14ac:dyDescent="0.2">
      <c r="B309" s="90"/>
      <c r="C309" s="35">
        <v>2</v>
      </c>
      <c r="D309" s="35" t="s">
        <v>35</v>
      </c>
      <c r="E309" s="35" t="s">
        <v>92</v>
      </c>
      <c r="F309" s="4" t="s">
        <v>3</v>
      </c>
      <c r="G309" s="8">
        <v>0.1</v>
      </c>
      <c r="H309" s="4" t="s">
        <v>3</v>
      </c>
      <c r="I309" s="8">
        <v>0.1</v>
      </c>
      <c r="J309" s="4"/>
      <c r="K309" s="8"/>
      <c r="L309" s="8"/>
      <c r="M309" s="8"/>
      <c r="N309" s="4" t="s">
        <v>3</v>
      </c>
      <c r="O309" s="73">
        <v>7.4999999999999997E-2</v>
      </c>
      <c r="P309" s="79"/>
      <c r="Q309" s="26" t="s">
        <v>3</v>
      </c>
      <c r="R309" s="7">
        <v>15000</v>
      </c>
      <c r="S309" s="1" t="str">
        <f t="shared" si="10"/>
        <v>% ABAIXO DO MINIMO</v>
      </c>
    </row>
    <row r="310" spans="2:19" ht="38.25" x14ac:dyDescent="0.2">
      <c r="B310" s="90"/>
      <c r="C310" s="35">
        <v>3</v>
      </c>
      <c r="D310" s="35" t="s">
        <v>35</v>
      </c>
      <c r="E310" s="35" t="s">
        <v>93</v>
      </c>
      <c r="F310" s="4" t="s">
        <v>3</v>
      </c>
      <c r="G310" s="8">
        <v>0.1</v>
      </c>
      <c r="H310" s="4" t="s">
        <v>3</v>
      </c>
      <c r="I310" s="8">
        <v>0.1</v>
      </c>
      <c r="J310" s="4"/>
      <c r="K310" s="8"/>
      <c r="L310" s="8"/>
      <c r="M310" s="8"/>
      <c r="N310" s="4" t="s">
        <v>3</v>
      </c>
      <c r="O310" s="73">
        <v>8.5000000000000006E-2</v>
      </c>
      <c r="P310" s="79"/>
      <c r="Q310" s="26" t="s">
        <v>3</v>
      </c>
      <c r="R310" s="7">
        <v>10000</v>
      </c>
      <c r="S310" s="1" t="str">
        <f t="shared" ref="S310:S339" si="11">IF(P310&gt;=O310,"CORRETO","% ABAIXO DO MINIMO")</f>
        <v>% ABAIXO DO MINIMO</v>
      </c>
    </row>
    <row r="311" spans="2:19" ht="38.25" x14ac:dyDescent="0.2">
      <c r="B311" s="90"/>
      <c r="C311" s="35">
        <v>4</v>
      </c>
      <c r="D311" s="35" t="s">
        <v>35</v>
      </c>
      <c r="E311" s="35" t="s">
        <v>94</v>
      </c>
      <c r="F311" s="4" t="s">
        <v>3</v>
      </c>
      <c r="G311" s="8">
        <v>0.03</v>
      </c>
      <c r="H311" s="4" t="s">
        <v>3</v>
      </c>
      <c r="I311" s="8">
        <v>0.05</v>
      </c>
      <c r="J311" s="4"/>
      <c r="K311" s="8"/>
      <c r="L311" s="8"/>
      <c r="M311" s="8"/>
      <c r="N311" s="4" t="s">
        <v>3</v>
      </c>
      <c r="O311" s="73">
        <v>5.5E-2</v>
      </c>
      <c r="P311" s="79"/>
      <c r="Q311" s="26" t="s">
        <v>3</v>
      </c>
      <c r="R311" s="7">
        <v>10000</v>
      </c>
      <c r="S311" s="1" t="str">
        <f t="shared" si="11"/>
        <v>% ABAIXO DO MINIMO</v>
      </c>
    </row>
    <row r="312" spans="2:19" x14ac:dyDescent="0.2">
      <c r="B312" s="10"/>
      <c r="C312" s="87" t="s">
        <v>115</v>
      </c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9"/>
      <c r="P312" s="34"/>
      <c r="Q312" s="34"/>
      <c r="R312" s="7">
        <f>SUM(R308:R311)</f>
        <v>47400</v>
      </c>
    </row>
    <row r="313" spans="2:19" x14ac:dyDescent="0.2">
      <c r="B313" s="12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11"/>
    </row>
    <row r="314" spans="2:19" x14ac:dyDescent="0.2">
      <c r="C314" s="17"/>
      <c r="D314" s="17"/>
      <c r="E314" s="18" t="s">
        <v>27</v>
      </c>
      <c r="O314" s="23" t="s">
        <v>32</v>
      </c>
      <c r="P314" s="23" t="s">
        <v>33</v>
      </c>
    </row>
    <row r="315" spans="2:19" x14ac:dyDescent="0.2">
      <c r="B315" s="17"/>
      <c r="C315" s="17"/>
      <c r="D315" s="17"/>
      <c r="E315" s="18" t="s">
        <v>28</v>
      </c>
      <c r="O315" s="19">
        <f>SUM(P309+P310+P311)/3</f>
        <v>0</v>
      </c>
      <c r="P315" s="19">
        <f>P308</f>
        <v>0</v>
      </c>
    </row>
    <row r="316" spans="2:19" x14ac:dyDescent="0.2">
      <c r="B316" s="17"/>
      <c r="C316" s="17"/>
      <c r="D316" s="17"/>
      <c r="E316" s="18" t="s">
        <v>29</v>
      </c>
      <c r="O316" s="24" t="s">
        <v>31</v>
      </c>
      <c r="P316" s="25">
        <f>0.6*O315+0.4*P315</f>
        <v>0</v>
      </c>
    </row>
    <row r="317" spans="2:19" x14ac:dyDescent="0.2">
      <c r="B317" s="17"/>
      <c r="C317" s="17"/>
      <c r="D317" s="17"/>
      <c r="E317" s="18" t="s">
        <v>30</v>
      </c>
    </row>
    <row r="318" spans="2:19" x14ac:dyDescent="0.2">
      <c r="B318" s="17"/>
      <c r="C318" s="17"/>
      <c r="D318" s="17"/>
      <c r="E318" s="28"/>
    </row>
    <row r="319" spans="2:19" x14ac:dyDescent="0.2">
      <c r="B319" s="17"/>
      <c r="C319" s="17"/>
      <c r="D319" s="17"/>
      <c r="E319" s="17"/>
    </row>
    <row r="320" spans="2:19" ht="15" customHeight="1" x14ac:dyDescent="0.2">
      <c r="B320" s="91" t="s">
        <v>117</v>
      </c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</row>
    <row r="321" spans="2:19" ht="63.75" x14ac:dyDescent="0.2">
      <c r="B321" s="35" t="s">
        <v>0</v>
      </c>
      <c r="C321" s="35" t="s">
        <v>1</v>
      </c>
      <c r="D321" s="35" t="s">
        <v>34</v>
      </c>
      <c r="E321" s="35" t="s">
        <v>2</v>
      </c>
      <c r="F321" s="35" t="s">
        <v>4</v>
      </c>
      <c r="G321" s="35" t="s">
        <v>5</v>
      </c>
      <c r="H321" s="35" t="s">
        <v>4</v>
      </c>
      <c r="I321" s="35" t="s">
        <v>5</v>
      </c>
      <c r="J321" s="35"/>
      <c r="K321" s="35"/>
      <c r="L321" s="35"/>
      <c r="M321" s="35"/>
      <c r="N321" s="35" t="s">
        <v>4</v>
      </c>
      <c r="O321" s="35" t="s">
        <v>22</v>
      </c>
      <c r="P321" s="27" t="s">
        <v>24</v>
      </c>
      <c r="Q321" s="35" t="s">
        <v>26</v>
      </c>
      <c r="R321" s="2" t="s">
        <v>6</v>
      </c>
    </row>
    <row r="322" spans="2:19" ht="38.25" x14ac:dyDescent="0.2">
      <c r="B322" s="90">
        <v>23</v>
      </c>
      <c r="C322" s="35">
        <v>1</v>
      </c>
      <c r="D322" s="35">
        <v>100</v>
      </c>
      <c r="E322" s="35" t="s">
        <v>119</v>
      </c>
      <c r="F322" s="3">
        <v>150</v>
      </c>
      <c r="G322" s="4" t="s">
        <v>3</v>
      </c>
      <c r="H322" s="3">
        <v>130</v>
      </c>
      <c r="I322" s="4" t="s">
        <v>3</v>
      </c>
      <c r="J322" s="3"/>
      <c r="K322" s="4"/>
      <c r="L322" s="4"/>
      <c r="M322" s="4"/>
      <c r="N322" s="14">
        <v>143</v>
      </c>
      <c r="O322" s="4" t="s">
        <v>23</v>
      </c>
      <c r="P322" s="75"/>
      <c r="Q322" s="6">
        <f>N322-N322*P322</f>
        <v>143</v>
      </c>
      <c r="R322" s="7">
        <f>Q322*D322</f>
        <v>14300</v>
      </c>
    </row>
    <row r="323" spans="2:19" ht="38.25" x14ac:dyDescent="0.2">
      <c r="B323" s="90"/>
      <c r="C323" s="35">
        <v>2</v>
      </c>
      <c r="D323" s="35" t="s">
        <v>35</v>
      </c>
      <c r="E323" s="35" t="s">
        <v>120</v>
      </c>
      <c r="F323" s="4" t="s">
        <v>3</v>
      </c>
      <c r="G323" s="8">
        <v>0.1</v>
      </c>
      <c r="H323" s="4" t="s">
        <v>3</v>
      </c>
      <c r="I323" s="8">
        <v>0.1</v>
      </c>
      <c r="J323" s="4"/>
      <c r="K323" s="8"/>
      <c r="L323" s="8"/>
      <c r="M323" s="8"/>
      <c r="N323" s="4" t="s">
        <v>3</v>
      </c>
      <c r="O323" s="73">
        <v>7.4999999999999997E-2</v>
      </c>
      <c r="P323" s="79"/>
      <c r="Q323" s="26" t="s">
        <v>3</v>
      </c>
      <c r="R323" s="7">
        <v>25000</v>
      </c>
      <c r="S323" s="1" t="str">
        <f t="shared" si="11"/>
        <v>% ABAIXO DO MINIMO</v>
      </c>
    </row>
    <row r="324" spans="2:19" ht="38.25" x14ac:dyDescent="0.2">
      <c r="B324" s="90"/>
      <c r="C324" s="35">
        <v>3</v>
      </c>
      <c r="D324" s="35" t="s">
        <v>35</v>
      </c>
      <c r="E324" s="35" t="s">
        <v>121</v>
      </c>
      <c r="F324" s="4" t="s">
        <v>3</v>
      </c>
      <c r="G324" s="8">
        <v>0.1</v>
      </c>
      <c r="H324" s="4" t="s">
        <v>3</v>
      </c>
      <c r="I324" s="8">
        <v>0.1</v>
      </c>
      <c r="J324" s="4"/>
      <c r="K324" s="8"/>
      <c r="L324" s="8"/>
      <c r="M324" s="8"/>
      <c r="N324" s="4" t="s">
        <v>3</v>
      </c>
      <c r="O324" s="73">
        <v>7.4999999999999997E-2</v>
      </c>
      <c r="P324" s="79"/>
      <c r="Q324" s="26" t="s">
        <v>3</v>
      </c>
      <c r="R324" s="7">
        <v>15000</v>
      </c>
      <c r="S324" s="1" t="str">
        <f t="shared" si="11"/>
        <v>% ABAIXO DO MINIMO</v>
      </c>
    </row>
    <row r="325" spans="2:19" ht="38.25" x14ac:dyDescent="0.2">
      <c r="B325" s="90"/>
      <c r="C325" s="35">
        <v>4</v>
      </c>
      <c r="D325" s="35" t="s">
        <v>35</v>
      </c>
      <c r="E325" s="35" t="s">
        <v>122</v>
      </c>
      <c r="F325" s="4" t="s">
        <v>3</v>
      </c>
      <c r="G325" s="8">
        <v>0.03</v>
      </c>
      <c r="H325" s="4" t="s">
        <v>3</v>
      </c>
      <c r="I325" s="8">
        <v>0.05</v>
      </c>
      <c r="J325" s="4"/>
      <c r="K325" s="8"/>
      <c r="L325" s="8"/>
      <c r="M325" s="8"/>
      <c r="N325" s="4" t="s">
        <v>3</v>
      </c>
      <c r="O325" s="73">
        <v>4.4999999999999998E-2</v>
      </c>
      <c r="P325" s="79"/>
      <c r="Q325" s="26" t="s">
        <v>3</v>
      </c>
      <c r="R325" s="7">
        <v>15000</v>
      </c>
      <c r="S325" s="1" t="str">
        <f t="shared" si="11"/>
        <v>% ABAIXO DO MINIMO</v>
      </c>
    </row>
    <row r="326" spans="2:19" x14ac:dyDescent="0.2">
      <c r="B326" s="10"/>
      <c r="C326" s="87" t="s">
        <v>118</v>
      </c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9"/>
      <c r="P326" s="34"/>
      <c r="Q326" s="34"/>
      <c r="R326" s="7">
        <f>SUM(R322:R325)</f>
        <v>69300</v>
      </c>
    </row>
    <row r="327" spans="2:19" x14ac:dyDescent="0.2">
      <c r="B327" s="12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11"/>
    </row>
    <row r="328" spans="2:19" x14ac:dyDescent="0.2">
      <c r="C328" s="17"/>
      <c r="D328" s="17"/>
      <c r="E328" s="18" t="s">
        <v>27</v>
      </c>
      <c r="O328" s="23" t="s">
        <v>32</v>
      </c>
      <c r="P328" s="23" t="s">
        <v>33</v>
      </c>
    </row>
    <row r="329" spans="2:19" x14ac:dyDescent="0.2">
      <c r="B329" s="17"/>
      <c r="C329" s="17"/>
      <c r="D329" s="17"/>
      <c r="E329" s="18" t="s">
        <v>28</v>
      </c>
      <c r="O329" s="19">
        <f>SUM(P323+P324+P325)/3</f>
        <v>0</v>
      </c>
      <c r="P329" s="19">
        <f>P322</f>
        <v>0</v>
      </c>
    </row>
    <row r="330" spans="2:19" x14ac:dyDescent="0.2">
      <c r="B330" s="17"/>
      <c r="C330" s="17"/>
      <c r="D330" s="17"/>
      <c r="E330" s="18" t="s">
        <v>29</v>
      </c>
      <c r="O330" s="24" t="s">
        <v>31</v>
      </c>
      <c r="P330" s="25">
        <f>0.6*O329+0.4*P329</f>
        <v>0</v>
      </c>
    </row>
    <row r="331" spans="2:19" x14ac:dyDescent="0.2">
      <c r="B331" s="17"/>
      <c r="C331" s="17"/>
      <c r="D331" s="17"/>
      <c r="E331" s="18" t="s">
        <v>30</v>
      </c>
    </row>
    <row r="332" spans="2:19" x14ac:dyDescent="0.2">
      <c r="B332" s="17"/>
      <c r="C332" s="17"/>
      <c r="D332" s="17"/>
      <c r="E332" s="17"/>
    </row>
    <row r="334" spans="2:19" ht="15" customHeight="1" x14ac:dyDescent="0.2">
      <c r="B334" s="91" t="s">
        <v>123</v>
      </c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</row>
    <row r="335" spans="2:19" ht="63.75" x14ac:dyDescent="0.2">
      <c r="B335" s="35" t="s">
        <v>0</v>
      </c>
      <c r="C335" s="35" t="s">
        <v>1</v>
      </c>
      <c r="D335" s="35" t="s">
        <v>34</v>
      </c>
      <c r="E335" s="35" t="s">
        <v>2</v>
      </c>
      <c r="F335" s="35" t="s">
        <v>4</v>
      </c>
      <c r="G335" s="35" t="s">
        <v>5</v>
      </c>
      <c r="H335" s="35" t="s">
        <v>4</v>
      </c>
      <c r="I335" s="35" t="s">
        <v>5</v>
      </c>
      <c r="J335" s="35" t="s">
        <v>4</v>
      </c>
      <c r="K335" s="35" t="s">
        <v>5</v>
      </c>
      <c r="L335" s="35"/>
      <c r="M335" s="35"/>
      <c r="N335" s="35" t="s">
        <v>4</v>
      </c>
      <c r="O335" s="35" t="s">
        <v>22</v>
      </c>
      <c r="P335" s="27" t="s">
        <v>24</v>
      </c>
      <c r="Q335" s="35" t="s">
        <v>26</v>
      </c>
      <c r="R335" s="2" t="s">
        <v>6</v>
      </c>
    </row>
    <row r="336" spans="2:19" ht="38.25" x14ac:dyDescent="0.2">
      <c r="B336" s="90">
        <v>24</v>
      </c>
      <c r="C336" s="35">
        <v>1</v>
      </c>
      <c r="D336" s="35">
        <v>100</v>
      </c>
      <c r="E336" s="35" t="s">
        <v>125</v>
      </c>
      <c r="F336" s="3">
        <v>145</v>
      </c>
      <c r="G336" s="4" t="s">
        <v>3</v>
      </c>
      <c r="H336" s="3">
        <v>150</v>
      </c>
      <c r="I336" s="4" t="s">
        <v>3</v>
      </c>
      <c r="J336" s="3">
        <v>130</v>
      </c>
      <c r="K336" s="4" t="s">
        <v>3</v>
      </c>
      <c r="L336" s="4"/>
      <c r="M336" s="4"/>
      <c r="N336" s="14">
        <v>141</v>
      </c>
      <c r="O336" s="4" t="s">
        <v>23</v>
      </c>
      <c r="P336" s="75"/>
      <c r="Q336" s="6">
        <f>N336-N336*P336</f>
        <v>141</v>
      </c>
      <c r="R336" s="7">
        <f>Q336*D336</f>
        <v>14100</v>
      </c>
    </row>
    <row r="337" spans="2:19" ht="38.25" x14ac:dyDescent="0.2">
      <c r="B337" s="90"/>
      <c r="C337" s="35">
        <v>2</v>
      </c>
      <c r="D337" s="35" t="s">
        <v>35</v>
      </c>
      <c r="E337" s="35" t="s">
        <v>126</v>
      </c>
      <c r="F337" s="4" t="s">
        <v>3</v>
      </c>
      <c r="G337" s="8">
        <v>0.1</v>
      </c>
      <c r="H337" s="4" t="s">
        <v>3</v>
      </c>
      <c r="I337" s="8">
        <v>0.1</v>
      </c>
      <c r="J337" s="4" t="s">
        <v>3</v>
      </c>
      <c r="K337" s="8">
        <v>0.1</v>
      </c>
      <c r="L337" s="8"/>
      <c r="M337" s="8"/>
      <c r="N337" s="4" t="s">
        <v>3</v>
      </c>
      <c r="O337" s="73">
        <v>7.4999999999999997E-2</v>
      </c>
      <c r="P337" s="79"/>
      <c r="Q337" s="26" t="s">
        <v>3</v>
      </c>
      <c r="R337" s="7">
        <v>25000</v>
      </c>
      <c r="S337" s="1" t="str">
        <f t="shared" si="11"/>
        <v>% ABAIXO DO MINIMO</v>
      </c>
    </row>
    <row r="338" spans="2:19" ht="38.25" x14ac:dyDescent="0.2">
      <c r="B338" s="90"/>
      <c r="C338" s="35">
        <v>3</v>
      </c>
      <c r="D338" s="35" t="s">
        <v>35</v>
      </c>
      <c r="E338" s="35" t="s">
        <v>127</v>
      </c>
      <c r="F338" s="4" t="s">
        <v>3</v>
      </c>
      <c r="G338" s="8">
        <v>0.15</v>
      </c>
      <c r="H338" s="4" t="s">
        <v>3</v>
      </c>
      <c r="I338" s="8">
        <v>0.1</v>
      </c>
      <c r="J338" s="4" t="s">
        <v>3</v>
      </c>
      <c r="K338" s="8">
        <v>0.1</v>
      </c>
      <c r="L338" s="8"/>
      <c r="M338" s="8"/>
      <c r="N338" s="4" t="s">
        <v>3</v>
      </c>
      <c r="O338" s="73">
        <v>9.5000000000000001E-2</v>
      </c>
      <c r="P338" s="79"/>
      <c r="Q338" s="26" t="s">
        <v>3</v>
      </c>
      <c r="R338" s="7">
        <v>15000</v>
      </c>
      <c r="S338" s="1" t="str">
        <f t="shared" si="11"/>
        <v>% ABAIXO DO MINIMO</v>
      </c>
    </row>
    <row r="339" spans="2:19" ht="38.25" x14ac:dyDescent="0.2">
      <c r="B339" s="90"/>
      <c r="C339" s="35">
        <v>4</v>
      </c>
      <c r="D339" s="35" t="s">
        <v>35</v>
      </c>
      <c r="E339" s="35" t="s">
        <v>128</v>
      </c>
      <c r="F339" s="4" t="s">
        <v>3</v>
      </c>
      <c r="G339" s="8">
        <v>0.3</v>
      </c>
      <c r="H339" s="4" t="s">
        <v>3</v>
      </c>
      <c r="I339" s="8">
        <v>0.03</v>
      </c>
      <c r="J339" s="4" t="s">
        <v>3</v>
      </c>
      <c r="K339" s="8">
        <v>0.05</v>
      </c>
      <c r="L339" s="8"/>
      <c r="M339" s="8"/>
      <c r="N339" s="4" t="s">
        <v>3</v>
      </c>
      <c r="O339" s="73">
        <v>0.13500000000000001</v>
      </c>
      <c r="P339" s="79"/>
      <c r="Q339" s="26" t="s">
        <v>3</v>
      </c>
      <c r="R339" s="7">
        <v>15000</v>
      </c>
      <c r="S339" s="1" t="str">
        <f t="shared" si="11"/>
        <v>% ABAIXO DO MINIMO</v>
      </c>
    </row>
    <row r="340" spans="2:19" x14ac:dyDescent="0.2">
      <c r="B340" s="10"/>
      <c r="C340" s="87" t="s">
        <v>124</v>
      </c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9"/>
      <c r="P340" s="34"/>
      <c r="Q340" s="34"/>
      <c r="R340" s="7">
        <f>SUM(R336:R339)</f>
        <v>69100</v>
      </c>
    </row>
    <row r="341" spans="2:19" x14ac:dyDescent="0.2">
      <c r="B341" s="12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11"/>
    </row>
    <row r="342" spans="2:19" x14ac:dyDescent="0.2">
      <c r="C342" s="17"/>
      <c r="D342" s="17"/>
      <c r="E342" s="18" t="s">
        <v>27</v>
      </c>
      <c r="O342" s="23" t="s">
        <v>32</v>
      </c>
      <c r="P342" s="23" t="s">
        <v>33</v>
      </c>
    </row>
    <row r="343" spans="2:19" x14ac:dyDescent="0.2">
      <c r="B343" s="17"/>
      <c r="C343" s="17"/>
      <c r="D343" s="17"/>
      <c r="E343" s="18" t="s">
        <v>28</v>
      </c>
      <c r="O343" s="19">
        <f>SUM(P337+P338+P339)/3</f>
        <v>0</v>
      </c>
      <c r="P343" s="19">
        <f>P336</f>
        <v>0</v>
      </c>
    </row>
    <row r="344" spans="2:19" x14ac:dyDescent="0.2">
      <c r="B344" s="17"/>
      <c r="C344" s="17"/>
      <c r="D344" s="17"/>
      <c r="E344" s="18" t="s">
        <v>29</v>
      </c>
      <c r="O344" s="24" t="s">
        <v>31</v>
      </c>
      <c r="P344" s="25">
        <f>0.6*O343+0.4*P343</f>
        <v>0</v>
      </c>
    </row>
    <row r="345" spans="2:19" x14ac:dyDescent="0.2">
      <c r="B345" s="17"/>
      <c r="C345" s="17"/>
      <c r="D345" s="17"/>
      <c r="E345" s="18" t="s">
        <v>30</v>
      </c>
    </row>
    <row r="346" spans="2:19" x14ac:dyDescent="0.2">
      <c r="B346" s="17"/>
      <c r="C346" s="17"/>
      <c r="D346" s="17"/>
      <c r="E346" s="17"/>
    </row>
    <row r="348" spans="2:19" ht="24.75" customHeight="1" x14ac:dyDescent="0.2">
      <c r="B348" s="91" t="s">
        <v>129</v>
      </c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</row>
    <row r="349" spans="2:19" ht="63.75" x14ac:dyDescent="0.2">
      <c r="B349" s="35" t="s">
        <v>0</v>
      </c>
      <c r="C349" s="35" t="s">
        <v>1</v>
      </c>
      <c r="D349" s="35" t="s">
        <v>34</v>
      </c>
      <c r="E349" s="35" t="s">
        <v>2</v>
      </c>
      <c r="F349" s="35" t="s">
        <v>4</v>
      </c>
      <c r="G349" s="35" t="s">
        <v>5</v>
      </c>
      <c r="H349" s="35" t="s">
        <v>4</v>
      </c>
      <c r="I349" s="35" t="s">
        <v>5</v>
      </c>
      <c r="J349" s="35"/>
      <c r="K349" s="35"/>
      <c r="L349" s="35"/>
      <c r="M349" s="35"/>
      <c r="N349" s="35" t="s">
        <v>4</v>
      </c>
      <c r="O349" s="35" t="s">
        <v>22</v>
      </c>
      <c r="P349" s="27" t="s">
        <v>24</v>
      </c>
      <c r="Q349" s="35" t="s">
        <v>26</v>
      </c>
      <c r="R349" s="2" t="s">
        <v>6</v>
      </c>
    </row>
    <row r="350" spans="2:19" ht="38.25" x14ac:dyDescent="0.2">
      <c r="B350" s="90">
        <v>25</v>
      </c>
      <c r="C350" s="35">
        <v>1</v>
      </c>
      <c r="D350" s="35">
        <v>100</v>
      </c>
      <c r="E350" s="35" t="s">
        <v>131</v>
      </c>
      <c r="F350" s="3">
        <v>90</v>
      </c>
      <c r="G350" s="4" t="s">
        <v>3</v>
      </c>
      <c r="H350" s="3">
        <v>80</v>
      </c>
      <c r="I350" s="4" t="s">
        <v>3</v>
      </c>
      <c r="J350" s="3"/>
      <c r="K350" s="4"/>
      <c r="L350" s="4"/>
      <c r="M350" s="4"/>
      <c r="N350" s="14">
        <v>85</v>
      </c>
      <c r="O350" s="4" t="s">
        <v>23</v>
      </c>
      <c r="P350" s="75"/>
      <c r="Q350" s="6">
        <f>N350-N350*P350</f>
        <v>85</v>
      </c>
      <c r="R350" s="7">
        <f>Q350*D350</f>
        <v>8500</v>
      </c>
    </row>
    <row r="351" spans="2:19" ht="38.25" x14ac:dyDescent="0.2">
      <c r="B351" s="90"/>
      <c r="C351" s="35">
        <v>2</v>
      </c>
      <c r="D351" s="35" t="s">
        <v>35</v>
      </c>
      <c r="E351" s="35" t="s">
        <v>92</v>
      </c>
      <c r="F351" s="4" t="s">
        <v>3</v>
      </c>
      <c r="G351" s="8">
        <v>0.1</v>
      </c>
      <c r="H351" s="4" t="s">
        <v>3</v>
      </c>
      <c r="I351" s="8">
        <v>0.1</v>
      </c>
      <c r="J351" s="4"/>
      <c r="K351" s="8"/>
      <c r="L351" s="8"/>
      <c r="M351" s="8"/>
      <c r="N351" s="4" t="s">
        <v>3</v>
      </c>
      <c r="O351" s="13">
        <f>(G351+I351)/2</f>
        <v>0.1</v>
      </c>
      <c r="P351" s="79"/>
      <c r="Q351" s="26" t="s">
        <v>3</v>
      </c>
      <c r="R351" s="7">
        <v>10000</v>
      </c>
      <c r="S351" s="1" t="str">
        <f t="shared" ref="S351:S367" si="12">IF(P351&gt;=O351,"CORRETO","% ABAIXO DO MINIMO")</f>
        <v>% ABAIXO DO MINIMO</v>
      </c>
    </row>
    <row r="352" spans="2:19" ht="38.25" x14ac:dyDescent="0.2">
      <c r="B352" s="90"/>
      <c r="C352" s="35">
        <v>3</v>
      </c>
      <c r="D352" s="35" t="s">
        <v>35</v>
      </c>
      <c r="E352" s="35" t="s">
        <v>93</v>
      </c>
      <c r="F352" s="4" t="s">
        <v>3</v>
      </c>
      <c r="G352" s="8">
        <v>0.1</v>
      </c>
      <c r="H352" s="4" t="s">
        <v>3</v>
      </c>
      <c r="I352" s="8">
        <v>0.1</v>
      </c>
      <c r="J352" s="4"/>
      <c r="K352" s="8"/>
      <c r="L352" s="8"/>
      <c r="M352" s="8"/>
      <c r="N352" s="4" t="s">
        <v>3</v>
      </c>
      <c r="O352" s="13">
        <f>(G352+I352)/2</f>
        <v>0.1</v>
      </c>
      <c r="P352" s="79"/>
      <c r="Q352" s="26" t="s">
        <v>3</v>
      </c>
      <c r="R352" s="7">
        <v>8000</v>
      </c>
      <c r="S352" s="1" t="str">
        <f t="shared" si="12"/>
        <v>% ABAIXO DO MINIMO</v>
      </c>
    </row>
    <row r="353" spans="2:19" ht="38.25" x14ac:dyDescent="0.2">
      <c r="B353" s="90"/>
      <c r="C353" s="35">
        <v>4</v>
      </c>
      <c r="D353" s="35" t="s">
        <v>35</v>
      </c>
      <c r="E353" s="35" t="s">
        <v>94</v>
      </c>
      <c r="F353" s="4" t="s">
        <v>3</v>
      </c>
      <c r="G353" s="8">
        <v>0.03</v>
      </c>
      <c r="H353" s="4" t="s">
        <v>3</v>
      </c>
      <c r="I353" s="8">
        <v>0.05</v>
      </c>
      <c r="J353" s="4"/>
      <c r="K353" s="8"/>
      <c r="L353" s="8"/>
      <c r="M353" s="8"/>
      <c r="N353" s="4" t="s">
        <v>3</v>
      </c>
      <c r="O353" s="13">
        <f>(G353+I353)/2</f>
        <v>0.04</v>
      </c>
      <c r="P353" s="79"/>
      <c r="Q353" s="26" t="s">
        <v>3</v>
      </c>
      <c r="R353" s="7">
        <v>8000</v>
      </c>
      <c r="S353" s="1" t="str">
        <f t="shared" si="12"/>
        <v>% ABAIXO DO MINIMO</v>
      </c>
    </row>
    <row r="354" spans="2:19" x14ac:dyDescent="0.2">
      <c r="B354" s="10"/>
      <c r="C354" s="87" t="s">
        <v>130</v>
      </c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9"/>
      <c r="P354" s="34"/>
      <c r="Q354" s="34"/>
      <c r="R354" s="7">
        <f>SUM(R350:R353)</f>
        <v>34500</v>
      </c>
    </row>
    <row r="355" spans="2:19" x14ac:dyDescent="0.2">
      <c r="B355" s="12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11"/>
    </row>
    <row r="356" spans="2:19" x14ac:dyDescent="0.2">
      <c r="C356" s="17"/>
      <c r="D356" s="17"/>
      <c r="E356" s="18" t="s">
        <v>27</v>
      </c>
      <c r="O356" s="23" t="s">
        <v>32</v>
      </c>
      <c r="P356" s="23" t="s">
        <v>33</v>
      </c>
    </row>
    <row r="357" spans="2:19" x14ac:dyDescent="0.2">
      <c r="B357" s="17"/>
      <c r="C357" s="17"/>
      <c r="D357" s="17"/>
      <c r="E357" s="18" t="s">
        <v>28</v>
      </c>
      <c r="O357" s="19">
        <f>SUM(P351+P352+P353)/3</f>
        <v>0</v>
      </c>
      <c r="P357" s="19">
        <f>P350</f>
        <v>0</v>
      </c>
    </row>
    <row r="358" spans="2:19" x14ac:dyDescent="0.2">
      <c r="B358" s="17"/>
      <c r="C358" s="17"/>
      <c r="D358" s="17"/>
      <c r="E358" s="18" t="s">
        <v>29</v>
      </c>
      <c r="O358" s="24" t="s">
        <v>31</v>
      </c>
      <c r="P358" s="25">
        <f>0.6*O357+0.4*P357</f>
        <v>0</v>
      </c>
    </row>
    <row r="359" spans="2:19" x14ac:dyDescent="0.2">
      <c r="B359" s="17"/>
      <c r="C359" s="17"/>
      <c r="D359" s="17"/>
      <c r="E359" s="18" t="s">
        <v>30</v>
      </c>
    </row>
    <row r="360" spans="2:19" x14ac:dyDescent="0.2">
      <c r="B360" s="17"/>
      <c r="C360" s="17"/>
      <c r="D360" s="17"/>
      <c r="E360" s="17"/>
    </row>
    <row r="362" spans="2:19" ht="24" customHeight="1" x14ac:dyDescent="0.2">
      <c r="B362" s="91" t="s">
        <v>132</v>
      </c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</row>
    <row r="363" spans="2:19" ht="63.75" x14ac:dyDescent="0.2">
      <c r="B363" s="35" t="s">
        <v>0</v>
      </c>
      <c r="C363" s="35" t="s">
        <v>1</v>
      </c>
      <c r="D363" s="35" t="s">
        <v>34</v>
      </c>
      <c r="E363" s="35" t="s">
        <v>2</v>
      </c>
      <c r="F363" s="35" t="s">
        <v>4</v>
      </c>
      <c r="G363" s="35" t="s">
        <v>5</v>
      </c>
      <c r="H363" s="35" t="s">
        <v>4</v>
      </c>
      <c r="I363" s="35" t="s">
        <v>5</v>
      </c>
      <c r="J363" s="35"/>
      <c r="K363" s="35"/>
      <c r="L363" s="35"/>
      <c r="M363" s="35"/>
      <c r="N363" s="35" t="s">
        <v>4</v>
      </c>
      <c r="O363" s="35" t="s">
        <v>22</v>
      </c>
      <c r="P363" s="27" t="s">
        <v>24</v>
      </c>
      <c r="Q363" s="35" t="s">
        <v>26</v>
      </c>
      <c r="R363" s="2" t="s">
        <v>6</v>
      </c>
    </row>
    <row r="364" spans="2:19" ht="38.25" x14ac:dyDescent="0.2">
      <c r="B364" s="90">
        <v>26</v>
      </c>
      <c r="C364" s="35">
        <v>1</v>
      </c>
      <c r="D364" s="35">
        <v>100</v>
      </c>
      <c r="E364" s="35" t="s">
        <v>134</v>
      </c>
      <c r="F364" s="3">
        <v>85</v>
      </c>
      <c r="G364" s="4" t="s">
        <v>3</v>
      </c>
      <c r="H364" s="3">
        <v>80</v>
      </c>
      <c r="I364" s="4" t="s">
        <v>3</v>
      </c>
      <c r="J364" s="3"/>
      <c r="K364" s="4"/>
      <c r="L364" s="4"/>
      <c r="M364" s="4"/>
      <c r="N364" s="14">
        <f>(F364+H364)/2</f>
        <v>82.5</v>
      </c>
      <c r="O364" s="4" t="s">
        <v>23</v>
      </c>
      <c r="P364" s="75"/>
      <c r="Q364" s="6">
        <f>N364-N364*P364</f>
        <v>82.5</v>
      </c>
      <c r="R364" s="7">
        <f>Q364*D364</f>
        <v>8250</v>
      </c>
    </row>
    <row r="365" spans="2:19" ht="38.25" x14ac:dyDescent="0.2">
      <c r="B365" s="90"/>
      <c r="C365" s="35">
        <v>2</v>
      </c>
      <c r="D365" s="35" t="s">
        <v>35</v>
      </c>
      <c r="E365" s="35" t="s">
        <v>92</v>
      </c>
      <c r="F365" s="4" t="s">
        <v>3</v>
      </c>
      <c r="G365" s="8">
        <v>0.1</v>
      </c>
      <c r="H365" s="4" t="s">
        <v>3</v>
      </c>
      <c r="I365" s="8">
        <v>0.1</v>
      </c>
      <c r="J365" s="4"/>
      <c r="K365" s="8"/>
      <c r="L365" s="8"/>
      <c r="M365" s="8"/>
      <c r="N365" s="4" t="s">
        <v>3</v>
      </c>
      <c r="O365" s="13">
        <f>(G365+I365)/2</f>
        <v>0.1</v>
      </c>
      <c r="P365" s="79"/>
      <c r="Q365" s="26" t="s">
        <v>3</v>
      </c>
      <c r="R365" s="7">
        <v>20000</v>
      </c>
      <c r="S365" s="1" t="str">
        <f t="shared" si="12"/>
        <v>% ABAIXO DO MINIMO</v>
      </c>
    </row>
    <row r="366" spans="2:19" ht="38.25" x14ac:dyDescent="0.2">
      <c r="B366" s="90"/>
      <c r="C366" s="35">
        <v>3</v>
      </c>
      <c r="D366" s="35" t="s">
        <v>35</v>
      </c>
      <c r="E366" s="35" t="s">
        <v>93</v>
      </c>
      <c r="F366" s="4" t="s">
        <v>3</v>
      </c>
      <c r="G366" s="8">
        <v>0.1</v>
      </c>
      <c r="H366" s="4" t="s">
        <v>3</v>
      </c>
      <c r="I366" s="8">
        <v>0.1</v>
      </c>
      <c r="J366" s="4"/>
      <c r="K366" s="8"/>
      <c r="L366" s="8"/>
      <c r="M366" s="8"/>
      <c r="N366" s="4" t="s">
        <v>3</v>
      </c>
      <c r="O366" s="13">
        <f>(G366+I366)/2</f>
        <v>0.1</v>
      </c>
      <c r="P366" s="79"/>
      <c r="Q366" s="26" t="s">
        <v>3</v>
      </c>
      <c r="R366" s="7">
        <v>16000</v>
      </c>
      <c r="S366" s="1" t="str">
        <f t="shared" si="12"/>
        <v>% ABAIXO DO MINIMO</v>
      </c>
    </row>
    <row r="367" spans="2:19" ht="38.25" x14ac:dyDescent="0.2">
      <c r="B367" s="90"/>
      <c r="C367" s="35">
        <v>4</v>
      </c>
      <c r="D367" s="35" t="s">
        <v>35</v>
      </c>
      <c r="E367" s="35" t="s">
        <v>94</v>
      </c>
      <c r="F367" s="4" t="s">
        <v>3</v>
      </c>
      <c r="G367" s="8">
        <v>0.03</v>
      </c>
      <c r="H367" s="4" t="s">
        <v>3</v>
      </c>
      <c r="I367" s="8">
        <v>0.05</v>
      </c>
      <c r="J367" s="4"/>
      <c r="K367" s="8"/>
      <c r="L367" s="8"/>
      <c r="M367" s="8"/>
      <c r="N367" s="4" t="s">
        <v>3</v>
      </c>
      <c r="O367" s="13">
        <f>(G367+I367)/2</f>
        <v>0.04</v>
      </c>
      <c r="P367" s="79"/>
      <c r="Q367" s="26" t="s">
        <v>3</v>
      </c>
      <c r="R367" s="7">
        <v>16000</v>
      </c>
      <c r="S367" s="1" t="str">
        <f t="shared" si="12"/>
        <v>% ABAIXO DO MINIMO</v>
      </c>
    </row>
    <row r="368" spans="2:19" x14ac:dyDescent="0.2">
      <c r="B368" s="10"/>
      <c r="C368" s="87" t="s">
        <v>133</v>
      </c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9"/>
      <c r="P368" s="34"/>
      <c r="Q368" s="34"/>
      <c r="R368" s="7">
        <f>SUM(R364:R367)</f>
        <v>60250</v>
      </c>
    </row>
    <row r="369" spans="2:18" x14ac:dyDescent="0.2">
      <c r="B369" s="12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11"/>
    </row>
    <row r="370" spans="2:18" x14ac:dyDescent="0.2">
      <c r="C370" s="17"/>
      <c r="D370" s="17"/>
      <c r="E370" s="18" t="s">
        <v>27</v>
      </c>
      <c r="O370" s="23" t="s">
        <v>32</v>
      </c>
      <c r="P370" s="23" t="s">
        <v>33</v>
      </c>
    </row>
    <row r="371" spans="2:18" x14ac:dyDescent="0.2">
      <c r="B371" s="17"/>
      <c r="C371" s="17"/>
      <c r="D371" s="17"/>
      <c r="E371" s="18" t="s">
        <v>28</v>
      </c>
      <c r="O371" s="19">
        <f>SUM(P365+P366+P367)/3</f>
        <v>0</v>
      </c>
      <c r="P371" s="19">
        <f>P364</f>
        <v>0</v>
      </c>
    </row>
    <row r="372" spans="2:18" x14ac:dyDescent="0.2">
      <c r="B372" s="17"/>
      <c r="C372" s="17"/>
      <c r="D372" s="17"/>
      <c r="E372" s="18" t="s">
        <v>29</v>
      </c>
      <c r="O372" s="24" t="s">
        <v>31</v>
      </c>
      <c r="P372" s="25">
        <f>0.6*O371+0.4*P371</f>
        <v>0</v>
      </c>
    </row>
    <row r="373" spans="2:18" x14ac:dyDescent="0.2">
      <c r="B373" s="17"/>
      <c r="C373" s="17"/>
      <c r="D373" s="17"/>
      <c r="E373" s="18" t="s">
        <v>30</v>
      </c>
    </row>
    <row r="374" spans="2:18" x14ac:dyDescent="0.2">
      <c r="B374" s="17"/>
      <c r="C374" s="17"/>
      <c r="D374" s="17"/>
      <c r="E374" s="17"/>
    </row>
    <row r="376" spans="2:18" x14ac:dyDescent="0.2">
      <c r="B376" s="17"/>
      <c r="C376" s="17"/>
      <c r="D376" s="17"/>
      <c r="E376" s="17"/>
    </row>
    <row r="378" spans="2:18" ht="15.75" x14ac:dyDescent="0.25">
      <c r="B378" s="92" t="s">
        <v>21</v>
      </c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3">
        <f>SUM(R14+R28+R42+R56+R70+R84+R98+R112+R126+R140+R154+R168+R182+R196+R210+R224+R238+R252+R270+R284+R298+R312+R326+R340+R354+R368)</f>
        <v>1352785</v>
      </c>
      <c r="P378" s="93"/>
      <c r="Q378" s="93"/>
      <c r="R378" s="93"/>
    </row>
    <row r="380" spans="2:18" x14ac:dyDescent="0.2">
      <c r="R380" s="32"/>
    </row>
    <row r="599" spans="2:2" x14ac:dyDescent="0.2">
      <c r="B599" s="16"/>
    </row>
  </sheetData>
  <sheetProtection password="C7E1" sheet="1" objects="1" scenarios="1" formatCells="0" formatColumns="0" formatRows="0" insertColumns="0" insertRows="0" insertHyperlinks="0" deleteColumns="0" deleteRows="0" sort="0" autoFilter="0" pivotTables="0"/>
  <mergeCells count="84">
    <mergeCell ref="C126:O126"/>
    <mergeCell ref="B80:B83"/>
    <mergeCell ref="B94:B97"/>
    <mergeCell ref="B108:B111"/>
    <mergeCell ref="C70:O70"/>
    <mergeCell ref="B78:R78"/>
    <mergeCell ref="B92:R92"/>
    <mergeCell ref="C98:O98"/>
    <mergeCell ref="B106:R106"/>
    <mergeCell ref="C84:O84"/>
    <mergeCell ref="B122:B125"/>
    <mergeCell ref="B206:B209"/>
    <mergeCell ref="B204:R204"/>
    <mergeCell ref="B134:R134"/>
    <mergeCell ref="B246:R246"/>
    <mergeCell ref="B164:B167"/>
    <mergeCell ref="B232:R232"/>
    <mergeCell ref="C238:O238"/>
    <mergeCell ref="B176:R176"/>
    <mergeCell ref="C182:O182"/>
    <mergeCell ref="C224:O224"/>
    <mergeCell ref="B218:R218"/>
    <mergeCell ref="C154:O154"/>
    <mergeCell ref="B162:R162"/>
    <mergeCell ref="C168:O168"/>
    <mergeCell ref="B190:R190"/>
    <mergeCell ref="B234:B237"/>
    <mergeCell ref="B2:R2"/>
    <mergeCell ref="C28:O28"/>
    <mergeCell ref="B36:R36"/>
    <mergeCell ref="C42:O42"/>
    <mergeCell ref="B50:R50"/>
    <mergeCell ref="B24:B27"/>
    <mergeCell ref="B38:B41"/>
    <mergeCell ref="B8:R8"/>
    <mergeCell ref="B22:R22"/>
    <mergeCell ref="B10:B13"/>
    <mergeCell ref="C14:O14"/>
    <mergeCell ref="B378:N378"/>
    <mergeCell ref="O378:R378"/>
    <mergeCell ref="B306:R306"/>
    <mergeCell ref="C312:O312"/>
    <mergeCell ref="B364:B367"/>
    <mergeCell ref="C354:O354"/>
    <mergeCell ref="B362:R362"/>
    <mergeCell ref="C368:O368"/>
    <mergeCell ref="B320:R320"/>
    <mergeCell ref="C326:O326"/>
    <mergeCell ref="B334:R334"/>
    <mergeCell ref="C340:O340"/>
    <mergeCell ref="B350:B353"/>
    <mergeCell ref="B348:R348"/>
    <mergeCell ref="C210:O210"/>
    <mergeCell ref="B220:B223"/>
    <mergeCell ref="B336:B339"/>
    <mergeCell ref="B308:B311"/>
    <mergeCell ref="B248:B251"/>
    <mergeCell ref="B294:B297"/>
    <mergeCell ref="C252:O252"/>
    <mergeCell ref="B260:R260"/>
    <mergeCell ref="C270:O270"/>
    <mergeCell ref="B278:R278"/>
    <mergeCell ref="C284:O284"/>
    <mergeCell ref="B292:R292"/>
    <mergeCell ref="C298:O298"/>
    <mergeCell ref="B262:B269"/>
    <mergeCell ref="B280:B283"/>
    <mergeCell ref="B322:B325"/>
    <mergeCell ref="C196:O196"/>
    <mergeCell ref="B192:B195"/>
    <mergeCell ref="B3:R3"/>
    <mergeCell ref="B4:R4"/>
    <mergeCell ref="B5:R5"/>
    <mergeCell ref="C56:O56"/>
    <mergeCell ref="B52:B55"/>
    <mergeCell ref="B136:B139"/>
    <mergeCell ref="B150:B153"/>
    <mergeCell ref="C140:O140"/>
    <mergeCell ref="B148:R148"/>
    <mergeCell ref="B178:B181"/>
    <mergeCell ref="B66:B69"/>
    <mergeCell ref="B64:R64"/>
    <mergeCell ref="C112:O112"/>
    <mergeCell ref="B120:R120"/>
  </mergeCells>
  <pageMargins left="0.19685039370078741" right="0.19685039370078741" top="0.19685039370078741" bottom="0.19685039370078741" header="0.31496062992125984" footer="0"/>
  <pageSetup paperSize="9" scale="88" fitToHeight="0" orientation="landscape" r:id="rId1"/>
  <headerFooter>
    <oddFooter>&amp;RRAZÃO SOCIAL: 
CNPJ: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Lotes e Valores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2016-02-23T19:43:57Z</dcterms:modified>
</cp:coreProperties>
</file>