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610" yWindow="-15" windowWidth="14175" windowHeight="12825"/>
  </bookViews>
  <sheets>
    <sheet name="ORÇAMENTO" sheetId="1" r:id="rId1"/>
    <sheet name="CRONOGRAMA" sheetId="2" r:id="rId2"/>
    <sheet name="BDI" sheetId="5" r:id="rId3"/>
  </sheets>
  <externalReferences>
    <externalReference r:id="rId4"/>
  </externalReferences>
  <definedNames>
    <definedName name="_xlnm._FilterDatabase" localSheetId="0" hidden="1">ORÇAMENTO!$A$10:$G$90</definedName>
    <definedName name="_xlnm.Print_Area" localSheetId="0">ORÇAMENTO!$A$1:$G$98</definedName>
    <definedName name="Import.CR">[1]Dados!$G$8</definedName>
    <definedName name="Import.Município">[1]Dados!$G$7</definedName>
    <definedName name="Import.Proponente">[1]Dados!$G$6</definedName>
  </definedNames>
  <calcPr calcId="144525"/>
</workbook>
</file>

<file path=xl/calcChain.xml><?xml version="1.0" encoding="utf-8"?>
<calcChain xmlns="http://schemas.openxmlformats.org/spreadsheetml/2006/main">
  <c r="B18" i="2" l="1"/>
  <c r="B17" i="2"/>
  <c r="B16" i="2"/>
  <c r="B15" i="2"/>
  <c r="B14" i="2"/>
  <c r="B13" i="2"/>
  <c r="B12" i="2"/>
  <c r="B11" i="2"/>
  <c r="B10" i="2"/>
  <c r="B9" i="2"/>
  <c r="I12" i="1"/>
  <c r="I13" i="1"/>
  <c r="I14" i="1"/>
  <c r="I15" i="1"/>
  <c r="F15" i="1" s="1"/>
  <c r="G15" i="1" s="1"/>
  <c r="I16" i="1"/>
  <c r="I17" i="1"/>
  <c r="I20" i="1"/>
  <c r="I21" i="1"/>
  <c r="F21" i="1" s="1"/>
  <c r="G21" i="1" s="1"/>
  <c r="I22" i="1"/>
  <c r="I23" i="1"/>
  <c r="I24" i="1"/>
  <c r="I25" i="1"/>
  <c r="F25" i="1" s="1"/>
  <c r="G25" i="1" s="1"/>
  <c r="I28" i="1"/>
  <c r="I29" i="1"/>
  <c r="I30" i="1"/>
  <c r="I31" i="1"/>
  <c r="F31" i="1" s="1"/>
  <c r="G31" i="1" s="1"/>
  <c r="I32" i="1"/>
  <c r="I33" i="1"/>
  <c r="I36" i="1"/>
  <c r="I37" i="1"/>
  <c r="F37" i="1" s="1"/>
  <c r="G37" i="1" s="1"/>
  <c r="I38" i="1"/>
  <c r="I39" i="1"/>
  <c r="I40" i="1"/>
  <c r="I41" i="1"/>
  <c r="F41" i="1" s="1"/>
  <c r="G41" i="1" s="1"/>
  <c r="I44" i="1"/>
  <c r="I45" i="1"/>
  <c r="I46" i="1"/>
  <c r="I47" i="1"/>
  <c r="F47" i="1" s="1"/>
  <c r="G47" i="1" s="1"/>
  <c r="I48" i="1"/>
  <c r="I49" i="1"/>
  <c r="I52" i="1"/>
  <c r="I53" i="1"/>
  <c r="F53" i="1" s="1"/>
  <c r="G53" i="1" s="1"/>
  <c r="I54" i="1"/>
  <c r="I55" i="1"/>
  <c r="I56" i="1"/>
  <c r="I57" i="1"/>
  <c r="F57" i="1" s="1"/>
  <c r="G57" i="1" s="1"/>
  <c r="I60" i="1"/>
  <c r="I61" i="1"/>
  <c r="I62" i="1"/>
  <c r="I63" i="1"/>
  <c r="F63" i="1" s="1"/>
  <c r="G63" i="1" s="1"/>
  <c r="I64" i="1"/>
  <c r="I65" i="1"/>
  <c r="I66" i="1"/>
  <c r="I69" i="1"/>
  <c r="F69" i="1" s="1"/>
  <c r="G69" i="1" s="1"/>
  <c r="C16" i="2" s="1"/>
  <c r="I70" i="1"/>
  <c r="I71" i="1"/>
  <c r="I72" i="1"/>
  <c r="I73" i="1"/>
  <c r="F73" i="1" s="1"/>
  <c r="G73" i="1" s="1"/>
  <c r="I74" i="1"/>
  <c r="I77" i="1"/>
  <c r="I78" i="1"/>
  <c r="I79" i="1"/>
  <c r="F79" i="1" s="1"/>
  <c r="G79" i="1" s="1"/>
  <c r="I80" i="1"/>
  <c r="I81" i="1"/>
  <c r="I82" i="1"/>
  <c r="I85" i="1"/>
  <c r="F85" i="1" s="1"/>
  <c r="G85" i="1" s="1"/>
  <c r="I86" i="1"/>
  <c r="I87" i="1"/>
  <c r="I88" i="1"/>
  <c r="I89" i="1"/>
  <c r="F89" i="1" s="1"/>
  <c r="G89" i="1" s="1"/>
  <c r="I90" i="1"/>
  <c r="F12" i="1"/>
  <c r="G12" i="1" s="1"/>
  <c r="F13" i="1"/>
  <c r="G13" i="1" s="1"/>
  <c r="F14" i="1"/>
  <c r="G14" i="1" s="1"/>
  <c r="F16" i="1"/>
  <c r="G16" i="1" s="1"/>
  <c r="F17" i="1"/>
  <c r="G17" i="1" s="1"/>
  <c r="F20" i="1"/>
  <c r="G20" i="1" s="1"/>
  <c r="F22" i="1"/>
  <c r="G22" i="1" s="1"/>
  <c r="F23" i="1"/>
  <c r="G23" i="1" s="1"/>
  <c r="F24" i="1"/>
  <c r="G24" i="1" s="1"/>
  <c r="F28" i="1"/>
  <c r="G28" i="1" s="1"/>
  <c r="F29" i="1"/>
  <c r="G29" i="1" s="1"/>
  <c r="F30" i="1"/>
  <c r="G30" i="1" s="1"/>
  <c r="F32" i="1"/>
  <c r="G32" i="1" s="1"/>
  <c r="F33" i="1"/>
  <c r="G33" i="1" s="1"/>
  <c r="F36" i="1"/>
  <c r="G36" i="1" s="1"/>
  <c r="F38" i="1"/>
  <c r="G38" i="1" s="1"/>
  <c r="F39" i="1"/>
  <c r="G39" i="1" s="1"/>
  <c r="F40" i="1"/>
  <c r="G40" i="1" s="1"/>
  <c r="F44" i="1"/>
  <c r="G44" i="1" s="1"/>
  <c r="F45" i="1"/>
  <c r="G45" i="1" s="1"/>
  <c r="F46" i="1"/>
  <c r="G46" i="1" s="1"/>
  <c r="F48" i="1"/>
  <c r="G48" i="1" s="1"/>
  <c r="F49" i="1"/>
  <c r="G49" i="1" s="1"/>
  <c r="F52" i="1"/>
  <c r="G52" i="1" s="1"/>
  <c r="F54" i="1"/>
  <c r="G54" i="1" s="1"/>
  <c r="F55" i="1"/>
  <c r="G55" i="1" s="1"/>
  <c r="F56" i="1"/>
  <c r="G56" i="1" s="1"/>
  <c r="F60" i="1"/>
  <c r="G60" i="1" s="1"/>
  <c r="F61" i="1"/>
  <c r="G61" i="1" s="1"/>
  <c r="F62" i="1"/>
  <c r="G62" i="1" s="1"/>
  <c r="F64" i="1"/>
  <c r="G64" i="1" s="1"/>
  <c r="F65" i="1"/>
  <c r="G65" i="1" s="1"/>
  <c r="F66" i="1"/>
  <c r="G66" i="1" s="1"/>
  <c r="F70" i="1"/>
  <c r="G70" i="1" s="1"/>
  <c r="F71" i="1"/>
  <c r="G71" i="1" s="1"/>
  <c r="F72" i="1"/>
  <c r="G72" i="1" s="1"/>
  <c r="F74" i="1"/>
  <c r="G74" i="1" s="1"/>
  <c r="F77" i="1"/>
  <c r="G77" i="1" s="1"/>
  <c r="F78" i="1"/>
  <c r="G78" i="1" s="1"/>
  <c r="F80" i="1"/>
  <c r="G80" i="1" s="1"/>
  <c r="F81" i="1"/>
  <c r="G81" i="1" s="1"/>
  <c r="F82" i="1"/>
  <c r="G82" i="1" s="1"/>
  <c r="F86" i="1"/>
  <c r="G86" i="1" s="1"/>
  <c r="F87" i="1"/>
  <c r="G87" i="1" s="1"/>
  <c r="F88" i="1"/>
  <c r="G88" i="1" s="1"/>
  <c r="F90" i="1"/>
  <c r="G90" i="1" s="1"/>
  <c r="C18" i="2" l="1"/>
  <c r="D18" i="2" s="1"/>
  <c r="C10" i="2"/>
  <c r="C15" i="2"/>
  <c r="C13" i="2"/>
  <c r="C9" i="2"/>
  <c r="C17" i="2"/>
  <c r="D17" i="2" s="1"/>
  <c r="C11" i="2"/>
  <c r="D11" i="2" s="1"/>
  <c r="C12" i="2"/>
  <c r="C14" i="2"/>
  <c r="D14" i="2" s="1"/>
  <c r="C21" i="2"/>
  <c r="D13" i="2" s="1"/>
  <c r="D10" i="2"/>
  <c r="E29" i="5"/>
  <c r="E28" i="5"/>
  <c r="C12" i="5"/>
  <c r="B12" i="5"/>
  <c r="A12" i="5"/>
  <c r="A4" i="2"/>
  <c r="D12" i="2" l="1"/>
  <c r="D9" i="2"/>
  <c r="K20" i="2" s="1"/>
  <c r="G20" i="2"/>
  <c r="D15" i="2"/>
  <c r="D16" i="2"/>
  <c r="O20" i="2" s="1"/>
  <c r="E31" i="5"/>
  <c r="A35" i="5" s="1"/>
  <c r="E30" i="5"/>
  <c r="D20" i="2" l="1"/>
  <c r="N20" i="2"/>
  <c r="E20" i="2"/>
  <c r="F20" i="2" s="1"/>
  <c r="M20" i="2"/>
  <c r="P20" i="2" s="1"/>
  <c r="I20" i="2"/>
  <c r="I21" i="2" s="1"/>
  <c r="M21" i="2" s="1"/>
  <c r="D21" i="2"/>
  <c r="G21" i="2"/>
  <c r="A3" i="2"/>
  <c r="E21" i="2" l="1"/>
  <c r="K21" i="2" s="1"/>
  <c r="O21" i="2" s="1"/>
  <c r="H20" i="2"/>
  <c r="J20" i="2" s="1"/>
  <c r="L20" i="2" s="1"/>
  <c r="G92" i="1" l="1"/>
  <c r="M10" i="1" l="1"/>
  <c r="E22" i="2" l="1"/>
  <c r="G22" i="2" l="1"/>
</calcChain>
</file>

<file path=xl/sharedStrings.xml><?xml version="1.0" encoding="utf-8"?>
<sst xmlns="http://schemas.openxmlformats.org/spreadsheetml/2006/main" count="321" uniqueCount="171">
  <si>
    <t>CÓDIGO SINAPI E DESCRIÇÃO DO SERVIÇO</t>
  </si>
  <si>
    <t>UNID.</t>
  </si>
  <si>
    <t>QUANT.</t>
  </si>
  <si>
    <t>P. UNITÁRIO</t>
  </si>
  <si>
    <t>TOTAL</t>
  </si>
  <si>
    <t>ITEM</t>
  </si>
  <si>
    <t>C/SINAPI</t>
  </si>
  <si>
    <t>MAXIMO</t>
  </si>
  <si>
    <t>SÓ SERA ACEITA PLANILHA NESTE FORMATO</t>
  </si>
  <si>
    <t>BASE</t>
  </si>
  <si>
    <t>Item</t>
  </si>
  <si>
    <t>Mês 01</t>
  </si>
  <si>
    <t>Mês 02</t>
  </si>
  <si>
    <t>Mês 03</t>
  </si>
  <si>
    <t>Mês 04</t>
  </si>
  <si>
    <t>Mês 05</t>
  </si>
  <si>
    <t>Mês 06</t>
  </si>
  <si>
    <t>No mês</t>
  </si>
  <si>
    <t>Acum.</t>
  </si>
  <si>
    <t>1.1</t>
  </si>
  <si>
    <t>ESPAÇO PARA LANÇAMENTO DE VALORES PROPOSTOS PELA EMPRESA</t>
  </si>
  <si>
    <t>% DE DESCONTO</t>
  </si>
  <si>
    <t>DE A % DE DESCONTO NESTE CAMPO, CASO NÃO FOR DADO DESCONTO MANTENHA 0,000%</t>
  </si>
  <si>
    <t>CRONOGRAMA GLOBAL</t>
  </si>
  <si>
    <t>Agente Promotor / Proponente: PREFEITURA MUNICIPAL DE CORONEL VIVIDA-PR</t>
  </si>
  <si>
    <t>DESCRIÇÃO DOS AGRUPADORES DE SERVIÇOS</t>
  </si>
  <si>
    <t>Investimento</t>
  </si>
  <si>
    <t>TOTAL (%)</t>
  </si>
  <si>
    <t>TOTAL (R$)</t>
  </si>
  <si>
    <t>ACUMULADO (R$)</t>
  </si>
  <si>
    <t>CORONEL VIVIDA, XX DE XXXXXXXXXXX DE 2017</t>
  </si>
  <si>
    <t>1.2</t>
  </si>
  <si>
    <t>1.3</t>
  </si>
  <si>
    <t>1.4</t>
  </si>
  <si>
    <t>PESO</t>
  </si>
  <si>
    <t>%</t>
  </si>
  <si>
    <t>Local/data</t>
  </si>
  <si>
    <t>Responsável Técnico</t>
  </si>
  <si>
    <t>Nº da Operação</t>
  </si>
  <si>
    <t>Gestor / Programa / Ação / Modalidade</t>
  </si>
  <si>
    <t>Município/UF</t>
  </si>
  <si>
    <t>Proponente</t>
  </si>
  <si>
    <t>Objeto</t>
  </si>
  <si>
    <t>Empreendimento/Apelido</t>
  </si>
  <si>
    <t>Tipo de Obra (conforme Acórdão 2622/2013 - TCU):</t>
  </si>
  <si>
    <t xml:space="preserve"> - Construção de Rodovias e Ferrovias (também para Recapeamento, Pavimentação e Praças)</t>
  </si>
  <si>
    <t>ITENS</t>
  </si>
  <si>
    <t>SIGLAS</t>
  </si>
  <si>
    <t>VALORES</t>
  </si>
  <si>
    <t>TAXA DE RATEIO DA ADMINISTRAÇÃO CENTRAL</t>
  </si>
  <si>
    <t>AC</t>
  </si>
  <si>
    <t>TAXA DE SEGURO E GARANTIA DO EMPREENDIMENTO</t>
  </si>
  <si>
    <t>S+G</t>
  </si>
  <si>
    <t>TAXA DE RISCO</t>
  </si>
  <si>
    <t>R</t>
  </si>
  <si>
    <t>TAXA DE DESPESAS FINANCEIRAS</t>
  </si>
  <si>
    <t>DF</t>
  </si>
  <si>
    <t>TAXA DE LUCRO</t>
  </si>
  <si>
    <t>L</t>
  </si>
  <si>
    <t>TAXA DE TRIBUTOS</t>
  </si>
  <si>
    <t>PIS (geralmente 0,65%)</t>
  </si>
  <si>
    <t>I</t>
  </si>
  <si>
    <t>COFINS (geralmente 3,00%)</t>
  </si>
  <si>
    <t>ISS (legislação municipal)</t>
  </si>
  <si>
    <t>CPRB (INSS)</t>
  </si>
  <si>
    <t>BDI conforme Acórdão 2622/2013 - TCU</t>
  </si>
  <si>
    <t>BDI RESULTANTE</t>
  </si>
  <si>
    <t>FÓRMULA UTILIZADA:</t>
  </si>
  <si>
    <r>
      <t xml:space="preserve">Declaro que, conforme legislação tributária municipal, a </t>
    </r>
    <r>
      <rPr>
        <b/>
        <sz val="10"/>
        <rFont val="Calibri"/>
        <family val="2"/>
      </rPr>
      <t>base de cálculo</t>
    </r>
    <r>
      <rPr>
        <sz val="10"/>
        <rFont val="Calibri"/>
        <family val="2"/>
      </rPr>
      <t xml:space="preserve"> do ISS corresponde a</t>
    </r>
  </si>
  <si>
    <r>
      <t xml:space="preserve">do valor deste tipo de obra e, sobre esta base, incide ISS com </t>
    </r>
    <r>
      <rPr>
        <b/>
        <sz val="10"/>
        <rFont val="Calibri"/>
        <family val="2"/>
      </rPr>
      <t>alíquota</t>
    </r>
    <r>
      <rPr>
        <sz val="10"/>
        <rFont val="Calibri"/>
        <family val="2"/>
      </rPr>
      <t xml:space="preserve"> de</t>
    </r>
  </si>
  <si>
    <t xml:space="preserve">Observações: </t>
  </si>
  <si>
    <t>Responsável Técnico pela Elaboração do Orçamento:</t>
  </si>
  <si>
    <t>Data:</t>
  </si>
  <si>
    <t xml:space="preserve">         QUADRO DE COMPOSIÇÃO DO BDI - PADRÃO</t>
  </si>
  <si>
    <t>Grau de Sigilo</t>
  </si>
  <si>
    <t>#PUBLICO</t>
  </si>
  <si>
    <t>MUNICÍPIO DE CORONEL VIVIDA</t>
  </si>
  <si>
    <t>Pavimentação Asfáltica de Vias para Acesso ao Parque Arnaldo Wentz de Moraes</t>
  </si>
  <si>
    <t>Nome:</t>
  </si>
  <si>
    <t>Crea:</t>
  </si>
  <si>
    <t>ART:</t>
  </si>
  <si>
    <t>Pavimentação asfáltica sobro pavimento Poliédrico - Rua Santos Santos Dumont, Olavo Bilac e Barão do Cerro Azul</t>
  </si>
  <si>
    <t>OBJETO: PROJETO COMPLEMENTAR - SOBRA DE RECURSOS - ESCOLA MUNICIPAL 07 DE SETEMBRO &gt; ID = 1015431</t>
  </si>
  <si>
    <t xml:space="preserve">LOCALIZAÇÃO: ESCOLA MUNICIPAL 07 DE SETEMBRO </t>
  </si>
  <si>
    <t>1.5</t>
  </si>
  <si>
    <t>1.6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</si>
  <si>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</si>
  <si>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</si>
  <si>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</si>
  <si>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</si>
  <si>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</si>
  <si>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</si>
  <si>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</si>
  <si>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</si>
  <si>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</si>
  <si>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</si>
  <si>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</si>
  <si>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</si>
  <si>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</si>
  <si>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</si>
  <si>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</si>
  <si>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</si>
  <si>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</si>
  <si>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</si>
  <si>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</si>
  <si>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</si>
  <si>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</si>
  <si>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</si>
  <si>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</si>
  <si>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</si>
  <si>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</si>
  <si>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</si>
  <si>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</si>
  <si>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</si>
  <si>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</si>
  <si>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</si>
  <si>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</si>
  <si>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</si>
  <si>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</si>
  <si>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</si>
  <si>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</si>
  <si>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</si>
  <si>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7.7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</si>
  <si>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</si>
  <si>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</si>
  <si>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</si>
  <si>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</si>
  <si>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</si>
  <si>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</si>
  <si>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</si>
  <si>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</si>
  <si>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</si>
  <si>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9.4</t>
  </si>
  <si>
    <t>9.5</t>
  </si>
  <si>
    <t>9.6</t>
  </si>
  <si>
    <t>10.1</t>
  </si>
  <si>
    <t>10.2</t>
  </si>
  <si>
    <t>10.3</t>
  </si>
  <si>
    <t>10.4</t>
  </si>
  <si>
    <t>10.5</t>
  </si>
  <si>
    <t>10.6</t>
  </si>
  <si>
    <t>74156/3</t>
  </si>
  <si>
    <t>73990/1</t>
  </si>
  <si>
    <t>74244/1</t>
  </si>
  <si>
    <t>74156/4</t>
  </si>
  <si>
    <t>TRECHO 01 &gt; 42,00M</t>
  </si>
  <si>
    <t>ESTACA BROCA ø 200MM PROFUNDIDADE 1,00M</t>
  </si>
  <si>
    <t>FORMAS PARA VIGA BALDRAME</t>
  </si>
  <si>
    <t>ARMAÇÃO VIGAS DE BALDRAME</t>
  </si>
  <si>
    <t>CONCRETO FCK 25 MPA</t>
  </si>
  <si>
    <t>LANÇAMENTO CONCRETO VIGAS DE BALDRAME</t>
  </si>
  <si>
    <t>ALAMBRADO COM TELA SOLDADA E TUBO METÁLICO COM PINTURA</t>
  </si>
  <si>
    <t>TRECHO 02 &gt; 42,90M</t>
  </si>
  <si>
    <t>TRECHO 03 &gt; 8,00M</t>
  </si>
  <si>
    <t>TRECHO 04 &gt; 2,90M</t>
  </si>
  <si>
    <t>TRECHO 05 &gt; 42,50M</t>
  </si>
  <si>
    <t>TRECHO 06 &gt; 10,80M</t>
  </si>
  <si>
    <t>TRECHO 07 &gt; 1,50M - PORTÃO DE ACESSO SECUNDÁRIO</t>
  </si>
  <si>
    <t>ESTACA BROCA ø 200MM PROFUNDIDADE 1,50 M</t>
  </si>
  <si>
    <t>FORMAS PARA PILAR</t>
  </si>
  <si>
    <t>ARMAÇÃO PILARES</t>
  </si>
  <si>
    <t>PORTÃO COM TELA SOLDADA E TUBO METÁLICO COM PINTURA</t>
  </si>
  <si>
    <t>TEXTURA PILARES</t>
  </si>
  <si>
    <t>TRECHO 08 &gt; 37,70M</t>
  </si>
  <si>
    <t>TRECHO 09 &gt; 26,00M</t>
  </si>
  <si>
    <t>TRECHO 10 &gt; 14,00</t>
  </si>
  <si>
    <t>M</t>
  </si>
  <si>
    <t>M²</t>
  </si>
  <si>
    <t>UM</t>
  </si>
  <si>
    <t>M³</t>
  </si>
  <si>
    <t>XX/XX/2017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</si>
</sst>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2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C00000"/>
      <name val="Arial"/>
      <family val="2"/>
    </font>
    <font>
      <sz val="20"/>
      <color rgb="FFC00000"/>
      <name val="Arial"/>
      <family val="2"/>
    </font>
    <font>
      <sz val="11"/>
      <color theme="1"/>
      <name val="Calibri"/>
      <family val="2"/>
      <scheme val="minor"/>
    </font>
    <font>
      <sz val="16"/>
      <color rgb="FFFF0000"/>
      <name val="Arial"/>
      <family val="2"/>
    </font>
    <font>
      <b/>
      <sz val="10"/>
      <color rgb="FFC00000"/>
      <name val="Arial"/>
      <family val="2"/>
    </font>
    <font>
      <b/>
      <sz val="12"/>
      <name val="Arial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mediumGray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justify" vertical="top" wrapText="1"/>
    </xf>
    <xf numFmtId="0" fontId="1" fillId="2" borderId="2" xfId="0" applyFont="1" applyFill="1" applyBorder="1" applyAlignment="1" applyProtection="1">
      <alignment horizontal="center"/>
    </xf>
    <xf numFmtId="4" fontId="1" fillId="2" borderId="2" xfId="0" applyNumberFormat="1" applyFont="1" applyFill="1" applyBorder="1" applyAlignment="1" applyProtection="1"/>
    <xf numFmtId="4" fontId="1" fillId="3" borderId="2" xfId="0" applyNumberFormat="1" applyFont="1" applyFill="1" applyBorder="1" applyAlignment="1" applyProtection="1">
      <protection locked="0"/>
    </xf>
    <xf numFmtId="4" fontId="4" fillId="3" borderId="0" xfId="0" applyNumberFormat="1" applyFont="1" applyFill="1" applyAlignment="1" applyProtection="1">
      <alignment horizontal="right"/>
    </xf>
    <xf numFmtId="4" fontId="6" fillId="0" borderId="1" xfId="0" applyNumberFormat="1" applyFont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 vertical="top" wrapText="1"/>
    </xf>
    <xf numFmtId="0" fontId="1" fillId="2" borderId="3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justify" vertical="top" wrapText="1"/>
    </xf>
    <xf numFmtId="4" fontId="1" fillId="2" borderId="3" xfId="0" applyNumberFormat="1" applyFont="1" applyFill="1" applyBorder="1" applyAlignment="1" applyProtection="1"/>
    <xf numFmtId="4" fontId="6" fillId="0" borderId="0" xfId="0" applyNumberFormat="1" applyFont="1" applyBorder="1" applyAlignment="1" applyProtection="1">
      <alignment horizontal="center"/>
    </xf>
    <xf numFmtId="164" fontId="10" fillId="3" borderId="2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2" fontId="2" fillId="0" borderId="11" xfId="0" applyNumberFormat="1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top"/>
    </xf>
    <xf numFmtId="4" fontId="1" fillId="0" borderId="2" xfId="0" applyNumberFormat="1" applyFont="1" applyBorder="1" applyAlignment="1" applyProtection="1">
      <alignment horizontal="justify" vertical="top" wrapText="1"/>
    </xf>
    <xf numFmtId="4" fontId="1" fillId="0" borderId="2" xfId="0" applyNumberFormat="1" applyFont="1" applyBorder="1" applyAlignment="1" applyProtection="1"/>
    <xf numFmtId="4" fontId="1" fillId="4" borderId="2" xfId="0" applyNumberFormat="1" applyFont="1" applyFill="1" applyBorder="1" applyAlignment="1" applyProtection="1">
      <protection locked="0"/>
    </xf>
    <xf numFmtId="4" fontId="1" fillId="4" borderId="4" xfId="0" applyNumberFormat="1" applyFont="1" applyFill="1" applyBorder="1" applyAlignment="1" applyProtection="1">
      <protection locked="0"/>
    </xf>
    <xf numFmtId="4" fontId="1" fillId="0" borderId="18" xfId="0" applyNumberFormat="1" applyFont="1" applyBorder="1" applyAlignment="1" applyProtection="1"/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right" vertical="center"/>
    </xf>
    <xf numFmtId="0" fontId="2" fillId="5" borderId="11" xfId="0" applyFont="1" applyFill="1" applyBorder="1" applyAlignment="1" applyProtection="1">
      <alignment vertical="center"/>
    </xf>
    <xf numFmtId="4" fontId="2" fillId="0" borderId="11" xfId="0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justify" vertical="top" wrapText="1"/>
    </xf>
    <xf numFmtId="10" fontId="1" fillId="0" borderId="2" xfId="1" applyNumberFormat="1" applyFont="1" applyBorder="1" applyAlignment="1" applyProtection="1"/>
    <xf numFmtId="9" fontId="2" fillId="0" borderId="11" xfId="1" applyFont="1" applyBorder="1" applyAlignment="1" applyProtection="1">
      <alignment vertical="center"/>
    </xf>
    <xf numFmtId="10" fontId="2" fillId="0" borderId="11" xfId="1" applyNumberFormat="1" applyFont="1" applyBorder="1" applyAlignment="1" applyProtection="1">
      <alignment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right" vertical="center"/>
    </xf>
    <xf numFmtId="0" fontId="0" fillId="0" borderId="8" xfId="0" applyBorder="1"/>
    <xf numFmtId="0" fontId="2" fillId="0" borderId="21" xfId="0" applyNumberFormat="1" applyFont="1" applyFill="1" applyBorder="1" applyAlignment="1" applyProtection="1">
      <alignment vertical="center"/>
    </xf>
    <xf numFmtId="0" fontId="2" fillId="0" borderId="3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1" fillId="0" borderId="31" xfId="0" applyFont="1" applyFill="1" applyBorder="1" applyAlignment="1" applyProtection="1">
      <alignment vertical="center"/>
    </xf>
    <xf numFmtId="0" fontId="2" fillId="0" borderId="31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14" fillId="0" borderId="16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Alignment="1">
      <alignment horizontal="left" vertical="center"/>
    </xf>
    <xf numFmtId="0" fontId="13" fillId="0" borderId="0" xfId="0" applyNumberFormat="1" applyFont="1" applyFill="1" applyAlignment="1" applyProtection="1">
      <alignment horizontal="left" vertical="center" wrapText="1"/>
      <protection hidden="1"/>
    </xf>
    <xf numFmtId="0" fontId="13" fillId="0" borderId="0" xfId="0" applyNumberFormat="1" applyFont="1" applyFill="1" applyAlignment="1" applyProtection="1">
      <alignment horizontal="left" vertical="center"/>
    </xf>
    <xf numFmtId="0" fontId="14" fillId="0" borderId="10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5" fillId="0" borderId="0" xfId="0" applyFont="1"/>
    <xf numFmtId="0" fontId="16" fillId="0" borderId="21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5" fillId="0" borderId="33" xfId="0" applyFont="1" applyBorder="1"/>
    <xf numFmtId="0" fontId="15" fillId="0" borderId="24" xfId="0" applyFont="1" applyBorder="1"/>
    <xf numFmtId="0" fontId="15" fillId="0" borderId="34" xfId="0" applyFont="1" applyFill="1" applyBorder="1" applyAlignment="1">
      <alignment horizontal="center"/>
    </xf>
    <xf numFmtId="10" fontId="15" fillId="7" borderId="34" xfId="1" applyNumberFormat="1" applyFont="1" applyFill="1" applyBorder="1" applyProtection="1">
      <protection locked="0"/>
    </xf>
    <xf numFmtId="0" fontId="15" fillId="0" borderId="27" xfId="0" applyFont="1" applyBorder="1"/>
    <xf numFmtId="0" fontId="15" fillId="0" borderId="5" xfId="0" applyFont="1" applyBorder="1"/>
    <xf numFmtId="0" fontId="15" fillId="0" borderId="35" xfId="0" applyFont="1" applyFill="1" applyBorder="1" applyAlignment="1">
      <alignment horizontal="center"/>
    </xf>
    <xf numFmtId="10" fontId="15" fillId="7" borderId="35" xfId="1" applyNumberFormat="1" applyFont="1" applyFill="1" applyBorder="1" applyProtection="1">
      <protection locked="0"/>
    </xf>
    <xf numFmtId="0" fontId="15" fillId="0" borderId="30" xfId="0" applyFont="1" applyBorder="1"/>
    <xf numFmtId="0" fontId="15" fillId="0" borderId="3" xfId="0" applyFont="1" applyBorder="1"/>
    <xf numFmtId="10" fontId="15" fillId="7" borderId="36" xfId="1" applyNumberFormat="1" applyFont="1" applyFill="1" applyBorder="1" applyProtection="1">
      <protection locked="0"/>
    </xf>
    <xf numFmtId="0" fontId="15" fillId="0" borderId="4" xfId="0" applyFont="1" applyBorder="1"/>
    <xf numFmtId="0" fontId="15" fillId="0" borderId="28" xfId="0" applyFont="1" applyBorder="1"/>
    <xf numFmtId="0" fontId="15" fillId="0" borderId="32" xfId="0" applyFont="1" applyFill="1" applyBorder="1" applyAlignment="1">
      <alignment horizontal="center"/>
    </xf>
    <xf numFmtId="0" fontId="15" fillId="0" borderId="13" xfId="0" applyFont="1" applyBorder="1"/>
    <xf numFmtId="10" fontId="15" fillId="0" borderId="35" xfId="1" applyNumberFormat="1" applyFont="1" applyFill="1" applyBorder="1" applyProtection="1"/>
    <xf numFmtId="0" fontId="15" fillId="0" borderId="26" xfId="0" applyFont="1" applyBorder="1"/>
    <xf numFmtId="0" fontId="15" fillId="0" borderId="0" xfId="0" applyFont="1" applyBorder="1"/>
    <xf numFmtId="0" fontId="15" fillId="0" borderId="37" xfId="0" applyFont="1" applyBorder="1"/>
    <xf numFmtId="10" fontId="15" fillId="0" borderId="36" xfId="1" applyNumberFormat="1" applyFont="1" applyFill="1" applyBorder="1" applyAlignment="1" applyProtection="1">
      <alignment horizontal="right"/>
    </xf>
    <xf numFmtId="0" fontId="15" fillId="0" borderId="31" xfId="0" applyFont="1" applyBorder="1"/>
    <xf numFmtId="10" fontId="15" fillId="0" borderId="11" xfId="1" applyNumberFormat="1" applyFont="1" applyFill="1" applyBorder="1"/>
    <xf numFmtId="0" fontId="17" fillId="0" borderId="21" xfId="0" applyFont="1" applyFill="1" applyBorder="1"/>
    <xf numFmtId="0" fontId="17" fillId="0" borderId="31" xfId="0" applyFont="1" applyFill="1" applyBorder="1"/>
    <xf numFmtId="10" fontId="17" fillId="0" borderId="11" xfId="1" applyNumberFormat="1" applyFont="1" applyFill="1" applyBorder="1"/>
    <xf numFmtId="0" fontId="18" fillId="0" borderId="0" xfId="0" applyFont="1" applyAlignment="1">
      <alignment vertical="center" wrapText="1"/>
    </xf>
    <xf numFmtId="10" fontId="19" fillId="7" borderId="0" xfId="0" applyNumberFormat="1" applyFont="1" applyFill="1" applyAlignment="1" applyProtection="1">
      <alignment horizontal="left" vertical="center" wrapText="1"/>
      <protection locked="0"/>
    </xf>
    <xf numFmtId="0" fontId="19" fillId="0" borderId="0" xfId="0" applyFont="1" applyFill="1" applyAlignment="1" applyProtection="1">
      <alignment horizontal="right" vertical="center" wrapText="1"/>
    </xf>
    <xf numFmtId="0" fontId="21" fillId="0" borderId="0" xfId="0" applyFont="1" applyFill="1" applyAlignment="1" applyProtection="1">
      <alignment horizontal="right" vertical="center" wrapText="1"/>
    </xf>
    <xf numFmtId="10" fontId="19" fillId="0" borderId="0" xfId="0" applyNumberFormat="1" applyFont="1" applyFill="1" applyAlignment="1" applyProtection="1">
      <alignment horizontal="left" vertical="center" wrapText="1"/>
    </xf>
    <xf numFmtId="0" fontId="18" fillId="0" borderId="0" xfId="0" applyFont="1" applyFill="1" applyAlignment="1" applyProtection="1">
      <alignment vertical="center" wrapText="1"/>
    </xf>
    <xf numFmtId="0" fontId="18" fillId="0" borderId="24" xfId="0" applyFont="1" applyBorder="1" applyAlignment="1">
      <alignment vertical="center" wrapText="1"/>
    </xf>
    <xf numFmtId="0" fontId="22" fillId="0" borderId="2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5" fillId="0" borderId="0" xfId="0" applyFont="1" applyFill="1" applyAlignment="1">
      <alignment horizontal="right"/>
    </xf>
    <xf numFmtId="14" fontId="19" fillId="7" borderId="0" xfId="0" applyNumberFormat="1" applyFont="1" applyFill="1" applyAlignment="1" applyProtection="1">
      <alignment horizontal="left" vertical="center" wrapText="1"/>
      <protection locked="0"/>
    </xf>
    <xf numFmtId="0" fontId="15" fillId="0" borderId="0" xfId="0" applyFont="1" applyFill="1"/>
    <xf numFmtId="49" fontId="15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0" fontId="15" fillId="0" borderId="32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/>
    </xf>
    <xf numFmtId="49" fontId="14" fillId="0" borderId="16" xfId="0" applyNumberFormat="1" applyFont="1" applyFill="1" applyBorder="1" applyAlignment="1">
      <alignment horizontal="left" vertical="center" wrapText="1"/>
    </xf>
    <xf numFmtId="0" fontId="13" fillId="0" borderId="19" xfId="0" applyNumberFormat="1" applyFont="1" applyFill="1" applyBorder="1" applyAlignment="1">
      <alignment horizontal="left" vertical="center"/>
    </xf>
    <xf numFmtId="0" fontId="13" fillId="0" borderId="9" xfId="0" applyNumberFormat="1" applyFont="1" applyFill="1" applyBorder="1" applyAlignment="1">
      <alignment horizontal="left" vertical="center"/>
    </xf>
    <xf numFmtId="4" fontId="1" fillId="4" borderId="14" xfId="0" applyNumberFormat="1" applyFont="1" applyFill="1" applyBorder="1" applyAlignment="1" applyProtection="1">
      <protection locked="0"/>
    </xf>
    <xf numFmtId="4" fontId="1" fillId="0" borderId="14" xfId="0" applyNumberFormat="1" applyFont="1" applyBorder="1" applyAlignment="1" applyProtection="1"/>
    <xf numFmtId="4" fontId="1" fillId="4" borderId="25" xfId="0" applyNumberFormat="1" applyFont="1" applyFill="1" applyBorder="1" applyAlignment="1" applyProtection="1">
      <protection locked="0"/>
    </xf>
    <xf numFmtId="4" fontId="1" fillId="0" borderId="29" xfId="0" applyNumberFormat="1" applyFont="1" applyBorder="1" applyAlignment="1" applyProtection="1"/>
    <xf numFmtId="0" fontId="4" fillId="3" borderId="3" xfId="0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left" vertical="top" wrapText="1"/>
    </xf>
    <xf numFmtId="4" fontId="12" fillId="0" borderId="0" xfId="0" applyNumberFormat="1" applyFon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top" wrapText="1"/>
    </xf>
    <xf numFmtId="0" fontId="8" fillId="2" borderId="15" xfId="0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5" fillId="0" borderId="24" xfId="0" applyFont="1" applyFill="1" applyBorder="1" applyAlignment="1" applyProtection="1">
      <alignment horizontal="left" vertical="top" wrapText="1"/>
    </xf>
    <xf numFmtId="0" fontId="5" fillId="0" borderId="4" xfId="0" applyFont="1" applyFill="1" applyBorder="1" applyAlignment="1" applyProtection="1">
      <alignment horizontal="left" vertical="top" wrapText="1"/>
    </xf>
    <xf numFmtId="0" fontId="5" fillId="0" borderId="5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center" vertical="center"/>
    </xf>
    <xf numFmtId="4" fontId="2" fillId="0" borderId="11" xfId="0" applyNumberFormat="1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19" fillId="7" borderId="0" xfId="0" applyFont="1" applyFill="1" applyAlignment="1" applyProtection="1">
      <alignment horizontal="left" vertical="center" wrapText="1"/>
      <protection locked="0"/>
    </xf>
    <xf numFmtId="0" fontId="15" fillId="7" borderId="0" xfId="0" applyFont="1" applyFill="1" applyAlignment="1" applyProtection="1">
      <alignment horizontal="left" vertical="center" wrapText="1"/>
      <protection locked="0"/>
    </xf>
    <xf numFmtId="0" fontId="15" fillId="0" borderId="0" xfId="0" applyFont="1" applyFill="1" applyAlignment="1">
      <alignment horizontal="left"/>
    </xf>
    <xf numFmtId="49" fontId="14" fillId="0" borderId="16" xfId="0" applyNumberFormat="1" applyFont="1" applyFill="1" applyBorder="1" applyAlignment="1">
      <alignment horizontal="left" vertical="center" wrapText="1"/>
    </xf>
    <xf numFmtId="0" fontId="14" fillId="0" borderId="8" xfId="0" applyNumberFormat="1" applyFont="1" applyFill="1" applyBorder="1" applyAlignment="1">
      <alignment horizontal="left" vertical="center" wrapText="1"/>
    </xf>
    <xf numFmtId="0" fontId="14" fillId="0" borderId="17" xfId="0" applyNumberFormat="1" applyFont="1" applyFill="1" applyBorder="1" applyAlignment="1">
      <alignment horizontal="left" vertical="center" wrapText="1"/>
    </xf>
    <xf numFmtId="0" fontId="15" fillId="6" borderId="0" xfId="0" applyFont="1" applyFill="1" applyAlignment="1" applyProtection="1">
      <alignment horizontal="left" vertical="top"/>
      <protection locked="0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3" fillId="0" borderId="19" xfId="0" applyNumberFormat="1" applyFont="1" applyFill="1" applyBorder="1" applyAlignment="1" applyProtection="1">
      <alignment horizontal="left" vertical="center"/>
    </xf>
    <xf numFmtId="0" fontId="13" fillId="0" borderId="23" xfId="0" applyNumberFormat="1" applyFont="1" applyFill="1" applyBorder="1" applyAlignment="1" applyProtection="1">
      <alignment horizontal="left" vertical="center"/>
    </xf>
    <xf numFmtId="0" fontId="13" fillId="0" borderId="20" xfId="0" applyNumberFormat="1" applyFont="1" applyFill="1" applyBorder="1" applyAlignment="1" applyProtection="1">
      <alignment horizontal="left" vertical="center"/>
    </xf>
    <xf numFmtId="0" fontId="14" fillId="0" borderId="16" xfId="0" applyNumberFormat="1" applyFont="1" applyFill="1" applyBorder="1" applyAlignment="1" applyProtection="1">
      <alignment horizontal="left" vertical="center"/>
    </xf>
    <xf numFmtId="0" fontId="14" fillId="0" borderId="8" xfId="0" applyNumberFormat="1" applyFont="1" applyFill="1" applyBorder="1" applyAlignment="1" applyProtection="1">
      <alignment horizontal="left" vertical="center"/>
    </xf>
    <xf numFmtId="0" fontId="14" fillId="0" borderId="17" xfId="0" applyNumberFormat="1" applyFont="1" applyFill="1" applyBorder="1" applyAlignment="1" applyProtection="1">
      <alignment horizontal="left" vertical="center"/>
    </xf>
    <xf numFmtId="0" fontId="13" fillId="0" borderId="19" xfId="0" applyNumberFormat="1" applyFont="1" applyFill="1" applyBorder="1" applyAlignment="1">
      <alignment horizontal="left" vertical="center"/>
    </xf>
    <xf numFmtId="0" fontId="13" fillId="0" borderId="23" xfId="0" applyNumberFormat="1" applyFont="1" applyFill="1" applyBorder="1" applyAlignment="1">
      <alignment horizontal="left" vertical="center"/>
    </xf>
    <xf numFmtId="0" fontId="13" fillId="0" borderId="20" xfId="0" applyNumberFormat="1" applyFont="1" applyFill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31</xdr:row>
      <xdr:rowOff>104775</xdr:rowOff>
    </xdr:from>
    <xdr:to>
      <xdr:col>2</xdr:col>
      <xdr:colOff>581025</xdr:colOff>
      <xdr:row>33</xdr:row>
      <xdr:rowOff>95250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4048125"/>
          <a:ext cx="27241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352425</xdr:colOff>
      <xdr:row>31</xdr:row>
      <xdr:rowOff>104775</xdr:rowOff>
    </xdr:from>
    <xdr:to>
      <xdr:col>2</xdr:col>
      <xdr:colOff>581025</xdr:colOff>
      <xdr:row>33</xdr:row>
      <xdr:rowOff>95250</xdr:rowOff>
    </xdr:to>
    <xdr:pic>
      <xdr:nvPicPr>
        <xdr:cNvPr id="4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4048125"/>
          <a:ext cx="27241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g/COMPARTILHADO/ASFALTO/2017%20-%20PAV%20ASF&#193;LTICA/04%20%20-%20ACESSOS%20AO%20LAGO/OR&#199;AMENTO%20CR%208419572016-MTUR-P1037093-43/OR&#199;AMENTO%20C%20R%20841957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/>
      <sheetData sheetId="1"/>
      <sheetData sheetId="2">
        <row r="6">
          <cell r="G6" t="str">
            <v>MUNICÍPIO DE CORONEL VIVIDA</v>
          </cell>
        </row>
        <row r="7">
          <cell r="G7" t="str">
            <v>CORONEL VIVIDA - PR</v>
          </cell>
        </row>
        <row r="8">
          <cell r="G8" t="str">
            <v>1037093-43</v>
          </cell>
        </row>
        <row r="12">
          <cell r="G12" t="str">
            <v>MTUR</v>
          </cell>
        </row>
        <row r="13">
          <cell r="G13" t="str">
            <v>Apoio a Projetos de Infraestrutura Turística</v>
          </cell>
        </row>
        <row r="28">
          <cell r="G28" t="str">
            <v>DESONERADO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workbookViewId="0"/>
  </sheetViews>
  <sheetFormatPr defaultRowHeight="15" x14ac:dyDescent="0.25"/>
  <cols>
    <col min="1" max="1" width="4.7109375" bestFit="1" customWidth="1"/>
    <col min="2" max="2" width="8.7109375" bestFit="1" customWidth="1"/>
    <col min="3" max="3" width="50.140625" customWidth="1"/>
    <col min="4" max="4" width="4.85546875" bestFit="1" customWidth="1"/>
    <col min="5" max="5" width="6.7109375" bestFit="1" customWidth="1"/>
    <col min="6" max="6" width="10" bestFit="1" customWidth="1"/>
    <col min="7" max="7" width="11.7109375" bestFit="1" customWidth="1"/>
    <col min="9" max="9" width="44.85546875" customWidth="1"/>
    <col min="10" max="10" width="16.140625" customWidth="1"/>
    <col min="11" max="11" width="13.5703125" bestFit="1" customWidth="1"/>
    <col min="12" max="12" width="12.28515625" bestFit="1" customWidth="1"/>
    <col min="13" max="13" width="11.7109375" bestFit="1" customWidth="1"/>
  </cols>
  <sheetData>
    <row r="1" spans="1:13" ht="15" customHeight="1" x14ac:dyDescent="0.25">
      <c r="A1" s="35"/>
      <c r="B1" s="35"/>
      <c r="C1" s="35"/>
      <c r="D1" s="35"/>
      <c r="E1" s="35"/>
      <c r="F1" s="35"/>
      <c r="G1" s="35"/>
      <c r="K1" s="118" t="s">
        <v>22</v>
      </c>
    </row>
    <row r="2" spans="1:13" ht="15" customHeight="1" x14ac:dyDescent="0.25">
      <c r="A2" s="35"/>
      <c r="B2" s="35"/>
      <c r="C2" s="35"/>
      <c r="D2" s="35"/>
      <c r="E2" s="35"/>
      <c r="F2" s="35"/>
      <c r="G2" s="35"/>
      <c r="I2" s="121" t="s">
        <v>8</v>
      </c>
      <c r="K2" s="119"/>
    </row>
    <row r="3" spans="1:13" ht="15" customHeight="1" x14ac:dyDescent="0.25">
      <c r="A3" s="35"/>
      <c r="B3" s="35"/>
      <c r="C3" s="36"/>
      <c r="D3" s="35"/>
      <c r="E3" s="35"/>
      <c r="F3" s="35"/>
      <c r="G3" s="35"/>
      <c r="I3" s="122"/>
      <c r="K3" s="119"/>
    </row>
    <row r="4" spans="1:13" ht="15" customHeight="1" x14ac:dyDescent="0.25">
      <c r="A4" s="35"/>
      <c r="B4" s="35"/>
      <c r="C4" s="35"/>
      <c r="D4" s="35"/>
      <c r="E4" s="35"/>
      <c r="F4" s="35"/>
      <c r="G4" s="35"/>
      <c r="I4" s="122"/>
      <c r="K4" s="119"/>
    </row>
    <row r="5" spans="1:13" ht="15" customHeight="1" x14ac:dyDescent="0.25">
      <c r="A5" s="35"/>
      <c r="B5" s="35"/>
      <c r="C5" s="35"/>
      <c r="D5" s="35"/>
      <c r="E5" s="35"/>
      <c r="F5" s="35"/>
      <c r="G5" s="35"/>
      <c r="I5" s="122"/>
      <c r="K5" s="119"/>
    </row>
    <row r="6" spans="1:13" ht="15" customHeight="1" x14ac:dyDescent="0.25">
      <c r="A6" s="35"/>
      <c r="B6" s="35"/>
      <c r="C6" s="35"/>
      <c r="D6" s="35"/>
      <c r="E6" s="35"/>
      <c r="F6" s="35"/>
      <c r="G6" s="35"/>
      <c r="I6" s="123"/>
      <c r="K6" s="119"/>
    </row>
    <row r="7" spans="1:13" ht="28.5" customHeight="1" x14ac:dyDescent="0.25">
      <c r="A7" s="116" t="s">
        <v>82</v>
      </c>
      <c r="B7" s="116"/>
      <c r="C7" s="116"/>
      <c r="D7" s="116"/>
      <c r="E7" s="116"/>
      <c r="F7" s="116"/>
      <c r="G7" s="116"/>
      <c r="K7" s="119"/>
    </row>
    <row r="8" spans="1:13" ht="15" customHeight="1" x14ac:dyDescent="0.25">
      <c r="A8" s="124" t="s">
        <v>83</v>
      </c>
      <c r="B8" s="124"/>
      <c r="C8" s="124"/>
      <c r="D8" s="124"/>
      <c r="E8" s="124"/>
      <c r="F8" s="124"/>
      <c r="G8" s="124"/>
      <c r="K8" s="119"/>
      <c r="L8" s="10" t="s">
        <v>9</v>
      </c>
    </row>
    <row r="9" spans="1:13" ht="15" customHeight="1" x14ac:dyDescent="0.25">
      <c r="A9" s="125"/>
      <c r="B9" s="126"/>
      <c r="C9" s="126"/>
      <c r="D9" s="126"/>
      <c r="E9" s="126"/>
      <c r="F9" s="126"/>
      <c r="G9" s="127"/>
      <c r="K9" s="120"/>
      <c r="L9" s="10" t="s">
        <v>3</v>
      </c>
    </row>
    <row r="10" spans="1:13" s="1" customFormat="1" ht="47.25" x14ac:dyDescent="0.25">
      <c r="A10" s="2" t="s">
        <v>5</v>
      </c>
      <c r="B10" s="2" t="s">
        <v>6</v>
      </c>
      <c r="C10" s="2" t="s">
        <v>0</v>
      </c>
      <c r="D10" s="3" t="s">
        <v>1</v>
      </c>
      <c r="E10" s="4" t="s">
        <v>2</v>
      </c>
      <c r="F10" s="4" t="s">
        <v>3</v>
      </c>
      <c r="G10" s="4" t="s">
        <v>4</v>
      </c>
      <c r="I10" s="11" t="s">
        <v>20</v>
      </c>
      <c r="J10" s="11" t="s">
        <v>21</v>
      </c>
      <c r="K10" s="16">
        <v>0</v>
      </c>
      <c r="L10" s="10" t="s">
        <v>7</v>
      </c>
      <c r="M10" s="10">
        <f>G92</f>
        <v>76826.200000000012</v>
      </c>
    </row>
    <row r="11" spans="1:13" s="1" customFormat="1" x14ac:dyDescent="0.25">
      <c r="A11" s="39">
        <v>1</v>
      </c>
      <c r="B11" s="39"/>
      <c r="C11" s="40" t="s">
        <v>145</v>
      </c>
      <c r="D11" s="6"/>
      <c r="E11" s="7"/>
      <c r="F11" s="7"/>
      <c r="G11" s="7"/>
      <c r="I11" s="8"/>
      <c r="L11" s="10"/>
    </row>
    <row r="12" spans="1:13" s="1" customFormat="1" x14ac:dyDescent="0.25">
      <c r="A12" s="6" t="s">
        <v>19</v>
      </c>
      <c r="B12" s="6" t="s">
        <v>141</v>
      </c>
      <c r="C12" s="5" t="s">
        <v>146</v>
      </c>
      <c r="D12" s="6" t="s">
        <v>166</v>
      </c>
      <c r="E12" s="7">
        <v>29</v>
      </c>
      <c r="F12" s="7">
        <f t="shared" ref="F11:F74" si="0">ROUND(I12,2)</f>
        <v>60.01</v>
      </c>
      <c r="G12" s="7">
        <f t="shared" ref="G11:G74" si="1">ROUND(F12*E12,2)</f>
        <v>1740.29</v>
      </c>
      <c r="I12" s="8">
        <f t="shared" ref="I11:I74" si="2">ROUND(L12-(L12*$K$10),2)</f>
        <v>60.01</v>
      </c>
      <c r="L12" s="10">
        <v>60.01</v>
      </c>
    </row>
    <row r="13" spans="1:13" s="1" customFormat="1" x14ac:dyDescent="0.25">
      <c r="A13" s="6" t="s">
        <v>31</v>
      </c>
      <c r="B13" s="6">
        <v>5651</v>
      </c>
      <c r="C13" s="5" t="s">
        <v>147</v>
      </c>
      <c r="D13" s="6" t="s">
        <v>167</v>
      </c>
      <c r="E13" s="7">
        <v>25.2</v>
      </c>
      <c r="F13" s="7">
        <f t="shared" si="0"/>
        <v>41.25</v>
      </c>
      <c r="G13" s="7">
        <f t="shared" si="1"/>
        <v>1039.5</v>
      </c>
      <c r="I13" s="8">
        <f t="shared" si="2"/>
        <v>41.25</v>
      </c>
      <c r="L13" s="10">
        <v>41.25</v>
      </c>
    </row>
    <row r="14" spans="1:13" s="1" customFormat="1" x14ac:dyDescent="0.25">
      <c r="A14" s="6" t="s">
        <v>32</v>
      </c>
      <c r="B14" s="6" t="s">
        <v>142</v>
      </c>
      <c r="C14" s="5" t="s">
        <v>148</v>
      </c>
      <c r="D14" s="6" t="s">
        <v>168</v>
      </c>
      <c r="E14" s="7">
        <v>1.51</v>
      </c>
      <c r="F14" s="7">
        <f t="shared" si="0"/>
        <v>622.41999999999996</v>
      </c>
      <c r="G14" s="7">
        <f t="shared" si="1"/>
        <v>939.85</v>
      </c>
      <c r="I14" s="8">
        <f t="shared" si="2"/>
        <v>622.41999999999996</v>
      </c>
      <c r="L14" s="10">
        <v>622.41999999999996</v>
      </c>
    </row>
    <row r="15" spans="1:13" s="1" customFormat="1" x14ac:dyDescent="0.25">
      <c r="A15" s="6" t="s">
        <v>33</v>
      </c>
      <c r="B15" s="6">
        <v>94965</v>
      </c>
      <c r="C15" s="5" t="s">
        <v>149</v>
      </c>
      <c r="D15" s="6" t="s">
        <v>169</v>
      </c>
      <c r="E15" s="7">
        <v>1.51</v>
      </c>
      <c r="F15" s="7">
        <f t="shared" si="0"/>
        <v>376.06</v>
      </c>
      <c r="G15" s="7">
        <f t="shared" si="1"/>
        <v>567.85</v>
      </c>
      <c r="I15" s="8">
        <f t="shared" si="2"/>
        <v>376.06</v>
      </c>
      <c r="L15" s="10">
        <v>376.06</v>
      </c>
    </row>
    <row r="16" spans="1:13" s="1" customFormat="1" x14ac:dyDescent="0.25">
      <c r="A16" s="6" t="s">
        <v>84</v>
      </c>
      <c r="B16" s="6">
        <v>92873</v>
      </c>
      <c r="C16" s="5" t="s">
        <v>150</v>
      </c>
      <c r="D16" s="6" t="s">
        <v>169</v>
      </c>
      <c r="E16" s="7">
        <v>1.51</v>
      </c>
      <c r="F16" s="7">
        <f t="shared" si="0"/>
        <v>211.08</v>
      </c>
      <c r="G16" s="7">
        <f t="shared" si="1"/>
        <v>318.73</v>
      </c>
      <c r="I16" s="8">
        <f t="shared" si="2"/>
        <v>211.08</v>
      </c>
      <c r="L16" s="10">
        <v>211.08</v>
      </c>
    </row>
    <row r="17" spans="1:12" s="1" customFormat="1" ht="22.5" x14ac:dyDescent="0.25">
      <c r="A17" s="6" t="s">
        <v>85</v>
      </c>
      <c r="B17" s="6" t="s">
        <v>143</v>
      </c>
      <c r="C17" s="5" t="s">
        <v>151</v>
      </c>
      <c r="D17" s="6" t="s">
        <v>167</v>
      </c>
      <c r="E17" s="7">
        <v>75.599999999999994</v>
      </c>
      <c r="F17" s="7">
        <f t="shared" si="0"/>
        <v>123.17</v>
      </c>
      <c r="G17" s="7">
        <f t="shared" si="1"/>
        <v>9311.65</v>
      </c>
      <c r="I17" s="8">
        <f t="shared" si="2"/>
        <v>123.17</v>
      </c>
      <c r="L17" s="10">
        <v>123.17</v>
      </c>
    </row>
    <row r="18" spans="1:12" s="1" customFormat="1" x14ac:dyDescent="0.25">
      <c r="A18" s="6"/>
      <c r="B18" s="6"/>
      <c r="C18" s="5"/>
      <c r="D18" s="6"/>
      <c r="E18" s="7"/>
      <c r="F18" s="7"/>
      <c r="G18" s="7"/>
      <c r="I18" s="8"/>
      <c r="L18" s="10"/>
    </row>
    <row r="19" spans="1:12" s="1" customFormat="1" x14ac:dyDescent="0.25">
      <c r="A19" s="39">
        <v>2</v>
      </c>
      <c r="B19" s="39"/>
      <c r="C19" s="40" t="s">
        <v>152</v>
      </c>
      <c r="D19" s="6"/>
      <c r="E19" s="7"/>
      <c r="F19" s="7"/>
      <c r="G19" s="7"/>
      <c r="I19" s="8"/>
      <c r="L19" s="10"/>
    </row>
    <row r="20" spans="1:12" s="1" customFormat="1" x14ac:dyDescent="0.25">
      <c r="A20" s="6" t="s">
        <v>86</v>
      </c>
      <c r="B20" s="6" t="s">
        <v>141</v>
      </c>
      <c r="C20" s="5" t="s">
        <v>146</v>
      </c>
      <c r="D20" s="6" t="s">
        <v>166</v>
      </c>
      <c r="E20" s="7">
        <v>30</v>
      </c>
      <c r="F20" s="7">
        <f t="shared" si="0"/>
        <v>60.01</v>
      </c>
      <c r="G20" s="7">
        <f t="shared" si="1"/>
        <v>1800.3</v>
      </c>
      <c r="I20" s="8">
        <f t="shared" si="2"/>
        <v>60.01</v>
      </c>
      <c r="L20" s="10">
        <v>60.01</v>
      </c>
    </row>
    <row r="21" spans="1:12" s="1" customFormat="1" x14ac:dyDescent="0.25">
      <c r="A21" s="6" t="s">
        <v>87</v>
      </c>
      <c r="B21" s="6">
        <v>5651</v>
      </c>
      <c r="C21" s="5" t="s">
        <v>147</v>
      </c>
      <c r="D21" s="6" t="s">
        <v>167</v>
      </c>
      <c r="E21" s="7">
        <v>25.74</v>
      </c>
      <c r="F21" s="7">
        <f t="shared" si="0"/>
        <v>41.25</v>
      </c>
      <c r="G21" s="7">
        <f t="shared" si="1"/>
        <v>1061.78</v>
      </c>
      <c r="I21" s="8">
        <f t="shared" si="2"/>
        <v>41.25</v>
      </c>
      <c r="L21" s="10">
        <v>41.25</v>
      </c>
    </row>
    <row r="22" spans="1:12" s="1" customFormat="1" x14ac:dyDescent="0.25">
      <c r="A22" s="6" t="s">
        <v>88</v>
      </c>
      <c r="B22" s="6" t="s">
        <v>142</v>
      </c>
      <c r="C22" s="5" t="s">
        <v>148</v>
      </c>
      <c r="D22" s="6" t="s">
        <v>168</v>
      </c>
      <c r="E22" s="7">
        <v>1.54</v>
      </c>
      <c r="F22" s="7">
        <f t="shared" si="0"/>
        <v>622.41999999999996</v>
      </c>
      <c r="G22" s="7">
        <f t="shared" si="1"/>
        <v>958.53</v>
      </c>
      <c r="I22" s="8">
        <f t="shared" si="2"/>
        <v>622.41999999999996</v>
      </c>
      <c r="L22" s="10">
        <v>622.41999999999996</v>
      </c>
    </row>
    <row r="23" spans="1:12" s="1" customFormat="1" x14ac:dyDescent="0.25">
      <c r="A23" s="6" t="s">
        <v>89</v>
      </c>
      <c r="B23" s="6">
        <v>94965</v>
      </c>
      <c r="C23" s="5" t="s">
        <v>149</v>
      </c>
      <c r="D23" s="6" t="s">
        <v>169</v>
      </c>
      <c r="E23" s="7">
        <v>1.54</v>
      </c>
      <c r="F23" s="7">
        <f t="shared" si="0"/>
        <v>376.06</v>
      </c>
      <c r="G23" s="7">
        <f t="shared" si="1"/>
        <v>579.13</v>
      </c>
      <c r="I23" s="8">
        <f t="shared" si="2"/>
        <v>376.06</v>
      </c>
      <c r="L23" s="10">
        <v>376.06</v>
      </c>
    </row>
    <row r="24" spans="1:12" s="1" customFormat="1" x14ac:dyDescent="0.25">
      <c r="A24" s="6" t="s">
        <v>90</v>
      </c>
      <c r="B24" s="6">
        <v>92873</v>
      </c>
      <c r="C24" s="5" t="s">
        <v>150</v>
      </c>
      <c r="D24" s="6" t="s">
        <v>169</v>
      </c>
      <c r="E24" s="7">
        <v>1.54</v>
      </c>
      <c r="F24" s="7">
        <f t="shared" si="0"/>
        <v>211.08</v>
      </c>
      <c r="G24" s="7">
        <f t="shared" si="1"/>
        <v>325.06</v>
      </c>
      <c r="I24" s="8">
        <f t="shared" si="2"/>
        <v>211.08</v>
      </c>
      <c r="L24" s="10">
        <v>211.08</v>
      </c>
    </row>
    <row r="25" spans="1:12" s="1" customFormat="1" ht="22.5" x14ac:dyDescent="0.25">
      <c r="A25" s="6" t="s">
        <v>91</v>
      </c>
      <c r="B25" s="6" t="s">
        <v>143</v>
      </c>
      <c r="C25" s="5" t="s">
        <v>151</v>
      </c>
      <c r="D25" s="6" t="s">
        <v>167</v>
      </c>
      <c r="E25" s="7">
        <v>77.22</v>
      </c>
      <c r="F25" s="7">
        <f t="shared" si="0"/>
        <v>123.17</v>
      </c>
      <c r="G25" s="7">
        <f t="shared" si="1"/>
        <v>9511.19</v>
      </c>
      <c r="I25" s="8">
        <f t="shared" si="2"/>
        <v>123.17</v>
      </c>
      <c r="L25" s="10">
        <v>123.17</v>
      </c>
    </row>
    <row r="26" spans="1:12" s="1" customFormat="1" x14ac:dyDescent="0.25">
      <c r="A26" s="6"/>
      <c r="B26" s="6"/>
      <c r="C26" s="5"/>
      <c r="D26" s="6"/>
      <c r="E26" s="7"/>
      <c r="F26" s="7"/>
      <c r="G26" s="7"/>
      <c r="I26" s="8"/>
      <c r="L26" s="10"/>
    </row>
    <row r="27" spans="1:12" s="1" customFormat="1" x14ac:dyDescent="0.25">
      <c r="A27" s="39">
        <v>3</v>
      </c>
      <c r="B27" s="39"/>
      <c r="C27" s="40" t="s">
        <v>153</v>
      </c>
      <c r="D27" s="6"/>
      <c r="E27" s="7"/>
      <c r="F27" s="7"/>
      <c r="G27" s="7"/>
      <c r="I27" s="8"/>
      <c r="L27" s="10"/>
    </row>
    <row r="28" spans="1:12" s="1" customFormat="1" x14ac:dyDescent="0.25">
      <c r="A28" s="6" t="s">
        <v>92</v>
      </c>
      <c r="B28" s="6" t="s">
        <v>141</v>
      </c>
      <c r="C28" s="5" t="s">
        <v>146</v>
      </c>
      <c r="D28" s="6" t="s">
        <v>166</v>
      </c>
      <c r="E28" s="7">
        <v>6</v>
      </c>
      <c r="F28" s="7">
        <f t="shared" si="0"/>
        <v>60.01</v>
      </c>
      <c r="G28" s="7">
        <f t="shared" si="1"/>
        <v>360.06</v>
      </c>
      <c r="I28" s="8">
        <f t="shared" si="2"/>
        <v>60.01</v>
      </c>
      <c r="L28" s="10">
        <v>60.01</v>
      </c>
    </row>
    <row r="29" spans="1:12" s="1" customFormat="1" x14ac:dyDescent="0.25">
      <c r="A29" s="6" t="s">
        <v>93</v>
      </c>
      <c r="B29" s="6">
        <v>5651</v>
      </c>
      <c r="C29" s="5" t="s">
        <v>147</v>
      </c>
      <c r="D29" s="6" t="s">
        <v>167</v>
      </c>
      <c r="E29" s="7">
        <v>4.8</v>
      </c>
      <c r="F29" s="7">
        <f t="shared" si="0"/>
        <v>41.25</v>
      </c>
      <c r="G29" s="7">
        <f t="shared" si="1"/>
        <v>198</v>
      </c>
      <c r="I29" s="8">
        <f t="shared" si="2"/>
        <v>41.25</v>
      </c>
      <c r="L29" s="10">
        <v>41.25</v>
      </c>
    </row>
    <row r="30" spans="1:12" s="1" customFormat="1" x14ac:dyDescent="0.25">
      <c r="A30" s="6" t="s">
        <v>94</v>
      </c>
      <c r="B30" s="6" t="s">
        <v>142</v>
      </c>
      <c r="C30" s="5" t="s">
        <v>148</v>
      </c>
      <c r="D30" s="6" t="s">
        <v>168</v>
      </c>
      <c r="E30" s="7">
        <v>0.28999999999999998</v>
      </c>
      <c r="F30" s="7">
        <f t="shared" si="0"/>
        <v>622.41999999999996</v>
      </c>
      <c r="G30" s="7">
        <f t="shared" si="1"/>
        <v>180.5</v>
      </c>
      <c r="I30" s="8">
        <f t="shared" si="2"/>
        <v>622.41999999999996</v>
      </c>
      <c r="L30" s="10">
        <v>622.41999999999996</v>
      </c>
    </row>
    <row r="31" spans="1:12" s="1" customFormat="1" x14ac:dyDescent="0.25">
      <c r="A31" s="6" t="s">
        <v>95</v>
      </c>
      <c r="B31" s="6">
        <v>94965</v>
      </c>
      <c r="C31" s="5" t="s">
        <v>149</v>
      </c>
      <c r="D31" s="6" t="s">
        <v>169</v>
      </c>
      <c r="E31" s="7">
        <v>0.28999999999999998</v>
      </c>
      <c r="F31" s="7">
        <f t="shared" si="0"/>
        <v>376.06</v>
      </c>
      <c r="G31" s="7">
        <f t="shared" si="1"/>
        <v>109.06</v>
      </c>
      <c r="I31" s="8">
        <f t="shared" si="2"/>
        <v>376.06</v>
      </c>
      <c r="L31" s="10">
        <v>376.06</v>
      </c>
    </row>
    <row r="32" spans="1:12" s="1" customFormat="1" x14ac:dyDescent="0.25">
      <c r="A32" s="6" t="s">
        <v>96</v>
      </c>
      <c r="B32" s="6">
        <v>92873</v>
      </c>
      <c r="C32" s="5" t="s">
        <v>150</v>
      </c>
      <c r="D32" s="6" t="s">
        <v>169</v>
      </c>
      <c r="E32" s="7">
        <v>0.28999999999999998</v>
      </c>
      <c r="F32" s="7">
        <f t="shared" si="0"/>
        <v>211.08</v>
      </c>
      <c r="G32" s="7">
        <f t="shared" si="1"/>
        <v>61.21</v>
      </c>
      <c r="I32" s="8">
        <f t="shared" si="2"/>
        <v>211.08</v>
      </c>
      <c r="L32" s="10">
        <v>211.08</v>
      </c>
    </row>
    <row r="33" spans="1:12" s="1" customFormat="1" ht="22.5" x14ac:dyDescent="0.25">
      <c r="A33" s="6" t="s">
        <v>97</v>
      </c>
      <c r="B33" s="6" t="s">
        <v>143</v>
      </c>
      <c r="C33" s="5" t="s">
        <v>151</v>
      </c>
      <c r="D33" s="6" t="s">
        <v>167</v>
      </c>
      <c r="E33" s="7">
        <v>14.4</v>
      </c>
      <c r="F33" s="7">
        <f t="shared" si="0"/>
        <v>123.17</v>
      </c>
      <c r="G33" s="7">
        <f t="shared" si="1"/>
        <v>1773.65</v>
      </c>
      <c r="I33" s="8">
        <f t="shared" si="2"/>
        <v>123.17</v>
      </c>
      <c r="L33" s="10">
        <v>123.17</v>
      </c>
    </row>
    <row r="34" spans="1:12" s="1" customFormat="1" x14ac:dyDescent="0.25">
      <c r="A34" s="6"/>
      <c r="B34" s="6"/>
      <c r="C34" s="5"/>
      <c r="D34" s="6"/>
      <c r="E34" s="7"/>
      <c r="F34" s="7"/>
      <c r="G34" s="7"/>
      <c r="I34" s="8"/>
      <c r="L34" s="10"/>
    </row>
    <row r="35" spans="1:12" s="1" customFormat="1" x14ac:dyDescent="0.25">
      <c r="A35" s="39">
        <v>4</v>
      </c>
      <c r="B35" s="39"/>
      <c r="C35" s="40" t="s">
        <v>154</v>
      </c>
      <c r="D35" s="6"/>
      <c r="E35" s="7"/>
      <c r="F35" s="7"/>
      <c r="G35" s="7"/>
      <c r="I35" s="8"/>
      <c r="L35" s="10"/>
    </row>
    <row r="36" spans="1:12" s="1" customFormat="1" x14ac:dyDescent="0.25">
      <c r="A36" s="6" t="s">
        <v>98</v>
      </c>
      <c r="B36" s="6" t="s">
        <v>141</v>
      </c>
      <c r="C36" s="5" t="s">
        <v>146</v>
      </c>
      <c r="D36" s="6" t="s">
        <v>166</v>
      </c>
      <c r="E36" s="7">
        <v>3</v>
      </c>
      <c r="F36" s="7">
        <f t="shared" si="0"/>
        <v>60.01</v>
      </c>
      <c r="G36" s="7">
        <f t="shared" si="1"/>
        <v>180.03</v>
      </c>
      <c r="I36" s="8">
        <f t="shared" si="2"/>
        <v>60.01</v>
      </c>
      <c r="L36" s="10">
        <v>60.01</v>
      </c>
    </row>
    <row r="37" spans="1:12" s="1" customFormat="1" x14ac:dyDescent="0.25">
      <c r="A37" s="6" t="s">
        <v>99</v>
      </c>
      <c r="B37" s="6">
        <v>5651</v>
      </c>
      <c r="C37" s="5" t="s">
        <v>147</v>
      </c>
      <c r="D37" s="6" t="s">
        <v>167</v>
      </c>
      <c r="E37" s="7">
        <v>1.74</v>
      </c>
      <c r="F37" s="7">
        <f t="shared" si="0"/>
        <v>41.25</v>
      </c>
      <c r="G37" s="7">
        <f t="shared" si="1"/>
        <v>71.78</v>
      </c>
      <c r="I37" s="8">
        <f t="shared" si="2"/>
        <v>41.25</v>
      </c>
      <c r="L37" s="10">
        <v>41.25</v>
      </c>
    </row>
    <row r="38" spans="1:12" s="1" customFormat="1" x14ac:dyDescent="0.25">
      <c r="A38" s="6" t="s">
        <v>100</v>
      </c>
      <c r="B38" s="6" t="s">
        <v>142</v>
      </c>
      <c r="C38" s="5" t="s">
        <v>148</v>
      </c>
      <c r="D38" s="6" t="s">
        <v>168</v>
      </c>
      <c r="E38" s="7">
        <v>0.11</v>
      </c>
      <c r="F38" s="7">
        <f t="shared" si="0"/>
        <v>622.41999999999996</v>
      </c>
      <c r="G38" s="7">
        <f t="shared" si="1"/>
        <v>68.47</v>
      </c>
      <c r="I38" s="8">
        <f t="shared" si="2"/>
        <v>622.41999999999996</v>
      </c>
      <c r="L38" s="10">
        <v>622.41999999999996</v>
      </c>
    </row>
    <row r="39" spans="1:12" s="1" customFormat="1" x14ac:dyDescent="0.25">
      <c r="A39" s="6" t="s">
        <v>101</v>
      </c>
      <c r="B39" s="6">
        <v>94965</v>
      </c>
      <c r="C39" s="5" t="s">
        <v>149</v>
      </c>
      <c r="D39" s="6" t="s">
        <v>169</v>
      </c>
      <c r="E39" s="7">
        <v>0.11</v>
      </c>
      <c r="F39" s="7">
        <f t="shared" si="0"/>
        <v>376.06</v>
      </c>
      <c r="G39" s="7">
        <f t="shared" si="1"/>
        <v>41.37</v>
      </c>
      <c r="I39" s="8">
        <f t="shared" si="2"/>
        <v>376.06</v>
      </c>
      <c r="L39" s="10">
        <v>376.06</v>
      </c>
    </row>
    <row r="40" spans="1:12" s="1" customFormat="1" x14ac:dyDescent="0.25">
      <c r="A40" s="6" t="s">
        <v>102</v>
      </c>
      <c r="B40" s="6">
        <v>92873</v>
      </c>
      <c r="C40" s="5" t="s">
        <v>150</v>
      </c>
      <c r="D40" s="6" t="s">
        <v>169</v>
      </c>
      <c r="E40" s="7">
        <v>0.11</v>
      </c>
      <c r="F40" s="7">
        <f t="shared" si="0"/>
        <v>211.08</v>
      </c>
      <c r="G40" s="7">
        <f t="shared" si="1"/>
        <v>23.22</v>
      </c>
      <c r="I40" s="8">
        <f t="shared" si="2"/>
        <v>211.08</v>
      </c>
      <c r="L40" s="10">
        <v>211.08</v>
      </c>
    </row>
    <row r="41" spans="1:12" s="1" customFormat="1" ht="22.5" x14ac:dyDescent="0.25">
      <c r="A41" s="6" t="s">
        <v>103</v>
      </c>
      <c r="B41" s="6" t="s">
        <v>143</v>
      </c>
      <c r="C41" s="5" t="s">
        <v>151</v>
      </c>
      <c r="D41" s="6" t="s">
        <v>167</v>
      </c>
      <c r="E41" s="7">
        <v>5.22</v>
      </c>
      <c r="F41" s="7">
        <f t="shared" si="0"/>
        <v>123.17</v>
      </c>
      <c r="G41" s="7">
        <f t="shared" si="1"/>
        <v>642.95000000000005</v>
      </c>
      <c r="I41" s="8">
        <f t="shared" si="2"/>
        <v>123.17</v>
      </c>
      <c r="L41" s="10">
        <v>123.17</v>
      </c>
    </row>
    <row r="42" spans="1:12" s="1" customFormat="1" x14ac:dyDescent="0.25">
      <c r="A42" s="6"/>
      <c r="B42" s="6"/>
      <c r="C42" s="5"/>
      <c r="D42" s="6"/>
      <c r="E42" s="7"/>
      <c r="F42" s="7"/>
      <c r="G42" s="7"/>
      <c r="I42" s="8"/>
      <c r="L42" s="10"/>
    </row>
    <row r="43" spans="1:12" s="1" customFormat="1" x14ac:dyDescent="0.25">
      <c r="A43" s="39">
        <v>5</v>
      </c>
      <c r="B43" s="39"/>
      <c r="C43" s="40" t="s">
        <v>155</v>
      </c>
      <c r="D43" s="6"/>
      <c r="E43" s="7"/>
      <c r="F43" s="7"/>
      <c r="G43" s="7"/>
      <c r="I43" s="8"/>
      <c r="L43" s="10"/>
    </row>
    <row r="44" spans="1:12" s="1" customFormat="1" x14ac:dyDescent="0.25">
      <c r="A44" s="6" t="s">
        <v>104</v>
      </c>
      <c r="B44" s="6" t="s">
        <v>141</v>
      </c>
      <c r="C44" s="5" t="s">
        <v>146</v>
      </c>
      <c r="D44" s="6" t="s">
        <v>166</v>
      </c>
      <c r="E44" s="7">
        <v>30</v>
      </c>
      <c r="F44" s="7">
        <f t="shared" si="0"/>
        <v>60.01</v>
      </c>
      <c r="G44" s="7">
        <f t="shared" si="1"/>
        <v>1800.3</v>
      </c>
      <c r="I44" s="8">
        <f t="shared" si="2"/>
        <v>60.01</v>
      </c>
      <c r="L44" s="10">
        <v>60.01</v>
      </c>
    </row>
    <row r="45" spans="1:12" s="1" customFormat="1" x14ac:dyDescent="0.25">
      <c r="A45" s="6" t="s">
        <v>105</v>
      </c>
      <c r="B45" s="6">
        <v>5651</v>
      </c>
      <c r="C45" s="5" t="s">
        <v>147</v>
      </c>
      <c r="D45" s="6" t="s">
        <v>167</v>
      </c>
      <c r="E45" s="7">
        <v>25.5</v>
      </c>
      <c r="F45" s="7">
        <f t="shared" si="0"/>
        <v>41.25</v>
      </c>
      <c r="G45" s="7">
        <f t="shared" si="1"/>
        <v>1051.8800000000001</v>
      </c>
      <c r="I45" s="8">
        <f t="shared" si="2"/>
        <v>41.25</v>
      </c>
      <c r="L45" s="10">
        <v>41.25</v>
      </c>
    </row>
    <row r="46" spans="1:12" s="1" customFormat="1" x14ac:dyDescent="0.25">
      <c r="A46" s="6" t="s">
        <v>106</v>
      </c>
      <c r="B46" s="6" t="s">
        <v>142</v>
      </c>
      <c r="C46" s="5" t="s">
        <v>148</v>
      </c>
      <c r="D46" s="6" t="s">
        <v>168</v>
      </c>
      <c r="E46" s="7">
        <v>1.53</v>
      </c>
      <c r="F46" s="7">
        <f t="shared" si="0"/>
        <v>622.41999999999996</v>
      </c>
      <c r="G46" s="7">
        <f t="shared" si="1"/>
        <v>952.3</v>
      </c>
      <c r="I46" s="8">
        <f t="shared" si="2"/>
        <v>622.41999999999996</v>
      </c>
      <c r="L46" s="10">
        <v>622.41999999999996</v>
      </c>
    </row>
    <row r="47" spans="1:12" s="1" customFormat="1" x14ac:dyDescent="0.25">
      <c r="A47" s="6" t="s">
        <v>107</v>
      </c>
      <c r="B47" s="6">
        <v>94965</v>
      </c>
      <c r="C47" s="5" t="s">
        <v>149</v>
      </c>
      <c r="D47" s="6" t="s">
        <v>169</v>
      </c>
      <c r="E47" s="7">
        <v>1.53</v>
      </c>
      <c r="F47" s="7">
        <f t="shared" si="0"/>
        <v>376.06</v>
      </c>
      <c r="G47" s="7">
        <f t="shared" si="1"/>
        <v>575.37</v>
      </c>
      <c r="I47" s="8">
        <f t="shared" si="2"/>
        <v>376.06</v>
      </c>
      <c r="L47" s="10">
        <v>376.06</v>
      </c>
    </row>
    <row r="48" spans="1:12" s="1" customFormat="1" x14ac:dyDescent="0.25">
      <c r="A48" s="6" t="s">
        <v>108</v>
      </c>
      <c r="B48" s="6">
        <v>92873</v>
      </c>
      <c r="C48" s="5" t="s">
        <v>150</v>
      </c>
      <c r="D48" s="6" t="s">
        <v>169</v>
      </c>
      <c r="E48" s="7">
        <v>1.53</v>
      </c>
      <c r="F48" s="7">
        <f t="shared" si="0"/>
        <v>211.08</v>
      </c>
      <c r="G48" s="7">
        <f t="shared" si="1"/>
        <v>322.95</v>
      </c>
      <c r="I48" s="8">
        <f t="shared" si="2"/>
        <v>211.08</v>
      </c>
      <c r="L48" s="10">
        <v>211.08</v>
      </c>
    </row>
    <row r="49" spans="1:12" s="1" customFormat="1" ht="22.5" x14ac:dyDescent="0.25">
      <c r="A49" s="6" t="s">
        <v>109</v>
      </c>
      <c r="B49" s="6" t="s">
        <v>143</v>
      </c>
      <c r="C49" s="5" t="s">
        <v>151</v>
      </c>
      <c r="D49" s="6" t="s">
        <v>167</v>
      </c>
      <c r="E49" s="7">
        <v>76.5</v>
      </c>
      <c r="F49" s="7">
        <f t="shared" si="0"/>
        <v>123.17</v>
      </c>
      <c r="G49" s="7">
        <f t="shared" si="1"/>
        <v>9422.51</v>
      </c>
      <c r="I49" s="8">
        <f t="shared" si="2"/>
        <v>123.17</v>
      </c>
      <c r="L49" s="10">
        <v>123.17</v>
      </c>
    </row>
    <row r="50" spans="1:12" s="1" customFormat="1" x14ac:dyDescent="0.25">
      <c r="A50" s="6"/>
      <c r="B50" s="6"/>
      <c r="C50" s="5"/>
      <c r="D50" s="6"/>
      <c r="E50" s="7"/>
      <c r="F50" s="7"/>
      <c r="G50" s="7"/>
      <c r="I50" s="8"/>
      <c r="L50" s="10"/>
    </row>
    <row r="51" spans="1:12" s="1" customFormat="1" x14ac:dyDescent="0.25">
      <c r="A51" s="39">
        <v>6</v>
      </c>
      <c r="B51" s="39"/>
      <c r="C51" s="40" t="s">
        <v>156</v>
      </c>
      <c r="D51" s="6"/>
      <c r="E51" s="7"/>
      <c r="F51" s="7"/>
      <c r="G51" s="7"/>
      <c r="I51" s="8"/>
      <c r="L51" s="10"/>
    </row>
    <row r="52" spans="1:12" s="1" customFormat="1" x14ac:dyDescent="0.25">
      <c r="A52" s="6" t="s">
        <v>110</v>
      </c>
      <c r="B52" s="6" t="s">
        <v>141</v>
      </c>
      <c r="C52" s="5" t="s">
        <v>146</v>
      </c>
      <c r="D52" s="6" t="s">
        <v>166</v>
      </c>
      <c r="E52" s="7">
        <v>8</v>
      </c>
      <c r="F52" s="7">
        <f t="shared" si="0"/>
        <v>60.01</v>
      </c>
      <c r="G52" s="7">
        <f t="shared" si="1"/>
        <v>480.08</v>
      </c>
      <c r="I52" s="8">
        <f t="shared" si="2"/>
        <v>60.01</v>
      </c>
      <c r="L52" s="10">
        <v>60.01</v>
      </c>
    </row>
    <row r="53" spans="1:12" s="1" customFormat="1" x14ac:dyDescent="0.25">
      <c r="A53" s="6" t="s">
        <v>111</v>
      </c>
      <c r="B53" s="6" t="s">
        <v>144</v>
      </c>
      <c r="C53" s="5" t="s">
        <v>147</v>
      </c>
      <c r="D53" s="6" t="s">
        <v>167</v>
      </c>
      <c r="E53" s="7">
        <v>6.48</v>
      </c>
      <c r="F53" s="7">
        <f t="shared" si="0"/>
        <v>41.25</v>
      </c>
      <c r="G53" s="7">
        <f t="shared" si="1"/>
        <v>267.3</v>
      </c>
      <c r="I53" s="8">
        <f t="shared" si="2"/>
        <v>41.25</v>
      </c>
      <c r="L53" s="10">
        <v>41.25</v>
      </c>
    </row>
    <row r="54" spans="1:12" s="1" customFormat="1" x14ac:dyDescent="0.25">
      <c r="A54" s="6" t="s">
        <v>112</v>
      </c>
      <c r="B54" s="6" t="s">
        <v>142</v>
      </c>
      <c r="C54" s="5" t="s">
        <v>148</v>
      </c>
      <c r="D54" s="6" t="s">
        <v>168</v>
      </c>
      <c r="E54" s="7">
        <v>0.39</v>
      </c>
      <c r="F54" s="7">
        <f t="shared" si="0"/>
        <v>622.41999999999996</v>
      </c>
      <c r="G54" s="7">
        <f t="shared" si="1"/>
        <v>242.74</v>
      </c>
      <c r="I54" s="8">
        <f t="shared" si="2"/>
        <v>622.41999999999996</v>
      </c>
      <c r="L54" s="10">
        <v>622.41999999999996</v>
      </c>
    </row>
    <row r="55" spans="1:12" s="1" customFormat="1" x14ac:dyDescent="0.25">
      <c r="A55" s="6" t="s">
        <v>113</v>
      </c>
      <c r="B55" s="6">
        <v>94965</v>
      </c>
      <c r="C55" s="5" t="s">
        <v>149</v>
      </c>
      <c r="D55" s="6" t="s">
        <v>169</v>
      </c>
      <c r="E55" s="7">
        <v>0.39</v>
      </c>
      <c r="F55" s="7">
        <f t="shared" si="0"/>
        <v>376.06</v>
      </c>
      <c r="G55" s="7">
        <f t="shared" si="1"/>
        <v>146.66</v>
      </c>
      <c r="I55" s="8">
        <f t="shared" si="2"/>
        <v>376.06</v>
      </c>
      <c r="L55" s="10">
        <v>376.06</v>
      </c>
    </row>
    <row r="56" spans="1:12" s="1" customFormat="1" x14ac:dyDescent="0.25">
      <c r="A56" s="6" t="s">
        <v>114</v>
      </c>
      <c r="B56" s="6">
        <v>92873</v>
      </c>
      <c r="C56" s="5" t="s">
        <v>150</v>
      </c>
      <c r="D56" s="6" t="s">
        <v>169</v>
      </c>
      <c r="E56" s="7">
        <v>0.39</v>
      </c>
      <c r="F56" s="7">
        <f t="shared" si="0"/>
        <v>211.08</v>
      </c>
      <c r="G56" s="7">
        <f t="shared" si="1"/>
        <v>82.32</v>
      </c>
      <c r="I56" s="8">
        <f t="shared" si="2"/>
        <v>211.08</v>
      </c>
      <c r="L56" s="10">
        <v>211.08</v>
      </c>
    </row>
    <row r="57" spans="1:12" s="1" customFormat="1" ht="22.5" x14ac:dyDescent="0.25">
      <c r="A57" s="6" t="s">
        <v>115</v>
      </c>
      <c r="B57" s="6" t="s">
        <v>143</v>
      </c>
      <c r="C57" s="5" t="s">
        <v>151</v>
      </c>
      <c r="D57" s="6" t="s">
        <v>167</v>
      </c>
      <c r="E57" s="7">
        <v>19.440000000000001</v>
      </c>
      <c r="F57" s="7">
        <f t="shared" si="0"/>
        <v>123.17</v>
      </c>
      <c r="G57" s="7">
        <f t="shared" si="1"/>
        <v>2394.42</v>
      </c>
      <c r="I57" s="8">
        <f t="shared" si="2"/>
        <v>123.17</v>
      </c>
      <c r="L57" s="10">
        <v>123.17</v>
      </c>
    </row>
    <row r="58" spans="1:12" s="1" customFormat="1" x14ac:dyDescent="0.25">
      <c r="A58" s="6"/>
      <c r="B58" s="6"/>
      <c r="C58" s="5"/>
      <c r="D58" s="6"/>
      <c r="E58" s="7"/>
      <c r="F58" s="7"/>
      <c r="G58" s="7"/>
      <c r="I58" s="8"/>
      <c r="L58" s="10"/>
    </row>
    <row r="59" spans="1:12" s="1" customFormat="1" x14ac:dyDescent="0.25">
      <c r="A59" s="39">
        <v>7</v>
      </c>
      <c r="B59" s="39"/>
      <c r="C59" s="40" t="s">
        <v>157</v>
      </c>
      <c r="D59" s="6"/>
      <c r="E59" s="7"/>
      <c r="F59" s="7"/>
      <c r="G59" s="7"/>
      <c r="I59" s="8"/>
      <c r="L59" s="10"/>
    </row>
    <row r="60" spans="1:12" s="1" customFormat="1" x14ac:dyDescent="0.25">
      <c r="A60" s="6" t="s">
        <v>116</v>
      </c>
      <c r="B60" s="6" t="s">
        <v>141</v>
      </c>
      <c r="C60" s="5" t="s">
        <v>158</v>
      </c>
      <c r="D60" s="6" t="s">
        <v>166</v>
      </c>
      <c r="E60" s="7">
        <v>3</v>
      </c>
      <c r="F60" s="7">
        <f t="shared" si="0"/>
        <v>60.01</v>
      </c>
      <c r="G60" s="7">
        <f t="shared" si="1"/>
        <v>180.03</v>
      </c>
      <c r="I60" s="8">
        <f t="shared" si="2"/>
        <v>60.01</v>
      </c>
      <c r="L60" s="10">
        <v>60.01</v>
      </c>
    </row>
    <row r="61" spans="1:12" s="1" customFormat="1" x14ac:dyDescent="0.25">
      <c r="A61" s="6" t="s">
        <v>117</v>
      </c>
      <c r="B61" s="6" t="s">
        <v>144</v>
      </c>
      <c r="C61" s="5" t="s">
        <v>159</v>
      </c>
      <c r="D61" s="6" t="s">
        <v>167</v>
      </c>
      <c r="E61" s="7">
        <v>5.4</v>
      </c>
      <c r="F61" s="7">
        <f t="shared" si="0"/>
        <v>41.25</v>
      </c>
      <c r="G61" s="7">
        <f t="shared" si="1"/>
        <v>222.75</v>
      </c>
      <c r="I61" s="8">
        <f t="shared" si="2"/>
        <v>41.25</v>
      </c>
      <c r="L61" s="10">
        <v>41.25</v>
      </c>
    </row>
    <row r="62" spans="1:12" s="1" customFormat="1" x14ac:dyDescent="0.25">
      <c r="A62" s="6" t="s">
        <v>118</v>
      </c>
      <c r="B62" s="6" t="s">
        <v>142</v>
      </c>
      <c r="C62" s="5" t="s">
        <v>160</v>
      </c>
      <c r="D62" s="6" t="s">
        <v>168</v>
      </c>
      <c r="E62" s="7">
        <v>0.41</v>
      </c>
      <c r="F62" s="7">
        <f t="shared" si="0"/>
        <v>622.41999999999996</v>
      </c>
      <c r="G62" s="7">
        <f t="shared" si="1"/>
        <v>255.19</v>
      </c>
      <c r="I62" s="8">
        <f t="shared" si="2"/>
        <v>622.41999999999996</v>
      </c>
      <c r="L62" s="10">
        <v>622.41999999999996</v>
      </c>
    </row>
    <row r="63" spans="1:12" s="1" customFormat="1" x14ac:dyDescent="0.25">
      <c r="A63" s="6" t="s">
        <v>119</v>
      </c>
      <c r="B63" s="6">
        <v>94965</v>
      </c>
      <c r="C63" s="5" t="s">
        <v>149</v>
      </c>
      <c r="D63" s="6" t="s">
        <v>169</v>
      </c>
      <c r="E63" s="7">
        <v>0.41</v>
      </c>
      <c r="F63" s="7">
        <f t="shared" si="0"/>
        <v>376.06</v>
      </c>
      <c r="G63" s="7">
        <f t="shared" si="1"/>
        <v>154.18</v>
      </c>
      <c r="I63" s="8">
        <f t="shared" si="2"/>
        <v>376.06</v>
      </c>
      <c r="L63" s="10">
        <v>376.06</v>
      </c>
    </row>
    <row r="64" spans="1:12" s="1" customFormat="1" x14ac:dyDescent="0.25">
      <c r="A64" s="6" t="s">
        <v>120</v>
      </c>
      <c r="B64" s="6">
        <v>92873</v>
      </c>
      <c r="C64" s="5" t="s">
        <v>150</v>
      </c>
      <c r="D64" s="6" t="s">
        <v>169</v>
      </c>
      <c r="E64" s="7">
        <v>0.41</v>
      </c>
      <c r="F64" s="7">
        <f t="shared" si="0"/>
        <v>211.08</v>
      </c>
      <c r="G64" s="7">
        <f t="shared" si="1"/>
        <v>86.54</v>
      </c>
      <c r="I64" s="8">
        <f t="shared" si="2"/>
        <v>211.08</v>
      </c>
      <c r="L64" s="10">
        <v>211.08</v>
      </c>
    </row>
    <row r="65" spans="1:12" s="1" customFormat="1" x14ac:dyDescent="0.25">
      <c r="A65" s="6" t="s">
        <v>121</v>
      </c>
      <c r="B65" s="6" t="s">
        <v>143</v>
      </c>
      <c r="C65" s="5" t="s">
        <v>161</v>
      </c>
      <c r="D65" s="6" t="s">
        <v>167</v>
      </c>
      <c r="E65" s="7">
        <v>3</v>
      </c>
      <c r="F65" s="7">
        <f t="shared" si="0"/>
        <v>123.17</v>
      </c>
      <c r="G65" s="7">
        <f t="shared" si="1"/>
        <v>369.51</v>
      </c>
      <c r="I65" s="8">
        <f t="shared" si="2"/>
        <v>123.17</v>
      </c>
      <c r="L65" s="10">
        <v>123.17</v>
      </c>
    </row>
    <row r="66" spans="1:12" s="1" customFormat="1" x14ac:dyDescent="0.25">
      <c r="A66" s="6" t="s">
        <v>122</v>
      </c>
      <c r="B66" s="6">
        <v>95305</v>
      </c>
      <c r="C66" s="5" t="s">
        <v>162</v>
      </c>
      <c r="D66" s="6" t="s">
        <v>167</v>
      </c>
      <c r="E66" s="7">
        <v>12.15</v>
      </c>
      <c r="F66" s="7">
        <f t="shared" si="0"/>
        <v>13.66</v>
      </c>
      <c r="G66" s="7">
        <f t="shared" si="1"/>
        <v>165.97</v>
      </c>
      <c r="I66" s="8">
        <f t="shared" si="2"/>
        <v>13.66</v>
      </c>
      <c r="L66" s="10">
        <v>13.66</v>
      </c>
    </row>
    <row r="67" spans="1:12" s="1" customFormat="1" x14ac:dyDescent="0.25">
      <c r="A67" s="6"/>
      <c r="B67" s="6"/>
      <c r="C67" s="5"/>
      <c r="D67" s="6"/>
      <c r="E67" s="7"/>
      <c r="F67" s="7"/>
      <c r="G67" s="7"/>
      <c r="I67" s="8"/>
      <c r="L67" s="10"/>
    </row>
    <row r="68" spans="1:12" s="1" customFormat="1" x14ac:dyDescent="0.25">
      <c r="A68" s="39">
        <v>8</v>
      </c>
      <c r="B68" s="39"/>
      <c r="C68" s="40" t="s">
        <v>163</v>
      </c>
      <c r="D68" s="6"/>
      <c r="E68" s="7"/>
      <c r="F68" s="7"/>
      <c r="G68" s="7"/>
      <c r="I68" s="8"/>
      <c r="L68" s="10"/>
    </row>
    <row r="69" spans="1:12" s="1" customFormat="1" x14ac:dyDescent="0.25">
      <c r="A69" s="6" t="s">
        <v>123</v>
      </c>
      <c r="B69" s="6" t="s">
        <v>141</v>
      </c>
      <c r="C69" s="5" t="s">
        <v>146</v>
      </c>
      <c r="D69" s="6" t="s">
        <v>166</v>
      </c>
      <c r="E69" s="7">
        <v>26</v>
      </c>
      <c r="F69" s="7">
        <f t="shared" si="0"/>
        <v>60.01</v>
      </c>
      <c r="G69" s="7">
        <f t="shared" si="1"/>
        <v>1560.26</v>
      </c>
      <c r="I69" s="8">
        <f t="shared" si="2"/>
        <v>60.01</v>
      </c>
      <c r="L69" s="10">
        <v>60.01</v>
      </c>
    </row>
    <row r="70" spans="1:12" s="1" customFormat="1" x14ac:dyDescent="0.25">
      <c r="A70" s="6" t="s">
        <v>124</v>
      </c>
      <c r="B70" s="6" t="s">
        <v>144</v>
      </c>
      <c r="C70" s="5" t="s">
        <v>147</v>
      </c>
      <c r="D70" s="6" t="s">
        <v>167</v>
      </c>
      <c r="E70" s="7">
        <v>22.62</v>
      </c>
      <c r="F70" s="7">
        <f t="shared" si="0"/>
        <v>41.25</v>
      </c>
      <c r="G70" s="7">
        <f t="shared" si="1"/>
        <v>933.08</v>
      </c>
      <c r="I70" s="8">
        <f t="shared" si="2"/>
        <v>41.25</v>
      </c>
      <c r="L70" s="10">
        <v>41.25</v>
      </c>
    </row>
    <row r="71" spans="1:12" s="1" customFormat="1" x14ac:dyDescent="0.25">
      <c r="A71" s="6" t="s">
        <v>125</v>
      </c>
      <c r="B71" s="6" t="s">
        <v>142</v>
      </c>
      <c r="C71" s="5" t="s">
        <v>148</v>
      </c>
      <c r="D71" s="6" t="s">
        <v>168</v>
      </c>
      <c r="E71" s="7">
        <v>1.36</v>
      </c>
      <c r="F71" s="7">
        <f t="shared" si="0"/>
        <v>622.41999999999996</v>
      </c>
      <c r="G71" s="7">
        <f t="shared" si="1"/>
        <v>846.49</v>
      </c>
      <c r="I71" s="8">
        <f t="shared" si="2"/>
        <v>622.41999999999996</v>
      </c>
      <c r="L71" s="10">
        <v>622.41999999999996</v>
      </c>
    </row>
    <row r="72" spans="1:12" s="1" customFormat="1" x14ac:dyDescent="0.25">
      <c r="A72" s="6" t="s">
        <v>126</v>
      </c>
      <c r="B72" s="6">
        <v>94965</v>
      </c>
      <c r="C72" s="5" t="s">
        <v>149</v>
      </c>
      <c r="D72" s="6" t="s">
        <v>169</v>
      </c>
      <c r="E72" s="7">
        <v>1.36</v>
      </c>
      <c r="F72" s="7">
        <f t="shared" si="0"/>
        <v>376.06</v>
      </c>
      <c r="G72" s="7">
        <f t="shared" si="1"/>
        <v>511.44</v>
      </c>
      <c r="I72" s="8">
        <f t="shared" si="2"/>
        <v>376.06</v>
      </c>
      <c r="L72" s="10">
        <v>376.06</v>
      </c>
    </row>
    <row r="73" spans="1:12" s="1" customFormat="1" x14ac:dyDescent="0.25">
      <c r="A73" s="6" t="s">
        <v>127</v>
      </c>
      <c r="B73" s="6">
        <v>92873</v>
      </c>
      <c r="C73" s="5" t="s">
        <v>150</v>
      </c>
      <c r="D73" s="6" t="s">
        <v>169</v>
      </c>
      <c r="E73" s="7">
        <v>1.36</v>
      </c>
      <c r="F73" s="7">
        <f t="shared" si="0"/>
        <v>211.08</v>
      </c>
      <c r="G73" s="7">
        <f t="shared" si="1"/>
        <v>287.07</v>
      </c>
      <c r="I73" s="8">
        <f t="shared" si="2"/>
        <v>211.08</v>
      </c>
      <c r="L73" s="10">
        <v>211.08</v>
      </c>
    </row>
    <row r="74" spans="1:12" s="1" customFormat="1" ht="22.5" x14ac:dyDescent="0.25">
      <c r="A74" s="6" t="s">
        <v>128</v>
      </c>
      <c r="B74" s="6" t="s">
        <v>143</v>
      </c>
      <c r="C74" s="5" t="s">
        <v>151</v>
      </c>
      <c r="D74" s="6" t="s">
        <v>167</v>
      </c>
      <c r="E74" s="7">
        <v>67.86</v>
      </c>
      <c r="F74" s="7">
        <f t="shared" si="0"/>
        <v>123.17</v>
      </c>
      <c r="G74" s="7">
        <f t="shared" si="1"/>
        <v>8358.32</v>
      </c>
      <c r="I74" s="8">
        <f t="shared" si="2"/>
        <v>123.17</v>
      </c>
      <c r="L74" s="10">
        <v>123.17</v>
      </c>
    </row>
    <row r="75" spans="1:12" s="1" customFormat="1" x14ac:dyDescent="0.25">
      <c r="A75" s="6"/>
      <c r="B75" s="6"/>
      <c r="C75" s="5"/>
      <c r="D75" s="6"/>
      <c r="E75" s="7"/>
      <c r="F75" s="7"/>
      <c r="G75" s="7"/>
      <c r="I75" s="8"/>
      <c r="L75" s="10"/>
    </row>
    <row r="76" spans="1:12" s="1" customFormat="1" x14ac:dyDescent="0.25">
      <c r="A76" s="39">
        <v>9</v>
      </c>
      <c r="B76" s="39"/>
      <c r="C76" s="40" t="s">
        <v>164</v>
      </c>
      <c r="D76" s="6"/>
      <c r="E76" s="7"/>
      <c r="F76" s="7"/>
      <c r="G76" s="7"/>
      <c r="I76" s="8"/>
      <c r="L76" s="10"/>
    </row>
    <row r="77" spans="1:12" s="1" customFormat="1" x14ac:dyDescent="0.25">
      <c r="A77" s="6" t="s">
        <v>129</v>
      </c>
      <c r="B77" s="6" t="s">
        <v>141</v>
      </c>
      <c r="C77" s="5" t="s">
        <v>146</v>
      </c>
      <c r="D77" s="6" t="s">
        <v>166</v>
      </c>
      <c r="E77" s="7">
        <v>18</v>
      </c>
      <c r="F77" s="7">
        <f t="shared" ref="F75:F90" si="3">ROUND(I77,2)</f>
        <v>60.01</v>
      </c>
      <c r="G77" s="7">
        <f t="shared" ref="G75:G90" si="4">ROUND(F77*E77,2)</f>
        <v>1080.18</v>
      </c>
      <c r="I77" s="8">
        <f t="shared" ref="I75:I90" si="5">ROUND(L77-(L77*$K$10),2)</f>
        <v>60.01</v>
      </c>
      <c r="L77" s="10">
        <v>60.01</v>
      </c>
    </row>
    <row r="78" spans="1:12" s="1" customFormat="1" x14ac:dyDescent="0.25">
      <c r="A78" s="6" t="s">
        <v>130</v>
      </c>
      <c r="B78" s="6" t="s">
        <v>144</v>
      </c>
      <c r="C78" s="5" t="s">
        <v>147</v>
      </c>
      <c r="D78" s="6" t="s">
        <v>167</v>
      </c>
      <c r="E78" s="7">
        <v>15.6</v>
      </c>
      <c r="F78" s="7">
        <f t="shared" si="3"/>
        <v>41.25</v>
      </c>
      <c r="G78" s="7">
        <f t="shared" si="4"/>
        <v>643.5</v>
      </c>
      <c r="I78" s="8">
        <f t="shared" si="5"/>
        <v>41.25</v>
      </c>
      <c r="L78" s="10">
        <v>41.25</v>
      </c>
    </row>
    <row r="79" spans="1:12" s="1" customFormat="1" x14ac:dyDescent="0.25">
      <c r="A79" s="6" t="s">
        <v>131</v>
      </c>
      <c r="B79" s="6" t="s">
        <v>142</v>
      </c>
      <c r="C79" s="5" t="s">
        <v>148</v>
      </c>
      <c r="D79" s="6" t="s">
        <v>168</v>
      </c>
      <c r="E79" s="7">
        <v>0.94</v>
      </c>
      <c r="F79" s="7">
        <f t="shared" si="3"/>
        <v>622.41999999999996</v>
      </c>
      <c r="G79" s="7">
        <f t="shared" si="4"/>
        <v>585.07000000000005</v>
      </c>
      <c r="I79" s="8">
        <f t="shared" si="5"/>
        <v>622.41999999999996</v>
      </c>
      <c r="L79" s="10">
        <v>622.41999999999996</v>
      </c>
    </row>
    <row r="80" spans="1:12" s="1" customFormat="1" x14ac:dyDescent="0.25">
      <c r="A80" s="6" t="s">
        <v>132</v>
      </c>
      <c r="B80" s="6">
        <v>94965</v>
      </c>
      <c r="C80" s="5" t="s">
        <v>149</v>
      </c>
      <c r="D80" s="6" t="s">
        <v>169</v>
      </c>
      <c r="E80" s="7">
        <v>0.94</v>
      </c>
      <c r="F80" s="7">
        <f t="shared" si="3"/>
        <v>376.06</v>
      </c>
      <c r="G80" s="7">
        <f t="shared" si="4"/>
        <v>353.5</v>
      </c>
      <c r="I80" s="8">
        <f t="shared" si="5"/>
        <v>376.06</v>
      </c>
      <c r="L80" s="10">
        <v>376.06</v>
      </c>
    </row>
    <row r="81" spans="1:12" s="1" customFormat="1" x14ac:dyDescent="0.25">
      <c r="A81" s="6" t="s">
        <v>133</v>
      </c>
      <c r="B81" s="6">
        <v>92873</v>
      </c>
      <c r="C81" s="5" t="s">
        <v>150</v>
      </c>
      <c r="D81" s="6" t="s">
        <v>169</v>
      </c>
      <c r="E81" s="7">
        <v>0.94</v>
      </c>
      <c r="F81" s="7">
        <f t="shared" si="3"/>
        <v>211.08</v>
      </c>
      <c r="G81" s="7">
        <f t="shared" si="4"/>
        <v>198.42</v>
      </c>
      <c r="I81" s="8">
        <f t="shared" si="5"/>
        <v>211.08</v>
      </c>
      <c r="L81" s="10">
        <v>211.08</v>
      </c>
    </row>
    <row r="82" spans="1:12" s="1" customFormat="1" ht="22.5" x14ac:dyDescent="0.25">
      <c r="A82" s="6" t="s">
        <v>134</v>
      </c>
      <c r="B82" s="6" t="s">
        <v>143</v>
      </c>
      <c r="C82" s="5" t="s">
        <v>151</v>
      </c>
      <c r="D82" s="6" t="s">
        <v>167</v>
      </c>
      <c r="E82" s="7">
        <v>46.8</v>
      </c>
      <c r="F82" s="7">
        <f t="shared" si="3"/>
        <v>123.17</v>
      </c>
      <c r="G82" s="7">
        <f t="shared" si="4"/>
        <v>5764.36</v>
      </c>
      <c r="I82" s="8">
        <f t="shared" si="5"/>
        <v>123.17</v>
      </c>
      <c r="L82" s="10">
        <v>123.17</v>
      </c>
    </row>
    <row r="83" spans="1:12" s="1" customFormat="1" x14ac:dyDescent="0.25">
      <c r="A83" s="6"/>
      <c r="B83" s="6"/>
      <c r="C83" s="5"/>
      <c r="D83" s="6"/>
      <c r="E83" s="7"/>
      <c r="F83" s="7"/>
      <c r="G83" s="7"/>
      <c r="I83" s="8"/>
      <c r="L83" s="10"/>
    </row>
    <row r="84" spans="1:12" s="1" customFormat="1" x14ac:dyDescent="0.25">
      <c r="A84" s="39">
        <v>10</v>
      </c>
      <c r="B84" s="39"/>
      <c r="C84" s="40" t="s">
        <v>165</v>
      </c>
      <c r="D84" s="6"/>
      <c r="E84" s="7"/>
      <c r="F84" s="7"/>
      <c r="G84" s="7"/>
      <c r="I84" s="8"/>
      <c r="L84" s="10"/>
    </row>
    <row r="85" spans="1:12" s="1" customFormat="1" x14ac:dyDescent="0.25">
      <c r="A85" s="6" t="s">
        <v>135</v>
      </c>
      <c r="B85" s="6" t="s">
        <v>141</v>
      </c>
      <c r="C85" s="5" t="s">
        <v>146</v>
      </c>
      <c r="D85" s="6" t="s">
        <v>166</v>
      </c>
      <c r="E85" s="7">
        <v>10</v>
      </c>
      <c r="F85" s="7">
        <f t="shared" si="3"/>
        <v>60.01</v>
      </c>
      <c r="G85" s="7">
        <f t="shared" si="4"/>
        <v>600.1</v>
      </c>
      <c r="I85" s="8">
        <f t="shared" si="5"/>
        <v>60.01</v>
      </c>
      <c r="L85" s="10">
        <v>60.01</v>
      </c>
    </row>
    <row r="86" spans="1:12" s="1" customFormat="1" x14ac:dyDescent="0.25">
      <c r="A86" s="6" t="s">
        <v>136</v>
      </c>
      <c r="B86" s="6" t="s">
        <v>144</v>
      </c>
      <c r="C86" s="5" t="s">
        <v>147</v>
      </c>
      <c r="D86" s="6" t="s">
        <v>167</v>
      </c>
      <c r="E86" s="7">
        <v>8.4</v>
      </c>
      <c r="F86" s="7">
        <f t="shared" si="3"/>
        <v>41.25</v>
      </c>
      <c r="G86" s="7">
        <f t="shared" si="4"/>
        <v>346.5</v>
      </c>
      <c r="I86" s="8">
        <f t="shared" si="5"/>
        <v>41.25</v>
      </c>
      <c r="L86" s="10">
        <v>41.25</v>
      </c>
    </row>
    <row r="87" spans="1:12" s="1" customFormat="1" x14ac:dyDescent="0.25">
      <c r="A87" s="6" t="s">
        <v>137</v>
      </c>
      <c r="B87" s="6" t="s">
        <v>142</v>
      </c>
      <c r="C87" s="5" t="s">
        <v>148</v>
      </c>
      <c r="D87" s="6" t="s">
        <v>168</v>
      </c>
      <c r="E87" s="7">
        <v>0.51</v>
      </c>
      <c r="F87" s="7">
        <f t="shared" si="3"/>
        <v>622.41999999999996</v>
      </c>
      <c r="G87" s="7">
        <f t="shared" si="4"/>
        <v>317.43</v>
      </c>
      <c r="I87" s="8">
        <f t="shared" si="5"/>
        <v>622.41999999999996</v>
      </c>
      <c r="L87" s="10">
        <v>622.41999999999996</v>
      </c>
    </row>
    <row r="88" spans="1:12" s="1" customFormat="1" x14ac:dyDescent="0.25">
      <c r="A88" s="6" t="s">
        <v>138</v>
      </c>
      <c r="B88" s="6">
        <v>94965</v>
      </c>
      <c r="C88" s="5" t="s">
        <v>149</v>
      </c>
      <c r="D88" s="6" t="s">
        <v>169</v>
      </c>
      <c r="E88" s="7">
        <v>0.51</v>
      </c>
      <c r="F88" s="7">
        <f t="shared" si="3"/>
        <v>376.06</v>
      </c>
      <c r="G88" s="7">
        <f t="shared" si="4"/>
        <v>191.79</v>
      </c>
      <c r="I88" s="8">
        <f t="shared" si="5"/>
        <v>376.06</v>
      </c>
      <c r="L88" s="10">
        <v>376.06</v>
      </c>
    </row>
    <row r="89" spans="1:12" s="1" customFormat="1" x14ac:dyDescent="0.25">
      <c r="A89" s="6" t="s">
        <v>139</v>
      </c>
      <c r="B89" s="6">
        <v>92873</v>
      </c>
      <c r="C89" s="5" t="s">
        <v>150</v>
      </c>
      <c r="D89" s="6" t="s">
        <v>169</v>
      </c>
      <c r="E89" s="7">
        <v>0.51</v>
      </c>
      <c r="F89" s="7">
        <f t="shared" si="3"/>
        <v>211.08</v>
      </c>
      <c r="G89" s="7">
        <f t="shared" si="4"/>
        <v>107.65</v>
      </c>
      <c r="I89" s="8">
        <f t="shared" si="5"/>
        <v>211.08</v>
      </c>
      <c r="L89" s="10">
        <v>211.08</v>
      </c>
    </row>
    <row r="90" spans="1:12" s="1" customFormat="1" ht="22.5" x14ac:dyDescent="0.25">
      <c r="A90" s="6" t="s">
        <v>140</v>
      </c>
      <c r="B90" s="6" t="s">
        <v>143</v>
      </c>
      <c r="C90" s="5" t="s">
        <v>151</v>
      </c>
      <c r="D90" s="6" t="s">
        <v>167</v>
      </c>
      <c r="E90" s="7">
        <v>25.2</v>
      </c>
      <c r="F90" s="7">
        <f t="shared" si="3"/>
        <v>123.17</v>
      </c>
      <c r="G90" s="7">
        <f t="shared" si="4"/>
        <v>3103.88</v>
      </c>
      <c r="I90" s="8">
        <f t="shared" si="5"/>
        <v>123.17</v>
      </c>
      <c r="L90" s="10">
        <v>123.17</v>
      </c>
    </row>
    <row r="91" spans="1:12" s="1" customFormat="1" x14ac:dyDescent="0.25">
      <c r="A91" s="12"/>
      <c r="B91" s="12"/>
      <c r="C91" s="13"/>
      <c r="D91" s="12"/>
      <c r="E91" s="14"/>
      <c r="F91" s="7"/>
      <c r="G91" s="7"/>
      <c r="I91" s="8"/>
      <c r="L91" s="15"/>
    </row>
    <row r="92" spans="1:12" x14ac:dyDescent="0.25">
      <c r="A92" s="115" t="s">
        <v>4</v>
      </c>
      <c r="B92" s="115"/>
      <c r="C92" s="115"/>
      <c r="D92" s="115"/>
      <c r="E92" s="115"/>
      <c r="F92" s="115"/>
      <c r="G92" s="9">
        <f>SUM(G11:G90)</f>
        <v>76826.200000000012</v>
      </c>
    </row>
    <row r="93" spans="1:12" x14ac:dyDescent="0.25">
      <c r="A93" s="35"/>
      <c r="B93" s="35"/>
      <c r="C93" s="35"/>
      <c r="D93" s="35"/>
      <c r="E93" s="35"/>
      <c r="F93" s="35"/>
      <c r="G93" s="35"/>
    </row>
    <row r="94" spans="1:12" ht="15" customHeight="1" x14ac:dyDescent="0.25">
      <c r="A94" s="117" t="s">
        <v>30</v>
      </c>
      <c r="B94" s="117"/>
      <c r="C94" s="117"/>
      <c r="D94" s="117"/>
      <c r="E94" s="117"/>
      <c r="F94" s="117"/>
      <c r="G94" s="117"/>
    </row>
    <row r="95" spans="1:12" x14ac:dyDescent="0.25">
      <c r="A95" s="35"/>
      <c r="B95" s="35"/>
      <c r="C95" s="35"/>
      <c r="D95" s="35"/>
      <c r="E95" s="35"/>
      <c r="F95" s="35"/>
      <c r="G95" s="35"/>
    </row>
    <row r="96" spans="1:12" x14ac:dyDescent="0.25">
      <c r="A96" s="35"/>
      <c r="B96" s="35"/>
      <c r="C96" s="35"/>
      <c r="D96" s="35"/>
      <c r="E96" s="35"/>
      <c r="F96" s="35"/>
      <c r="G96" s="35"/>
    </row>
    <row r="97" spans="1:7" x14ac:dyDescent="0.25">
      <c r="A97" s="35"/>
      <c r="B97" s="35"/>
      <c r="C97" s="35"/>
      <c r="D97" s="35"/>
      <c r="E97" s="35"/>
      <c r="F97" s="35"/>
      <c r="G97" s="35"/>
    </row>
    <row r="98" spans="1:7" x14ac:dyDescent="0.25">
      <c r="A98" s="35"/>
      <c r="B98" s="35"/>
      <c r="C98" s="35"/>
      <c r="D98" s="35"/>
      <c r="E98" s="35"/>
      <c r="F98" s="35"/>
      <c r="G98" s="35"/>
    </row>
    <row r="99" spans="1:7" x14ac:dyDescent="0.25">
      <c r="A99" s="35"/>
      <c r="B99" s="35"/>
      <c r="C99" s="35"/>
      <c r="D99" s="35"/>
      <c r="E99" s="35"/>
      <c r="F99" s="35"/>
      <c r="G99" s="35"/>
    </row>
    <row r="100" spans="1:7" x14ac:dyDescent="0.25">
      <c r="A100" s="35"/>
      <c r="B100" s="35"/>
      <c r="C100" s="35"/>
      <c r="D100" s="35"/>
      <c r="E100" s="35"/>
      <c r="F100" s="35"/>
      <c r="G100" s="35"/>
    </row>
    <row r="101" spans="1:7" x14ac:dyDescent="0.25">
      <c r="A101" s="35"/>
      <c r="B101" s="35"/>
      <c r="C101" s="35"/>
      <c r="D101" s="35"/>
      <c r="E101" s="35"/>
      <c r="F101" s="35"/>
      <c r="G101" s="35"/>
    </row>
  </sheetData>
  <sheetProtection password="EE6F" sheet="1" objects="1" scenarios="1" selectLockedCells="1"/>
  <mergeCells count="7">
    <mergeCell ref="A92:F92"/>
    <mergeCell ref="A7:G7"/>
    <mergeCell ref="A94:G94"/>
    <mergeCell ref="K1:K9"/>
    <mergeCell ref="I2:I6"/>
    <mergeCell ref="A8:G8"/>
    <mergeCell ref="A9:G9"/>
  </mergeCells>
  <dataValidations xWindow="923" yWindow="503" count="1">
    <dataValidation type="decimal" operator="lessThanOrEqual" showInputMessage="1" showErrorMessage="1" errorTitle="VALOR NÃO PERMITIDO" error="INSIRA VALORES MENORES QUE OS VALORE BASES" promptTitle="VALOR PERMITIDO" prompt="INSIRA VALOR MENOR QUE VALOR BASE" sqref="I11:I91">
      <formula1>L11</formula1>
    </dataValidation>
  </dataValidations>
  <pageMargins left="0.31496062992125984" right="0.31496062992125984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N25" sqref="N25"/>
    </sheetView>
  </sheetViews>
  <sheetFormatPr defaultRowHeight="12" customHeight="1" x14ac:dyDescent="0.25"/>
  <cols>
    <col min="1" max="1" width="7.42578125" customWidth="1"/>
    <col min="2" max="2" width="50.5703125" customWidth="1"/>
    <col min="3" max="4" width="11.140625" customWidth="1"/>
    <col min="5" max="5" width="7" bestFit="1" customWidth="1"/>
    <col min="6" max="6" width="6" bestFit="1" customWidth="1"/>
    <col min="7" max="13" width="7" bestFit="1" customWidth="1"/>
    <col min="14" max="14" width="6" bestFit="1" customWidth="1"/>
    <col min="15" max="15" width="7" bestFit="1" customWidth="1"/>
    <col min="16" max="16" width="6" bestFit="1" customWidth="1"/>
  </cols>
  <sheetData>
    <row r="1" spans="1:16" ht="15.75" x14ac:dyDescent="0.25">
      <c r="A1" s="128" t="s">
        <v>23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6" ht="15" x14ac:dyDescent="0.25">
      <c r="A2" s="17"/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" x14ac:dyDescent="0.25">
      <c r="A3" s="47" t="str">
        <f>ORÇAMENTO!A7</f>
        <v>OBJETO: PROJETO COMPLEMENTAR - SOBRA DE RECURSOS - ESCOLA MUNICIPAL 07 DE SETEMBRO &gt; ID = 1015431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9"/>
    </row>
    <row r="4" spans="1:16" ht="15" x14ac:dyDescent="0.25">
      <c r="A4" s="47" t="str">
        <f>ORÇAMENTO!A8</f>
        <v xml:space="preserve">LOCALIZAÇÃO: ESCOLA MUNICIPAL 07 DE SETEMBRO 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</row>
    <row r="5" spans="1:16" ht="15" x14ac:dyDescent="0.25">
      <c r="A5" s="47" t="s">
        <v>24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 ht="15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20"/>
      <c r="P6" s="20"/>
    </row>
    <row r="7" spans="1:16" ht="15" x14ac:dyDescent="0.25">
      <c r="A7" s="130" t="s">
        <v>10</v>
      </c>
      <c r="B7" s="130" t="s">
        <v>25</v>
      </c>
      <c r="C7" s="132" t="s">
        <v>26</v>
      </c>
      <c r="D7" s="37" t="s">
        <v>34</v>
      </c>
      <c r="E7" s="130" t="s">
        <v>11</v>
      </c>
      <c r="F7" s="130"/>
      <c r="G7" s="130" t="s">
        <v>12</v>
      </c>
      <c r="H7" s="130"/>
      <c r="I7" s="130" t="s">
        <v>13</v>
      </c>
      <c r="J7" s="130"/>
      <c r="K7" s="130" t="s">
        <v>14</v>
      </c>
      <c r="L7" s="130"/>
      <c r="M7" s="130" t="s">
        <v>15</v>
      </c>
      <c r="N7" s="130"/>
      <c r="O7" s="130" t="s">
        <v>16</v>
      </c>
      <c r="P7" s="130"/>
    </row>
    <row r="8" spans="1:16" ht="15" x14ac:dyDescent="0.25">
      <c r="A8" s="131"/>
      <c r="B8" s="131"/>
      <c r="C8" s="133"/>
      <c r="D8" s="38" t="s">
        <v>35</v>
      </c>
      <c r="E8" s="21" t="s">
        <v>17</v>
      </c>
      <c r="F8" s="22" t="s">
        <v>18</v>
      </c>
      <c r="G8" s="21" t="s">
        <v>17</v>
      </c>
      <c r="H8" s="22" t="s">
        <v>18</v>
      </c>
      <c r="I8" s="21" t="s">
        <v>17</v>
      </c>
      <c r="J8" s="22" t="s">
        <v>18</v>
      </c>
      <c r="K8" s="21" t="s">
        <v>17</v>
      </c>
      <c r="L8" s="22" t="s">
        <v>18</v>
      </c>
      <c r="M8" s="21" t="s">
        <v>17</v>
      </c>
      <c r="N8" s="22" t="s">
        <v>18</v>
      </c>
      <c r="O8" s="21" t="s">
        <v>17</v>
      </c>
      <c r="P8" s="22" t="s">
        <v>18</v>
      </c>
    </row>
    <row r="9" spans="1:16" ht="25.5" customHeight="1" x14ac:dyDescent="0.25">
      <c r="A9" s="23">
        <v>1</v>
      </c>
      <c r="B9" s="24" t="str">
        <f>ORÇAMENTO!C11</f>
        <v>TRECHO 01 &gt; 42,00M</v>
      </c>
      <c r="C9" s="25">
        <f>SUM(ORÇAMENTO!G12:G17)</f>
        <v>13917.869999999999</v>
      </c>
      <c r="D9" s="41">
        <f>((C9*100)/$C$21)/100</f>
        <v>0.18116046348771644</v>
      </c>
      <c r="E9" s="26">
        <v>100</v>
      </c>
      <c r="F9" s="25">
        <v>100</v>
      </c>
      <c r="G9" s="26"/>
      <c r="H9" s="25"/>
      <c r="I9" s="26"/>
      <c r="J9" s="25"/>
      <c r="K9" s="26"/>
      <c r="L9" s="25"/>
      <c r="M9" s="26"/>
      <c r="N9" s="25"/>
      <c r="O9" s="27"/>
      <c r="P9" s="28"/>
    </row>
    <row r="10" spans="1:16" ht="15" x14ac:dyDescent="0.25">
      <c r="A10" s="23">
        <v>2</v>
      </c>
      <c r="B10" s="24" t="str">
        <f>ORÇAMENTO!C19</f>
        <v>TRECHO 02 &gt; 42,90M</v>
      </c>
      <c r="C10" s="25">
        <f>SUM(ORÇAMENTO!G20:G25)</f>
        <v>14235.990000000002</v>
      </c>
      <c r="D10" s="41">
        <f t="shared" ref="D10:D18" si="0">((C10*100)/$C$21)/100</f>
        <v>0.18530123837961532</v>
      </c>
      <c r="E10" s="26">
        <v>100</v>
      </c>
      <c r="F10" s="25">
        <v>100</v>
      </c>
      <c r="G10" s="26"/>
      <c r="H10" s="25">
        <v>60</v>
      </c>
      <c r="I10" s="26"/>
      <c r="J10" s="25"/>
      <c r="K10" s="26"/>
      <c r="L10" s="25"/>
      <c r="M10" s="26"/>
      <c r="N10" s="25"/>
      <c r="O10" s="27"/>
      <c r="P10" s="28"/>
    </row>
    <row r="11" spans="1:16" ht="15" x14ac:dyDescent="0.25">
      <c r="A11" s="23">
        <v>3</v>
      </c>
      <c r="B11" s="24" t="str">
        <f>ORÇAMENTO!C27</f>
        <v>TRECHO 03 &gt; 8,00M</v>
      </c>
      <c r="C11" s="25">
        <f>SUM(ORÇAMENTO!G28:G33)</f>
        <v>2682.48</v>
      </c>
      <c r="D11" s="41">
        <f t="shared" si="0"/>
        <v>3.4916213479255775E-2</v>
      </c>
      <c r="E11" s="26">
        <v>100</v>
      </c>
      <c r="F11" s="25">
        <v>100</v>
      </c>
      <c r="G11" s="26"/>
      <c r="H11" s="25">
        <v>60</v>
      </c>
      <c r="I11" s="26"/>
      <c r="J11" s="25"/>
      <c r="K11" s="26"/>
      <c r="L11" s="25"/>
      <c r="M11" s="26"/>
      <c r="N11" s="25"/>
      <c r="O11" s="27"/>
      <c r="P11" s="28"/>
    </row>
    <row r="12" spans="1:16" ht="15" x14ac:dyDescent="0.25">
      <c r="A12" s="23">
        <v>4</v>
      </c>
      <c r="B12" s="24" t="str">
        <f>ORÇAMENTO!C35</f>
        <v>TRECHO 04 &gt; 2,90M</v>
      </c>
      <c r="C12" s="25">
        <f>SUM(ORÇAMENTO!G36:G41)</f>
        <v>1027.8200000000002</v>
      </c>
      <c r="D12" s="41">
        <f t="shared" si="0"/>
        <v>1.3378508894101233E-2</v>
      </c>
      <c r="E12" s="26"/>
      <c r="F12" s="25"/>
      <c r="G12" s="26">
        <v>100</v>
      </c>
      <c r="H12" s="25">
        <v>100</v>
      </c>
      <c r="I12" s="26"/>
      <c r="J12" s="25"/>
      <c r="K12" s="26"/>
      <c r="L12" s="25"/>
      <c r="M12" s="26"/>
      <c r="N12" s="25"/>
      <c r="O12" s="27"/>
      <c r="P12" s="28"/>
    </row>
    <row r="13" spans="1:16" ht="15" x14ac:dyDescent="0.25">
      <c r="A13" s="23">
        <v>5</v>
      </c>
      <c r="B13" s="24" t="str">
        <f>ORÇAMENTO!C43</f>
        <v>TRECHO 05 &gt; 42,50M</v>
      </c>
      <c r="C13" s="25">
        <f>SUM(ORÇAMENTO!G44:G49)</f>
        <v>14125.310000000001</v>
      </c>
      <c r="D13" s="41">
        <f t="shared" si="0"/>
        <v>0.18386058401951419</v>
      </c>
      <c r="E13" s="26"/>
      <c r="F13" s="25"/>
      <c r="G13" s="26">
        <v>100</v>
      </c>
      <c r="H13" s="25">
        <v>100</v>
      </c>
      <c r="I13" s="26"/>
      <c r="J13" s="25"/>
      <c r="K13" s="26"/>
      <c r="L13" s="25"/>
      <c r="M13" s="26"/>
      <c r="N13" s="25"/>
      <c r="O13" s="27"/>
      <c r="P13" s="28"/>
    </row>
    <row r="14" spans="1:16" ht="15" x14ac:dyDescent="0.25">
      <c r="A14" s="23">
        <v>6</v>
      </c>
      <c r="B14" s="24" t="str">
        <f>ORÇAMENTO!C51</f>
        <v>TRECHO 06 &gt; 10,80M</v>
      </c>
      <c r="C14" s="25">
        <f>SUM(ORÇAMENTO!G52:G57)</f>
        <v>3613.52</v>
      </c>
      <c r="D14" s="41">
        <f t="shared" si="0"/>
        <v>4.703499587380347E-2</v>
      </c>
      <c r="E14" s="26"/>
      <c r="F14" s="25"/>
      <c r="G14" s="26">
        <v>100</v>
      </c>
      <c r="H14" s="25">
        <v>100</v>
      </c>
      <c r="I14" s="26"/>
      <c r="J14" s="25"/>
      <c r="K14" s="26"/>
      <c r="L14" s="25"/>
      <c r="M14" s="26"/>
      <c r="N14" s="25"/>
      <c r="O14" s="27"/>
      <c r="P14" s="28"/>
    </row>
    <row r="15" spans="1:16" ht="15" x14ac:dyDescent="0.25">
      <c r="A15" s="23">
        <v>7</v>
      </c>
      <c r="B15" s="24" t="str">
        <f>ORÇAMENTO!C59</f>
        <v>TRECHO 07 &gt; 1,50M - PORTÃO DE ACESSO SECUNDÁRIO</v>
      </c>
      <c r="C15" s="25">
        <f>SUM(ORÇAMENTO!G60:G67)</f>
        <v>1434.17</v>
      </c>
      <c r="D15" s="41">
        <f t="shared" si="0"/>
        <v>1.8667720126727599E-2</v>
      </c>
      <c r="E15" s="26"/>
      <c r="F15" s="25"/>
      <c r="G15" s="26">
        <v>100</v>
      </c>
      <c r="H15" s="25">
        <v>100</v>
      </c>
      <c r="I15" s="26"/>
      <c r="J15" s="25"/>
      <c r="K15" s="26"/>
      <c r="L15" s="25"/>
      <c r="M15" s="26"/>
      <c r="N15" s="25"/>
      <c r="O15" s="27"/>
      <c r="P15" s="28"/>
    </row>
    <row r="16" spans="1:16" ht="15" x14ac:dyDescent="0.25">
      <c r="A16" s="23">
        <v>8</v>
      </c>
      <c r="B16" s="24" t="str">
        <f>ORÇAMENTO!C68</f>
        <v>TRECHO 08 &gt; 37,70M</v>
      </c>
      <c r="C16" s="25">
        <f>SUM(ORÇAMENTO!G69:G74)</f>
        <v>12496.66</v>
      </c>
      <c r="D16" s="41">
        <f t="shared" si="0"/>
        <v>0.16266143581226195</v>
      </c>
      <c r="E16" s="26"/>
      <c r="F16" s="25"/>
      <c r="G16" s="26">
        <v>100</v>
      </c>
      <c r="H16" s="25">
        <v>100</v>
      </c>
      <c r="I16" s="26"/>
      <c r="J16" s="25"/>
      <c r="K16" s="26"/>
      <c r="L16" s="25"/>
      <c r="M16" s="26"/>
      <c r="N16" s="25"/>
      <c r="O16" s="27"/>
      <c r="P16" s="28"/>
    </row>
    <row r="17" spans="1:16" ht="15" x14ac:dyDescent="0.25">
      <c r="A17" s="23">
        <v>9</v>
      </c>
      <c r="B17" s="24" t="str">
        <f>ORÇAMENTO!C76</f>
        <v>TRECHO 09 &gt; 26,00M</v>
      </c>
      <c r="C17" s="25">
        <f>SUM(ORÇAMENTO!G77:G82)</f>
        <v>8625.0299999999988</v>
      </c>
      <c r="D17" s="41">
        <f t="shared" si="0"/>
        <v>0.11226677878119704</v>
      </c>
      <c r="E17" s="26"/>
      <c r="F17" s="25"/>
      <c r="G17" s="26">
        <v>100</v>
      </c>
      <c r="H17" s="25">
        <v>100</v>
      </c>
      <c r="I17" s="26"/>
      <c r="J17" s="25"/>
      <c r="K17" s="26"/>
      <c r="L17" s="25"/>
      <c r="M17" s="26"/>
      <c r="N17" s="25"/>
      <c r="O17" s="27"/>
      <c r="P17" s="28"/>
    </row>
    <row r="18" spans="1:16" ht="15" x14ac:dyDescent="0.25">
      <c r="A18" s="23">
        <v>10</v>
      </c>
      <c r="B18" s="24" t="str">
        <f>ORÇAMENTO!C84</f>
        <v>TRECHO 10 &gt; 14,00</v>
      </c>
      <c r="C18" s="25">
        <f>SUM(ORÇAMENTO!G85:G90)</f>
        <v>4667.3500000000004</v>
      </c>
      <c r="D18" s="41">
        <f t="shared" si="0"/>
        <v>6.0752061145807036E-2</v>
      </c>
      <c r="E18" s="26"/>
      <c r="F18" s="25"/>
      <c r="G18" s="26">
        <v>100</v>
      </c>
      <c r="H18" s="25">
        <v>100</v>
      </c>
      <c r="I18" s="26"/>
      <c r="J18" s="25"/>
      <c r="K18" s="26"/>
      <c r="L18" s="25"/>
      <c r="M18" s="26"/>
      <c r="N18" s="25"/>
      <c r="O18" s="27"/>
      <c r="P18" s="28"/>
    </row>
    <row r="19" spans="1:16" ht="15" x14ac:dyDescent="0.25">
      <c r="A19" s="23"/>
      <c r="B19" s="24"/>
      <c r="C19" s="25"/>
      <c r="D19" s="25"/>
      <c r="E19" s="26"/>
      <c r="F19" s="25"/>
      <c r="G19" s="26"/>
      <c r="H19" s="25"/>
      <c r="I19" s="26"/>
      <c r="J19" s="25"/>
      <c r="K19" s="111"/>
      <c r="L19" s="112"/>
      <c r="M19" s="111"/>
      <c r="N19" s="112"/>
      <c r="O19" s="113"/>
      <c r="P19" s="114"/>
    </row>
    <row r="20" spans="1:16" ht="15" x14ac:dyDescent="0.25">
      <c r="A20" s="29"/>
      <c r="B20" s="30" t="s">
        <v>27</v>
      </c>
      <c r="C20" s="32"/>
      <c r="D20" s="42">
        <f>SUM(D9:D19)</f>
        <v>1</v>
      </c>
      <c r="E20" s="43">
        <f>(($D$9*E9)/100)+(($D$10*E10)/100)+(($D$11*E11)/100)+(($D$12*E12)/100)+(($D$13*E13)/100)+(($D$14*E14)/100)+(($D$15*E15)/100)+(($D$16*E16)/100)+(($D$17*E17)/100)+(($D$18*E18)/100)</f>
        <v>0.40137791534658751</v>
      </c>
      <c r="F20" s="43">
        <f>E20</f>
        <v>0.40137791534658751</v>
      </c>
      <c r="G20" s="43">
        <f>(($D$9*G9)/100)+(($D$10*G10)/100)+(($D$11*G11)/100)+(($D$12*G12)/100)+(($D$13*G13)/100)+(($D$14*G14)/100)+(($D$15*G15)/100)+(($D$16*G16)/100)+(($D$17*G17)/100)+(($D$18*G18)/100)</f>
        <v>0.59862208465341249</v>
      </c>
      <c r="H20" s="43">
        <f>E20+G20</f>
        <v>1</v>
      </c>
      <c r="I20" s="43">
        <f>(($D$9*I9)/100)+(($D$10*I10)/100)+(($D$11*I11)/100)+(($D$12*I12)/100)+(($D$13*I13)/100)+(($D$14*I14)/100)+(($D$15*I15)/100)+(($D$16*I16)/100)+(($D$17*I17)/100)+(($D$18*I18)/100)</f>
        <v>0</v>
      </c>
      <c r="J20" s="43">
        <f>I20+H20</f>
        <v>1</v>
      </c>
      <c r="K20" s="43">
        <f>(($D$9*K9)/100)+(($D$10*K10)/100)+(($D$11*K11)/100)+(($D$12*K12)/100)+(($D$13*K13)/100)+(($D$14*K14)/100)+(($D$15*K15)/100)+(($D$16*K16)/100)+(($D$17*K17)/100)+(($D$18*K18)/100)</f>
        <v>0</v>
      </c>
      <c r="L20" s="43">
        <f>K20+J20</f>
        <v>1</v>
      </c>
      <c r="M20" s="43">
        <f>(($D$9*M9)/100)+(($D$10*M10)/100)+(($D$11*M11)/100)+(($D$12*M12)/100)+(($D$13*M13)/100)+(($D$14*M14)/100)+(($D$15*M15)/100)+(($D$16*M16)/100)+(($D$17*M17)/100)+(($D$18*M18)/100)</f>
        <v>0</v>
      </c>
      <c r="N20" s="43">
        <f>K20+M20</f>
        <v>0</v>
      </c>
      <c r="O20" s="43">
        <f>(($D$9*O9)/100)+(($D$10*O10)/100)+(($D$11*O11)/100)+(($D$12*O12)/100)+(($D$13*O13)/100)+(($D$14*O14)/100)+(($D$15*O15)/100)+(($D$16*O16)/100)+(($D$17*O17)/100)+(($D$18*O18)/100)</f>
        <v>0</v>
      </c>
      <c r="P20" s="43">
        <f>M20+O20</f>
        <v>0</v>
      </c>
    </row>
    <row r="21" spans="1:16" ht="15" x14ac:dyDescent="0.25">
      <c r="A21" s="33"/>
      <c r="B21" s="34" t="s">
        <v>28</v>
      </c>
      <c r="C21" s="32">
        <f>SUM(C9:C20)</f>
        <v>76826.2</v>
      </c>
      <c r="D21" s="42">
        <f>D20</f>
        <v>1</v>
      </c>
      <c r="E21" s="129">
        <f>(C21*E20)</f>
        <v>30836.34</v>
      </c>
      <c r="F21" s="129"/>
      <c r="G21" s="129">
        <f>(C21*G20)</f>
        <v>45989.859999999993</v>
      </c>
      <c r="H21" s="129"/>
      <c r="I21" s="129">
        <f>(C21*I20)</f>
        <v>0</v>
      </c>
      <c r="J21" s="129"/>
      <c r="K21" s="129">
        <f>(E21*K20)</f>
        <v>0</v>
      </c>
      <c r="L21" s="129"/>
      <c r="M21" s="129">
        <f>(I21*M20)</f>
        <v>0</v>
      </c>
      <c r="N21" s="129"/>
      <c r="O21" s="129">
        <f>(K21*O20)</f>
        <v>0</v>
      </c>
      <c r="P21" s="129"/>
    </row>
    <row r="22" spans="1:16" ht="15" x14ac:dyDescent="0.25">
      <c r="A22" s="44"/>
      <c r="B22" s="45" t="s">
        <v>29</v>
      </c>
      <c r="C22" s="31"/>
      <c r="D22" s="31"/>
      <c r="E22" s="129">
        <f>E21</f>
        <v>30836.34</v>
      </c>
      <c r="F22" s="129"/>
      <c r="G22" s="129">
        <f>G21+E22</f>
        <v>76826.2</v>
      </c>
      <c r="H22" s="129"/>
      <c r="I22" s="129"/>
      <c r="J22" s="129"/>
      <c r="K22" s="129"/>
      <c r="L22" s="129"/>
      <c r="M22" s="129"/>
      <c r="N22" s="129"/>
      <c r="O22" s="129"/>
      <c r="P22" s="129"/>
    </row>
    <row r="23" spans="1:16" ht="15" x14ac:dyDescent="0.25"/>
    <row r="24" spans="1:16" ht="15" x14ac:dyDescent="0.25">
      <c r="A24" s="46"/>
      <c r="B24" s="46"/>
      <c r="D24" s="46"/>
      <c r="E24" s="46"/>
      <c r="F24" s="46"/>
      <c r="G24" s="46"/>
      <c r="H24" s="46"/>
      <c r="I24" s="46"/>
      <c r="J24" s="46"/>
    </row>
    <row r="25" spans="1:16" ht="15" x14ac:dyDescent="0.25">
      <c r="A25" t="s">
        <v>36</v>
      </c>
      <c r="D25" t="s">
        <v>37</v>
      </c>
    </row>
    <row r="26" spans="1:16" ht="15" x14ac:dyDescent="0.25"/>
    <row r="27" spans="1:16" ht="15" x14ac:dyDescent="0.25"/>
    <row r="28" spans="1:16" ht="15" x14ac:dyDescent="0.25"/>
    <row r="29" spans="1:16" ht="15" x14ac:dyDescent="0.25"/>
    <row r="30" spans="1:16" ht="15" x14ac:dyDescent="0.25"/>
    <row r="31" spans="1:16" ht="15" x14ac:dyDescent="0.25"/>
    <row r="32" spans="1:16" ht="15" x14ac:dyDescent="0.25"/>
    <row r="33" ht="15" x14ac:dyDescent="0.25"/>
    <row r="34" ht="15" x14ac:dyDescent="0.25"/>
    <row r="35" ht="15" x14ac:dyDescent="0.25"/>
  </sheetData>
  <mergeCells count="22">
    <mergeCell ref="O22:P22"/>
    <mergeCell ref="M7:N7"/>
    <mergeCell ref="O7:P7"/>
    <mergeCell ref="K7:L7"/>
    <mergeCell ref="A7:A8"/>
    <mergeCell ref="E7:F7"/>
    <mergeCell ref="G7:H7"/>
    <mergeCell ref="I7:J7"/>
    <mergeCell ref="B7:B8"/>
    <mergeCell ref="C7:C8"/>
    <mergeCell ref="E22:F22"/>
    <mergeCell ref="G22:H22"/>
    <mergeCell ref="I22:J22"/>
    <mergeCell ref="K22:L22"/>
    <mergeCell ref="M22:N22"/>
    <mergeCell ref="A1:P1"/>
    <mergeCell ref="E21:F21"/>
    <mergeCell ref="G21:H21"/>
    <mergeCell ref="I21:J21"/>
    <mergeCell ref="K21:L21"/>
    <mergeCell ref="M21:N21"/>
    <mergeCell ref="O21:P21"/>
  </mergeCells>
  <conditionalFormatting sqref="N9:N19 J9:J19 P9:P19 L9:L19 F9:F19 H9:H19">
    <cfRule type="cellIs" dxfId="1" priority="3" stopIfTrue="1" operator="equal">
      <formula>D9+F9-100</formula>
    </cfRule>
  </conditionalFormatting>
  <conditionalFormatting sqref="O22:P22">
    <cfRule type="expression" dxfId="0" priority="15" stopIfTrue="1">
      <formula>#REF!=0</formula>
    </cfRule>
  </conditionalFormatting>
  <pageMargins left="0.19685039370078741" right="0.19685039370078741" top="0.39370078740157483" bottom="0.3937007874015748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19" workbookViewId="0">
      <selection activeCell="H45" sqref="H45"/>
    </sheetView>
  </sheetViews>
  <sheetFormatPr defaultRowHeight="15" x14ac:dyDescent="0.25"/>
  <cols>
    <col min="1" max="1" width="41.140625" customWidth="1"/>
    <col min="2" max="2" width="22.5703125" customWidth="1"/>
    <col min="4" max="4" width="6.7109375" bestFit="1" customWidth="1"/>
    <col min="5" max="5" width="12" bestFit="1" customWidth="1"/>
  </cols>
  <sheetData>
    <row r="1" spans="1:5" x14ac:dyDescent="0.25">
      <c r="A1" s="62"/>
      <c r="B1" s="62"/>
      <c r="C1" s="62"/>
      <c r="D1" s="62"/>
      <c r="E1" s="62"/>
    </row>
    <row r="2" spans="1:5" x14ac:dyDescent="0.25">
      <c r="A2" s="62"/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2"/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7" spans="1:5" x14ac:dyDescent="0.25">
      <c r="A7" s="62"/>
      <c r="B7" s="62"/>
      <c r="C7" s="62"/>
      <c r="D7" s="62"/>
      <c r="E7" s="62"/>
    </row>
    <row r="8" spans="1:5" x14ac:dyDescent="0.25">
      <c r="A8" s="62"/>
      <c r="B8" s="144" t="s">
        <v>73</v>
      </c>
      <c r="C8" s="144"/>
      <c r="D8" s="62"/>
      <c r="E8" s="105" t="s">
        <v>74</v>
      </c>
    </row>
    <row r="9" spans="1:5" x14ac:dyDescent="0.25">
      <c r="A9" s="62"/>
      <c r="B9" s="106"/>
      <c r="C9" s="106"/>
      <c r="D9" s="106"/>
      <c r="E9" s="107" t="s">
        <v>75</v>
      </c>
    </row>
    <row r="10" spans="1:5" x14ac:dyDescent="0.25">
      <c r="A10" s="62"/>
      <c r="B10" s="62"/>
      <c r="C10" s="62"/>
      <c r="D10" s="62"/>
      <c r="E10" s="62"/>
    </row>
    <row r="11" spans="1:5" x14ac:dyDescent="0.25">
      <c r="A11" s="109" t="s">
        <v>38</v>
      </c>
      <c r="B11" s="109" t="s">
        <v>39</v>
      </c>
      <c r="C11" s="145" t="s">
        <v>40</v>
      </c>
      <c r="D11" s="146"/>
      <c r="E11" s="147"/>
    </row>
    <row r="12" spans="1:5" x14ac:dyDescent="0.25">
      <c r="A12" s="53" t="str">
        <f>Import.CR</f>
        <v>1037093-43</v>
      </c>
      <c r="B12" s="53" t="str">
        <f>CONCATENATE([1]Dados!$G$12," / ",[1]Dados!$G$13)</f>
        <v>MTUR / Apoio a Projetos de Infraestrutura Turística</v>
      </c>
      <c r="C12" s="148" t="str">
        <f>Import.Município</f>
        <v>CORONEL VIVIDA - PR</v>
      </c>
      <c r="D12" s="149"/>
      <c r="E12" s="150"/>
    </row>
    <row r="13" spans="1:5" x14ac:dyDescent="0.25">
      <c r="A13" s="54"/>
      <c r="B13" s="54"/>
      <c r="C13" s="55"/>
      <c r="D13" s="56"/>
      <c r="E13" s="56"/>
    </row>
    <row r="14" spans="1:5" x14ac:dyDescent="0.25">
      <c r="A14" s="110" t="s">
        <v>41</v>
      </c>
      <c r="B14" s="109" t="s">
        <v>42</v>
      </c>
      <c r="C14" s="151" t="s">
        <v>43</v>
      </c>
      <c r="D14" s="152"/>
      <c r="E14" s="153"/>
    </row>
    <row r="15" spans="1:5" ht="37.5" customHeight="1" x14ac:dyDescent="0.25">
      <c r="A15" s="57" t="s">
        <v>76</v>
      </c>
      <c r="B15" s="108" t="s">
        <v>77</v>
      </c>
      <c r="C15" s="137" t="s">
        <v>81</v>
      </c>
      <c r="D15" s="138"/>
      <c r="E15" s="139"/>
    </row>
    <row r="16" spans="1:5" x14ac:dyDescent="0.25">
      <c r="A16" s="58"/>
      <c r="B16" s="59"/>
      <c r="C16" s="60"/>
      <c r="D16" s="60"/>
      <c r="E16" s="59"/>
    </row>
    <row r="17" spans="1:5" x14ac:dyDescent="0.25">
      <c r="A17" s="61" t="s">
        <v>44</v>
      </c>
      <c r="B17" s="59"/>
      <c r="C17" s="60"/>
      <c r="D17" s="60"/>
      <c r="E17" s="59"/>
    </row>
    <row r="18" spans="1:5" x14ac:dyDescent="0.25">
      <c r="A18" s="140" t="s">
        <v>45</v>
      </c>
      <c r="B18" s="140"/>
      <c r="C18" s="140"/>
      <c r="D18" s="140"/>
      <c r="E18" s="140"/>
    </row>
    <row r="19" spans="1:5" x14ac:dyDescent="0.25">
      <c r="A19" s="62"/>
      <c r="B19" s="62"/>
      <c r="C19" s="62"/>
      <c r="D19" s="62"/>
      <c r="E19" s="62"/>
    </row>
    <row r="20" spans="1:5" x14ac:dyDescent="0.25">
      <c r="A20" s="63" t="s">
        <v>46</v>
      </c>
      <c r="B20" s="64"/>
      <c r="C20" s="64"/>
      <c r="D20" s="65" t="s">
        <v>47</v>
      </c>
      <c r="E20" s="65" t="s">
        <v>48</v>
      </c>
    </row>
    <row r="21" spans="1:5" x14ac:dyDescent="0.25">
      <c r="A21" s="66" t="s">
        <v>49</v>
      </c>
      <c r="B21" s="67"/>
      <c r="C21" s="67"/>
      <c r="D21" s="68" t="s">
        <v>50</v>
      </c>
      <c r="E21" s="69">
        <v>0.03</v>
      </c>
    </row>
    <row r="22" spans="1:5" x14ac:dyDescent="0.25">
      <c r="A22" s="70" t="s">
        <v>51</v>
      </c>
      <c r="B22" s="71"/>
      <c r="C22" s="71"/>
      <c r="D22" s="72" t="s">
        <v>52</v>
      </c>
      <c r="E22" s="73">
        <v>5.3E-3</v>
      </c>
    </row>
    <row r="23" spans="1:5" x14ac:dyDescent="0.25">
      <c r="A23" s="70" t="s">
        <v>53</v>
      </c>
      <c r="B23" s="71"/>
      <c r="C23" s="71"/>
      <c r="D23" s="72" t="s">
        <v>54</v>
      </c>
      <c r="E23" s="73">
        <v>9.7000000000000003E-3</v>
      </c>
    </row>
    <row r="24" spans="1:5" x14ac:dyDescent="0.25">
      <c r="A24" s="70" t="s">
        <v>55</v>
      </c>
      <c r="B24" s="71"/>
      <c r="C24" s="71"/>
      <c r="D24" s="72" t="s">
        <v>56</v>
      </c>
      <c r="E24" s="73">
        <v>5.8999999999999999E-3</v>
      </c>
    </row>
    <row r="25" spans="1:5" x14ac:dyDescent="0.25">
      <c r="A25" s="74" t="s">
        <v>57</v>
      </c>
      <c r="B25" s="75"/>
      <c r="C25" s="75"/>
      <c r="D25" s="72" t="s">
        <v>58</v>
      </c>
      <c r="E25" s="76">
        <v>5.5100000000000003E-2</v>
      </c>
    </row>
    <row r="26" spans="1:5" x14ac:dyDescent="0.25">
      <c r="A26" s="74" t="s">
        <v>59</v>
      </c>
      <c r="B26" s="77" t="s">
        <v>60</v>
      </c>
      <c r="C26" s="78"/>
      <c r="D26" s="79" t="s">
        <v>61</v>
      </c>
      <c r="E26" s="76">
        <v>6.4999999999999997E-3</v>
      </c>
    </row>
    <row r="27" spans="1:5" x14ac:dyDescent="0.25">
      <c r="A27" s="80"/>
      <c r="B27" s="77" t="s">
        <v>62</v>
      </c>
      <c r="C27" s="78"/>
      <c r="D27" s="79"/>
      <c r="E27" s="76">
        <v>0.03</v>
      </c>
    </row>
    <row r="28" spans="1:5" x14ac:dyDescent="0.25">
      <c r="A28" s="80"/>
      <c r="B28" s="77" t="s">
        <v>63</v>
      </c>
      <c r="C28" s="78"/>
      <c r="D28" s="79"/>
      <c r="E28" s="81">
        <f>IF(A18=" - Fornecimento de Materiais e Equipamentos (Aquisição direta)",0,ROUND(E37*D38,4))</f>
        <v>0.05</v>
      </c>
    </row>
    <row r="29" spans="1:5" x14ac:dyDescent="0.25">
      <c r="A29" s="80"/>
      <c r="B29" s="82" t="s">
        <v>64</v>
      </c>
      <c r="C29" s="84"/>
      <c r="D29" s="79"/>
      <c r="E29" s="85">
        <f>IF([1]Dados!$G$28="SELECIONAR","Ver DADOS",IF(A18=" - Fornecimento de Materiais e Equipamentos (Aquisição direta)",0,IF([1]Dados!$G$28="não desonerado",0%,4.5%)))</f>
        <v>4.4999999999999998E-2</v>
      </c>
    </row>
    <row r="30" spans="1:5" x14ac:dyDescent="0.25">
      <c r="A30" s="86" t="s">
        <v>65</v>
      </c>
      <c r="B30" s="86"/>
      <c r="C30" s="86"/>
      <c r="D30" s="86"/>
      <c r="E30" s="87">
        <f>IF(A18=" - Fornecimento de Materiais e Equipamentos (Aquisição direta)",0,ROUND((((1+SUM(E$21:E$23))*(1+E$24)*(1+E$25))/(1-SUM(E$26:E$28)))-1,4))</f>
        <v>0.21410000000000001</v>
      </c>
    </row>
    <row r="31" spans="1:5" x14ac:dyDescent="0.25">
      <c r="A31" s="88" t="s">
        <v>66</v>
      </c>
      <c r="B31" s="89"/>
      <c r="C31" s="89"/>
      <c r="D31" s="89"/>
      <c r="E31" s="90">
        <f>IF(A18=" - Fornecimento de Materiais e Equipamentos (Aquisição direta)",0,ROUND((((1+SUM(E$21:E$23))*(1+E$24)*(1+E$25))/(1-SUM(E$26:E$29)))-1,4))</f>
        <v>0.27700000000000002</v>
      </c>
    </row>
    <row r="32" spans="1:5" x14ac:dyDescent="0.25">
      <c r="A32" s="62"/>
      <c r="B32" s="62"/>
      <c r="C32" s="62"/>
      <c r="D32" s="62"/>
      <c r="E32" s="62"/>
    </row>
    <row r="33" spans="1:5" x14ac:dyDescent="0.25">
      <c r="A33" s="62" t="s">
        <v>67</v>
      </c>
      <c r="B33" s="62"/>
      <c r="C33" s="62"/>
      <c r="D33" s="62"/>
      <c r="E33" s="62"/>
    </row>
    <row r="34" spans="1:5" x14ac:dyDescent="0.25">
      <c r="A34" s="62"/>
      <c r="B34" s="62"/>
      <c r="C34" s="62"/>
      <c r="D34" s="62"/>
      <c r="E34" s="62"/>
    </row>
    <row r="35" spans="1:5" x14ac:dyDescent="0.25">
      <c r="A35" s="141" t="str">
        <f>IF(AND(A18=" - Fornecimento de Materiais e Equipamentos (Aquisição direta)",E$31=0),"",IF(OR($AI$10&lt;$AK$10,$AI$10&gt;$AL$10)=TRUE(),$AK$21,""))</f>
        <v/>
      </c>
      <c r="B35" s="141"/>
      <c r="C35" s="141"/>
      <c r="D35" s="141"/>
      <c r="E35" s="141"/>
    </row>
    <row r="36" spans="1:5" x14ac:dyDescent="0.25">
      <c r="A36" s="91"/>
      <c r="B36" s="91"/>
      <c r="C36" s="91"/>
      <c r="D36" s="91"/>
      <c r="E36" s="91"/>
    </row>
    <row r="37" spans="1:5" ht="15.75" customHeight="1" x14ac:dyDescent="0.25">
      <c r="A37" s="142" t="s">
        <v>68</v>
      </c>
      <c r="B37" s="143"/>
      <c r="C37" s="143"/>
      <c r="D37" s="143"/>
      <c r="E37" s="92">
        <v>1</v>
      </c>
    </row>
    <row r="38" spans="1:5" x14ac:dyDescent="0.25">
      <c r="A38" s="142" t="s">
        <v>69</v>
      </c>
      <c r="B38" s="143"/>
      <c r="C38" s="143"/>
      <c r="D38" s="92">
        <v>0.05</v>
      </c>
      <c r="E38" s="91"/>
    </row>
    <row r="39" spans="1:5" x14ac:dyDescent="0.25">
      <c r="A39" s="93"/>
      <c r="B39" s="94"/>
      <c r="C39" s="94"/>
      <c r="D39" s="95"/>
      <c r="E39" s="96"/>
    </row>
    <row r="40" spans="1:5" x14ac:dyDescent="0.25">
      <c r="A40" s="134" t="s">
        <v>70</v>
      </c>
      <c r="B40" s="135"/>
      <c r="C40" s="135"/>
      <c r="D40" s="135"/>
      <c r="E40" s="135"/>
    </row>
    <row r="43" spans="1:5" x14ac:dyDescent="0.25">
      <c r="A43" s="97"/>
      <c r="B43" s="98"/>
      <c r="C43" s="99"/>
      <c r="D43" s="99"/>
      <c r="E43" s="99"/>
    </row>
    <row r="44" spans="1:5" x14ac:dyDescent="0.25">
      <c r="A44" s="83" t="s">
        <v>71</v>
      </c>
      <c r="B44" s="83"/>
      <c r="C44" s="75"/>
      <c r="D44" s="62"/>
      <c r="E44" s="62"/>
    </row>
    <row r="45" spans="1:5" x14ac:dyDescent="0.25">
      <c r="A45" s="136" t="s">
        <v>78</v>
      </c>
      <c r="B45" s="136"/>
      <c r="C45" s="136"/>
      <c r="D45" s="100" t="s">
        <v>72</v>
      </c>
      <c r="E45" s="101" t="s">
        <v>170</v>
      </c>
    </row>
    <row r="46" spans="1:5" x14ac:dyDescent="0.25">
      <c r="A46" s="136" t="s">
        <v>79</v>
      </c>
      <c r="B46" s="136"/>
      <c r="C46" s="136"/>
      <c r="D46" s="102"/>
      <c r="E46" s="102"/>
    </row>
    <row r="47" spans="1:5" x14ac:dyDescent="0.25">
      <c r="A47" s="102" t="s">
        <v>80</v>
      </c>
      <c r="B47" s="103"/>
      <c r="C47" s="104"/>
      <c r="D47" s="102"/>
      <c r="E47" s="102"/>
    </row>
  </sheetData>
  <mergeCells count="12">
    <mergeCell ref="B8:C8"/>
    <mergeCell ref="C11:E11"/>
    <mergeCell ref="C12:E12"/>
    <mergeCell ref="C14:E14"/>
    <mergeCell ref="A40:E40"/>
    <mergeCell ref="A45:C45"/>
    <mergeCell ref="A46:C46"/>
    <mergeCell ref="C15:E15"/>
    <mergeCell ref="A18:E18"/>
    <mergeCell ref="A35:E35"/>
    <mergeCell ref="A37:D37"/>
    <mergeCell ref="A38:C38"/>
  </mergeCells>
  <dataValidations disablePrompts="1" count="2">
    <dataValidation type="decimal" allowBlank="1" showInputMessage="1" showErrorMessage="1" sqref="D38">
      <formula1>0</formula1>
      <formula2>0.05</formula2>
    </dataValidation>
    <dataValidation type="list" allowBlank="1" showInputMessage="1" showErrorMessage="1" sqref="A18:E18">
      <formula1>$AH$14:$AH$20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ORÇAMENTO</vt:lpstr>
      <vt:lpstr>CRONOGRAMA</vt:lpstr>
      <vt:lpstr>BDI</vt:lpstr>
      <vt:lpstr>ORÇAMENTO!Area_de_impressao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eng3</dc:creator>
  <cp:lastModifiedBy>engenharia4</cp:lastModifiedBy>
  <cp:lastPrinted>2017-05-15T14:18:40Z</cp:lastPrinted>
  <dcterms:created xsi:type="dcterms:W3CDTF">2013-05-17T17:26:46Z</dcterms:created>
  <dcterms:modified xsi:type="dcterms:W3CDTF">2017-09-12T12:14:02Z</dcterms:modified>
</cp:coreProperties>
</file>