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 activeTab="1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ORÇAMENTO!$A$10:$G$109</definedName>
    <definedName name="_xlnm.Print_Area" localSheetId="0">ORÇAMENTO!$A$1:$G$117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K35" i="2" l="1"/>
  <c r="K36" i="2" s="1"/>
  <c r="L34" i="2"/>
  <c r="K34" i="2"/>
  <c r="C16" i="2"/>
  <c r="C13" i="2"/>
  <c r="C31" i="2"/>
  <c r="C30" i="2"/>
  <c r="C29" i="2"/>
  <c r="C27" i="2"/>
  <c r="C26" i="2"/>
  <c r="C24" i="2"/>
  <c r="C23" i="2"/>
  <c r="C21" i="2"/>
  <c r="C20" i="2"/>
  <c r="C18" i="2"/>
  <c r="C17" i="2"/>
  <c r="C15" i="2"/>
  <c r="C14" i="2"/>
  <c r="C12" i="2"/>
  <c r="C11" i="2"/>
  <c r="C10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 l="1"/>
  <c r="I14" i="1" l="1"/>
  <c r="I15" i="1"/>
  <c r="I16" i="1"/>
  <c r="I17" i="1"/>
  <c r="I18" i="1"/>
  <c r="I19" i="1"/>
  <c r="I21" i="1"/>
  <c r="I22" i="1"/>
  <c r="I23" i="1"/>
  <c r="I25" i="1"/>
  <c r="I28" i="1"/>
  <c r="I29" i="1"/>
  <c r="I30" i="1"/>
  <c r="I32" i="1"/>
  <c r="I33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F47" i="1" s="1"/>
  <c r="G47" i="1" s="1"/>
  <c r="I49" i="1"/>
  <c r="I50" i="1"/>
  <c r="I51" i="1"/>
  <c r="I52" i="1"/>
  <c r="I53" i="1"/>
  <c r="I54" i="1"/>
  <c r="I55" i="1"/>
  <c r="I56" i="1"/>
  <c r="I58" i="1"/>
  <c r="I59" i="1"/>
  <c r="I60" i="1"/>
  <c r="I61" i="1"/>
  <c r="I63" i="1"/>
  <c r="F63" i="1" s="1"/>
  <c r="G63" i="1" s="1"/>
  <c r="I64" i="1"/>
  <c r="I67" i="1"/>
  <c r="I68" i="1"/>
  <c r="I69" i="1"/>
  <c r="I70" i="1"/>
  <c r="I72" i="1"/>
  <c r="I75" i="1"/>
  <c r="I76" i="1"/>
  <c r="I77" i="1"/>
  <c r="I78" i="1"/>
  <c r="I79" i="1"/>
  <c r="I80" i="1"/>
  <c r="I82" i="1"/>
  <c r="I84" i="1"/>
  <c r="I85" i="1"/>
  <c r="I86" i="1"/>
  <c r="I87" i="1"/>
  <c r="I88" i="1"/>
  <c r="I89" i="1"/>
  <c r="I90" i="1"/>
  <c r="I92" i="1"/>
  <c r="I95" i="1"/>
  <c r="I96" i="1"/>
  <c r="I97" i="1"/>
  <c r="I98" i="1"/>
  <c r="I99" i="1"/>
  <c r="I100" i="1"/>
  <c r="I102" i="1"/>
  <c r="I103" i="1"/>
  <c r="I104" i="1"/>
  <c r="I105" i="1"/>
  <c r="I106" i="1"/>
  <c r="I107" i="1"/>
  <c r="I109" i="1"/>
  <c r="F25" i="1"/>
  <c r="G25" i="1" s="1"/>
  <c r="F29" i="1"/>
  <c r="G29" i="1" s="1"/>
  <c r="F33" i="1"/>
  <c r="G33" i="1" s="1"/>
  <c r="F37" i="1"/>
  <c r="G37" i="1" s="1"/>
  <c r="F41" i="1"/>
  <c r="G41" i="1" s="1"/>
  <c r="F44" i="1"/>
  <c r="G44" i="1" s="1"/>
  <c r="F53" i="1"/>
  <c r="G53" i="1" s="1"/>
  <c r="F54" i="1"/>
  <c r="G54" i="1" s="1"/>
  <c r="F67" i="1"/>
  <c r="G67" i="1" s="1"/>
  <c r="F70" i="1"/>
  <c r="G70" i="1" s="1"/>
  <c r="F75" i="1"/>
  <c r="G75" i="1" s="1"/>
  <c r="F79" i="1"/>
  <c r="G79" i="1" s="1"/>
  <c r="I13" i="1" l="1"/>
  <c r="F11" i="2"/>
  <c r="F10" i="2"/>
  <c r="F14" i="1" l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1" i="1"/>
  <c r="G21" i="1" s="1"/>
  <c r="F22" i="1"/>
  <c r="G22" i="1" s="1"/>
  <c r="F23" i="1"/>
  <c r="G23" i="1" s="1"/>
  <c r="F28" i="1"/>
  <c r="G28" i="1" s="1"/>
  <c r="F30" i="1"/>
  <c r="G30" i="1" s="1"/>
  <c r="F32" i="1"/>
  <c r="G32" i="1" s="1"/>
  <c r="F35" i="1"/>
  <c r="G35" i="1" s="1"/>
  <c r="F36" i="1"/>
  <c r="G36" i="1" s="1"/>
  <c r="F38" i="1"/>
  <c r="G38" i="1" s="1"/>
  <c r="F40" i="1"/>
  <c r="G40" i="1" s="1"/>
  <c r="F42" i="1"/>
  <c r="G42" i="1" s="1"/>
  <c r="F43" i="1"/>
  <c r="G43" i="1" s="1"/>
  <c r="F45" i="1"/>
  <c r="G45" i="1" s="1"/>
  <c r="F46" i="1"/>
  <c r="G46" i="1" s="1"/>
  <c r="F49" i="1"/>
  <c r="G49" i="1" s="1"/>
  <c r="F50" i="1"/>
  <c r="G50" i="1" s="1"/>
  <c r="F51" i="1"/>
  <c r="G51" i="1" s="1"/>
  <c r="F52" i="1"/>
  <c r="G52" i="1" s="1"/>
  <c r="F55" i="1"/>
  <c r="G55" i="1" s="1"/>
  <c r="F56" i="1"/>
  <c r="G56" i="1" s="1"/>
  <c r="F58" i="1"/>
  <c r="G58" i="1" s="1"/>
  <c r="F59" i="1"/>
  <c r="G59" i="1" s="1"/>
  <c r="F60" i="1"/>
  <c r="G60" i="1" s="1"/>
  <c r="F61" i="1"/>
  <c r="G61" i="1" s="1"/>
  <c r="F64" i="1"/>
  <c r="G64" i="1" s="1"/>
  <c r="F68" i="1"/>
  <c r="G68" i="1" s="1"/>
  <c r="F69" i="1"/>
  <c r="G69" i="1" s="1"/>
  <c r="F72" i="1"/>
  <c r="G72" i="1" s="1"/>
  <c r="F76" i="1"/>
  <c r="G76" i="1" s="1"/>
  <c r="F77" i="1"/>
  <c r="G77" i="1" s="1"/>
  <c r="F78" i="1"/>
  <c r="G78" i="1" s="1"/>
  <c r="F80" i="1"/>
  <c r="G80" i="1" s="1"/>
  <c r="F82" i="1"/>
  <c r="G82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2" i="1"/>
  <c r="G92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9" i="1"/>
  <c r="G109" i="1" s="1"/>
  <c r="F13" i="1"/>
  <c r="G13" i="1" s="1"/>
  <c r="G111" i="1" l="1"/>
  <c r="E29" i="5"/>
  <c r="E28" i="5"/>
  <c r="C12" i="5"/>
  <c r="A4" i="2"/>
  <c r="E31" i="5" l="1"/>
  <c r="A35" i="5" s="1"/>
  <c r="E30" i="5"/>
  <c r="C35" i="2"/>
  <c r="D21" i="2" l="1"/>
  <c r="D30" i="2"/>
  <c r="D31" i="2"/>
  <c r="D14" i="2"/>
  <c r="D12" i="2"/>
  <c r="D29" i="2"/>
  <c r="D20" i="2"/>
  <c r="D15" i="2"/>
  <c r="D23" i="2"/>
  <c r="D16" i="2"/>
  <c r="D18" i="2"/>
  <c r="D17" i="2"/>
  <c r="D13" i="2"/>
  <c r="D27" i="2"/>
  <c r="D10" i="2"/>
  <c r="D26" i="2"/>
  <c r="D24" i="2"/>
  <c r="D11" i="2"/>
  <c r="A3" i="2"/>
  <c r="D34" i="2" l="1"/>
  <c r="D35" i="2" s="1"/>
  <c r="E34" i="2"/>
  <c r="E35" i="2" s="1"/>
  <c r="G34" i="2"/>
  <c r="G35" i="2" s="1"/>
  <c r="I34" i="2"/>
  <c r="I35" i="2" s="1"/>
  <c r="F34" i="2" l="1"/>
  <c r="H34" i="2"/>
  <c r="J34" i="2" s="1"/>
  <c r="M10" i="1"/>
  <c r="E36" i="2" l="1"/>
  <c r="G36" i="2" l="1"/>
  <c r="I36" i="2" s="1"/>
</calcChain>
</file>

<file path=xl/comments1.xml><?xml version="1.0" encoding="utf-8"?>
<comments xmlns="http://schemas.openxmlformats.org/spreadsheetml/2006/main">
  <authors>
    <author>Administrador</author>
  </authors>
  <commentList>
    <comment ref="A11" authorId="0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<sst xmlns="http://schemas.openxmlformats.org/spreadsheetml/2006/main" count="363" uniqueCount="241">
  <si>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</si>
  <si>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</si>
  <si>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</si>
  <si>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</si>
  <si>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</si>
  <si>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</si>
  <si>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</si>
  <si>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</si>
  <si>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</si>
  <si>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</si>
  <si>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</si>
  <si>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</si>
  <si>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</si>
  <si>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</si>
  <si>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</si>
  <si>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</si>
  <si>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</si>
  <si>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</si>
  <si>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</si>
  <si>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</si>
  <si>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</si>
  <si>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</si>
  <si>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</si>
  <si>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</si>
  <si>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</si>
  <si>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</si>
  <si>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</si>
  <si>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</si>
  <si>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</si>
  <si>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</si>
  <si>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SERVIÇOS PRELIMINARES</t>
  </si>
  <si>
    <t>PESO</t>
  </si>
  <si>
    <t>%</t>
  </si>
  <si>
    <t>Local/data</t>
  </si>
  <si>
    <t>Responsável Técnico</t>
  </si>
  <si>
    <t>Nº da Operação</t>
  </si>
  <si>
    <t>Gestor / Programa / Ação / Modalidade</t>
  </si>
  <si>
    <t>Município/UF</t>
  </si>
  <si>
    <t>Proponente</t>
  </si>
  <si>
    <t>Objeto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</si>
  <si>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</si>
  <si>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</si>
  <si>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</si>
  <si>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</si>
  <si>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</si>
  <si>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</si>
  <si>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</si>
  <si>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</si>
  <si>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</si>
  <si>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</si>
  <si>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</si>
  <si>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</si>
  <si>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</si>
  <si>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</si>
  <si>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</si>
  <si>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</si>
  <si>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</si>
  <si>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</si>
  <si>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</si>
  <si>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</si>
  <si>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</si>
  <si>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</si>
  <si>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</si>
  <si>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</si>
  <si>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</si>
  <si>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</si>
  <si>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</si>
  <si>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</si>
  <si>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</si>
  <si>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</si>
  <si>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</si>
  <si>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</si>
  <si>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</si>
  <si>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</si>
  <si>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</si>
  <si>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PAVIMENTAÇÃO</t>
  </si>
  <si>
    <t>ESQUADRIAS</t>
  </si>
  <si>
    <t>PINTURA</t>
  </si>
  <si>
    <t>APLICAÇÃO MANUAL DE PINTURA COM TINTA LÁTEX ACRÍLICA EM PAREDES, DUAS DEMÃOS. AF_06/2014</t>
  </si>
  <si>
    <t>INSTALAÇÕES HIDROSSANITÁRIAS</t>
  </si>
  <si>
    <t>JOELHO 90 GRAUS COM BUCHA DE LATÃO, PVC, SOLDÁVEL, DN 25MM, X 1/2 INSTALADO EM RAMAL OU SUB-RAMAL DE ÁGUA - FORNECIMENTO E INSTALAÇÃO. AF_12/2014</t>
  </si>
  <si>
    <t>TUBO PVC, SERIE NORMAL, ESGOTO PREDIAL, DN 100 MM,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</si>
  <si>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</si>
  <si>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TUBO PVC, SERIE NORMAL, ESGOTO PREDIAL, DN 40 MM,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</si>
  <si>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</si>
  <si>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VASO SANITÁRIO SIFONADO COM CAIXA ACOPLADA LOUÇA BRANCA - FORNECIMENTO E INSTALAÇÃO. AF_12/2013</t>
  </si>
  <si>
    <t>DIVERSOS</t>
  </si>
  <si>
    <t>FECHADURA DE EMBUTIR PARA PORTAS INTERNAS, COMPLETA, ACABAMENTO PADRÃO MÉDIO, COM EXECUÇÃO DE FURO - FORNECIMENTO E INSTALAÇÃO. AF_08/2015</t>
  </si>
  <si>
    <t>11.1</t>
  </si>
  <si>
    <t>11.2</t>
  </si>
  <si>
    <t>11.3</t>
  </si>
  <si>
    <t>11.4</t>
  </si>
  <si>
    <t>11.5</t>
  </si>
  <si>
    <t>11.6</t>
  </si>
  <si>
    <t>11.7</t>
  </si>
  <si>
    <t>12.1</t>
  </si>
  <si>
    <t>12.2</t>
  </si>
  <si>
    <t>12.3</t>
  </si>
  <si>
    <t>13.1</t>
  </si>
  <si>
    <t>14.1</t>
  </si>
  <si>
    <t>14.2</t>
  </si>
  <si>
    <t>15.1</t>
  </si>
  <si>
    <t>15.2</t>
  </si>
  <si>
    <t>15.3</t>
  </si>
  <si>
    <t>16.1</t>
  </si>
  <si>
    <t>16.2</t>
  </si>
  <si>
    <t>16.3</t>
  </si>
  <si>
    <t>16.4</t>
  </si>
  <si>
    <t>16.5</t>
  </si>
  <si>
    <t>17.1</t>
  </si>
  <si>
    <t>18.1</t>
  </si>
  <si>
    <t>18.2</t>
  </si>
  <si>
    <t>18.3</t>
  </si>
  <si>
    <t>18.4</t>
  </si>
  <si>
    <t>19.1</t>
  </si>
  <si>
    <t>19.2</t>
  </si>
  <si>
    <t>73990/1</t>
  </si>
  <si>
    <t>73899/2</t>
  </si>
  <si>
    <t>REFORMA E AMPLIAÇÃO DA ANTIGA INSTALAÇÃO DA ESCOLA SÃO CRISTOVÃO</t>
  </si>
  <si>
    <t>RUA CONSTANTINO FERRI ESQ. COM VEREADOR ORLANDO FERRI</t>
  </si>
  <si>
    <t>Localização</t>
  </si>
  <si>
    <t>14.1.1</t>
  </si>
  <si>
    <t>14.1.2</t>
  </si>
  <si>
    <t>14.1.3</t>
  </si>
  <si>
    <t>14.2.1</t>
  </si>
  <si>
    <t>14.2.2</t>
  </si>
  <si>
    <t>15.4</t>
  </si>
  <si>
    <t>16.6</t>
  </si>
  <si>
    <t>16.7</t>
  </si>
  <si>
    <t>16.8</t>
  </si>
  <si>
    <t>17.2</t>
  </si>
  <si>
    <t>17.3</t>
  </si>
  <si>
    <t>17.4</t>
  </si>
  <si>
    <t>17.5</t>
  </si>
  <si>
    <t>17.6</t>
  </si>
  <si>
    <t>17.7</t>
  </si>
  <si>
    <t>17.8</t>
  </si>
  <si>
    <t>21.1</t>
  </si>
  <si>
    <t>21.2</t>
  </si>
  <si>
    <t>21.3</t>
  </si>
  <si>
    <t>21.4</t>
  </si>
  <si>
    <t>22.1</t>
  </si>
  <si>
    <t>31.1</t>
  </si>
  <si>
    <t>31.2</t>
  </si>
  <si>
    <t>31.3</t>
  </si>
  <si>
    <t>31.4</t>
  </si>
  <si>
    <t>31.5</t>
  </si>
  <si>
    <t>31.6</t>
  </si>
  <si>
    <t>32.1</t>
  </si>
  <si>
    <t>41.1</t>
  </si>
  <si>
    <t>41.2</t>
  </si>
  <si>
    <t>41.3</t>
  </si>
  <si>
    <t>41.4</t>
  </si>
  <si>
    <t>41.5</t>
  </si>
  <si>
    <t>41.6</t>
  </si>
  <si>
    <t>42.1</t>
  </si>
  <si>
    <t>51.1</t>
  </si>
  <si>
    <t>51.2</t>
  </si>
  <si>
    <t>51.3</t>
  </si>
  <si>
    <t>51.4</t>
  </si>
  <si>
    <t>51.5</t>
  </si>
  <si>
    <t>51.6</t>
  </si>
  <si>
    <t>52.1</t>
  </si>
  <si>
    <t>52.2</t>
  </si>
  <si>
    <t>52.3</t>
  </si>
  <si>
    <t>52.4</t>
  </si>
  <si>
    <t>52.5</t>
  </si>
  <si>
    <t>52.6</t>
  </si>
  <si>
    <t>53.1</t>
  </si>
  <si>
    <t>73801/1</t>
  </si>
  <si>
    <t>COT. 02</t>
  </si>
  <si>
    <t>COT. 03</t>
  </si>
  <si>
    <t>73739/1</t>
  </si>
  <si>
    <t>73910/8</t>
  </si>
  <si>
    <t>74074/4</t>
  </si>
  <si>
    <t>COT. 01</t>
  </si>
  <si>
    <t>74072/2</t>
  </si>
  <si>
    <t>74244/1</t>
  </si>
  <si>
    <t>73932/1</t>
  </si>
  <si>
    <t>UBS MADALOSSO</t>
  </si>
  <si>
    <t>DEMOLIÇÃO DEALVENARIA DE TIJOLOS FURADOS S/ REAPROVEITAMENTO (CORTE EM PAREDE PORTA BWC, REMOÇÃO REBOCO PAREDE CONSULTÓRIO)</t>
  </si>
  <si>
    <t>M3</t>
  </si>
  <si>
    <t>REMOÇÃO DE PISO EM PLACAS DE BORRACHA COLADA</t>
  </si>
  <si>
    <t>M2</t>
  </si>
  <si>
    <t>RETIRADA DE ESQUADRIAS (RETIRADA DE PORTA DO BWC, E RETIRADA DO PORTÃO EXTERNO)</t>
  </si>
  <si>
    <t>RASGO EM CONTRAPISO PARA RAMAIS/ DISTRIBUIÇÃO COM DIÂMETROS MAIORES QUE 75 MM. AF_05/2015</t>
  </si>
  <si>
    <t>M</t>
  </si>
  <si>
    <t>DEMOLICAO DE PISO DE ALTA RESISTENCIA (DEMOLIÇÃODO SÓCULO E DO PISO CERÂMICO)</t>
  </si>
  <si>
    <t>RASGO EM ALVENARIA PARA RAMAIS/ DISTRIBUIÇÃO COM DIÂMETROS MAIORES QUE 40 MM E MENORES OU IGUAIS A 75 MM. AF_05/2015</t>
  </si>
  <si>
    <t>IMPERMEABILIZACAO DE SUPERFICIE COM EMULSAO ASFALTICA A BASE D'AGUA (PAREDE CONSULTÓRIO)</t>
  </si>
  <si>
    <t>PAREDES</t>
  </si>
  <si>
    <t>DIVISÓRIA EM DRYWALL COM ACAMENTO EM ÚNICO LADO (CONSULTÓRIO)</t>
  </si>
  <si>
    <t>DIVISÓRIA EM DRYWALL COM ACAMENTO EM AMBOS OS LADOS (FARMÁCIA)</t>
  </si>
  <si>
    <t>DIVISÓRIA (N2) PAINEL/VIDRO -PAINELC/MSO/CULMÉIA E=35MM -MONTANTE/RODAPÉ DUPLO AÇO GALVANIZADO - COLOCADA</t>
  </si>
  <si>
    <t>REVESTIMENTOS</t>
  </si>
  <si>
    <t>REVESTIMENTO CERÂMICO PARA PISO COM PLACAS TIPO GRÊS DE DIMENSÕES 35X35 CM APLICADA EM AMBIENTES DE ÁREA MENOR QUE 5 M2. AF_06/2014 (PISO BWC E PISO DA ESCADA INTERNA)</t>
  </si>
  <si>
    <t>PAREDES (DRYWALL CONSULTÓRIO E FARMÁCIA)</t>
  </si>
  <si>
    <t>FUNDO SINTETICO NIVELADOR BRANCO</t>
  </si>
  <si>
    <t>PINTURA EPOXI INCLUSO EMASSAMENTO E FUNDO PREPARADOR</t>
  </si>
  <si>
    <t>FUNDO SINTETICO NIVELADOR BRANCO (PORTA BWC E PORTA FARMÁCIA)</t>
  </si>
  <si>
    <t>PINTURA ESMALTE ACETINADO EM MADEIRA, DUAS DEMAOS (PORTA BWC E PORTA FARMÁCIA)</t>
  </si>
  <si>
    <t>PORTA DE MADEIRA PARA PINTURA, SEMI-OCA (LEVE OU MÉDIA), 90X210CM, ESPESSURA DE 3,5CM, INCLUSO DOBRADIÇAS - FORNECIMENTO E INSTALAÇÃO. AF_08/2015 (BWC PNE)</t>
  </si>
  <si>
    <t>UND</t>
  </si>
  <si>
    <t>FECHADURA DE EMBUTIR PARA PORTA DE BANHEIRO, COMPLETA, ACABAMENTO PADRÃO POPULAR, INCLUSO EXECUÇÃO DE FURO - FORNECIMENTO E INSTALAÇÃO. AF_08/2015</t>
  </si>
  <si>
    <t>PORTA DE MADEIRA COMPENSADA LISA PARA PINTURA, 110X210X3,5CM, 2 FOLHAS, INCLUSO ADUELA 2A, ALIZAR 2A E DOBRADICAS (FARMÁCIA)</t>
  </si>
  <si>
    <t>LOUÇAS E METAIS</t>
  </si>
  <si>
    <t>SABONETEIRA PLASTICA TIPO DISPENSER PARA SABONETE LIQUIDO COM RESERVATORIO 800 A 1500 ML, INCLUSO FIXAÇÃO. AF_10/2016</t>
  </si>
  <si>
    <t xml:space="preserve">LAVATÓRIO LOUÇA BRANCA SUSPENSO, 29,5 X 39CM OU EQUIVALENTE, PADRÃO POPULAR, INCLUSO SIFÃO FLEXÍVEL EM PVC, VÁLVULA E ENGATE FLEXÍVEL 30CM EM PLÁSTICO E TORNEIRA CROMADA DE MESA, PADRÃO POPULAR - FORNECIMENTO E INSTALAÇÃO. </t>
  </si>
  <si>
    <t>TORNEIRA CROMADA DE MESA, 1/2" OU 3/4", PARA LAVATÓRIO, PADRÃO POPULAR - FORNECIMENTO E INSTALAÇÃO. AF_12/2013</t>
  </si>
  <si>
    <t>BARRA DE APOIO RETA,EM AÇO INOX POLIDO, COMPRIMENTO 60CM, DIAMETRO MINIMO DE 3CM (APOIO E PORTA BWC)</t>
  </si>
  <si>
    <t>PAPELEIRA PLÁSTICA TIPO DISPENSER PARA PAPEL HIGIÊNICO ROLÃO</t>
  </si>
  <si>
    <t>TOALHEIRO PLÁSTICO TIPO DISPENSER PARA PAPEL TOALHA INTERFOLHADO</t>
  </si>
  <si>
    <t>ASSENTO SANITÁRIO DE PLASTICOCONVENCIONAL</t>
  </si>
  <si>
    <t>RALO SIFONADO, PVC, DN 100 X 40 MM, JUNTA SOLDÁVEL, FORNECIDO E INSTALADO EM RAMAL DE DESCARGA OU EM RAMAL DE ESGOTO SANITÁRIO. AF_12/2014</t>
  </si>
  <si>
    <t>JOELHO 90 GRAUS, PVC, SERIE NORMAL, ESGOTO PREDIAL, DN 100 MM, JUNTA ELÁSTICA, FORNECIDO E INSTALADO EM RAMAL DE DESCARGA OU RAMAL DE ESGOTO SANITÁRIO. AF_12/2014</t>
  </si>
  <si>
    <t>TUBO, PVC, SOLDÁVEL, DN 25MM, INSTALADO EM RAMAL DE DISTRIBUIÇÃO DE ÁGUA - FORNECIMENTO E INSTALAÇÃO. AF_12/2014</t>
  </si>
  <si>
    <t>FECHAMENTO</t>
  </si>
  <si>
    <t>FORMA TABUA P/CONCRETO EM FUNDACAO S/REAPROVEITAMENTO</t>
  </si>
  <si>
    <t>ARMACAO ACO CA-50 P/1,0M3 DE CONCRETO</t>
  </si>
  <si>
    <t>CONCRETO FCK = 20MPA, TRAÇO 1:2,7:3 (CIMENTO/ AREIA MÉDIA/ BRITA 1)  - PREPARO MECÂNICO COM BETONEIRA 400 L. AF_07/2016 (EXECUÇÃO VIGA EXTERNA, REGULARIZAÇÃO RAMPA EXTERNA, FECHAMENTO RASGOEM CONTRAPISO)</t>
  </si>
  <si>
    <t>PALITO EM CONCRETO BASE=7CMX14CM, TOPO=7CMX10CM, ALTURA 190CM</t>
  </si>
  <si>
    <t>PREVENÇÃO</t>
  </si>
  <si>
    <t>CORRIMAO EM TUBO ACO GALVANIZADO 2 1/2" COM BRACADEIRA (RAMPA EXTERNA E ESCADA INTERNA)</t>
  </si>
  <si>
    <t>GUARDA CORPO COM ALTURA H=110CM, EM TUBO 1 1/2" E ESPESSURA DE 1,20MM, METALICO, CONTINUO, COM INTERMEDIARIOS 7/8" VERTICAIS COM ESPACAMENTO DE NO MINIMO 11CM, CONFORME NBR14718 E NPT011 DO CSCIP/PR, E CORRIMAO AUXILIAR COM DUAS ALTURAS, H=92CM E H=70CM (FORNECIMENTO E INSTALACAO). (RAMPA E ESCADA EXTERNA)</t>
  </si>
  <si>
    <t>UBS ABUNDÂNCIA</t>
  </si>
  <si>
    <t>CONCRETO FCK = 20MPA, TRAÇO 1:2,7:3 (CIMENTO/ AREIA MÉDIA/ BRITA 1)  - PREPARO MECÂNICO COM BETONEIRA 400 L. AF_07/2016</t>
  </si>
  <si>
    <t>EXECUÇÃO DE PASSEIO EM PISO INTERTRAVADO, COM BLOCO RETANGULAR COR NATURAL DE 20 X 10 CM, ESPESSURA 6 CM. AF_12/2015</t>
  </si>
  <si>
    <t>ACESSIBILIDADE</t>
  </si>
  <si>
    <t>GUARDA CORPO COM ALTURA H=110CM, EM TUBO 1 1/2" E ESPESSURA DE 1,20MM, METALICO, CONTINUO, COM INTERMEDIARIOS 7/8" VERTICAIS COM ESPACAMENTO DE NO MINIMO 11CM, CONFORME NBR14718 E NPT011 DO CSCIP/PR, E CORRIMAO AUXILIAR COM DUAS ALTURAS, H=92CM E H=70CM (FORNECIMENTO E INSTALACAO).</t>
  </si>
  <si>
    <t>UBS PASSO BONITO</t>
  </si>
  <si>
    <t>PEDRA BRITA N°1</t>
  </si>
  <si>
    <t>ALAMBRADO ESTRUTURADO POR TUBOS DE ACO GALVANIZADO, COM COSTURA, DIN 2440, DIAMETRO 2", COM TELA DE ARAME GALVANIZADO, FIO 14 BWG E MALHA QUADRADA 5X5CM</t>
  </si>
  <si>
    <t>PORTÃO DECORRER EM GRADIL FIXO DE BARRA DE FERRO CHATA DE 3/4" NA VERTICAL, COMPLETO</t>
  </si>
  <si>
    <t>REVESTIMENTO CERÂMICO PARA PISO COM PLACAS TIPO GRÊS PADRÃO POPULAR DE DIMENSÕES 35X35 CM APLICADA EM AMBIENTES DE ÁREA MAIOR QUE 10 M2. AF_06/2014</t>
  </si>
  <si>
    <t>UBS RIO QUIETO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</si>
  <si>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</si>
  <si>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>REVESTIMENTO CERÂMICO PARA PISO COM PLACAS TIPO GRÊS PADRÃO POPULAR DE DIMENSÕES 35X35 CM APLICADA EM AMBIENTES DE ÁREA ENTRE 5 M2 E 10 M2. AF_06/2014</t>
  </si>
  <si>
    <t>UBS JACUTINGA</t>
  </si>
  <si>
    <t>GRADE DE FERRO EM BARRA CHATA 3/16"</t>
  </si>
  <si>
    <t>LOCALIZAÇÃO: BAIRRO MADALOSSO, COMUNIDADE DE ABUNDÂNCIA, COMUNIDADE DE PASSO BONITO, COMUNIDADE DE JACUTINGA E COMUNIDADE DE RIO QUIETO</t>
  </si>
  <si>
    <t>OBJETO: MELHORIAS UNIDADES BÁSICAS DE SAÚDE COM A UTILIZAÇÃO DA SOBRA DE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</si>
</sst>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3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4"/>
      <color rgb="FFC00000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0" fillId="0" borderId="8" xfId="0" applyBorder="1"/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49" fontId="14" fillId="0" borderId="16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left" vertical="top"/>
      <protection locked="0"/>
    </xf>
    <xf numFmtId="0" fontId="25" fillId="4" borderId="2" xfId="0" applyFont="1" applyFill="1" applyBorder="1" applyAlignment="1" applyProtection="1">
      <alignment horizontal="left" vertical="top"/>
      <protection locked="0"/>
    </xf>
    <xf numFmtId="0" fontId="26" fillId="2" borderId="2" xfId="0" applyFont="1" applyFill="1" applyBorder="1" applyAlignment="1" applyProtection="1">
      <alignment horizontal="center"/>
    </xf>
    <xf numFmtId="0" fontId="26" fillId="2" borderId="2" xfId="0" applyFont="1" applyFill="1" applyBorder="1" applyAlignment="1" applyProtection="1">
      <alignment horizontal="justify" vertical="top" wrapText="1"/>
    </xf>
    <xf numFmtId="0" fontId="25" fillId="2" borderId="2" xfId="0" applyFont="1" applyFill="1" applyBorder="1" applyAlignment="1" applyProtection="1">
      <alignment horizontal="center"/>
    </xf>
    <xf numFmtId="4" fontId="25" fillId="2" borderId="2" xfId="0" applyNumberFormat="1" applyFont="1" applyFill="1" applyBorder="1" applyAlignment="1" applyProtection="1"/>
    <xf numFmtId="0" fontId="27" fillId="0" borderId="0" xfId="0" applyFont="1" applyAlignment="1">
      <alignment horizontal="center"/>
    </xf>
    <xf numFmtId="4" fontId="25" fillId="3" borderId="2" xfId="0" applyNumberFormat="1" applyFont="1" applyFill="1" applyBorder="1" applyAlignment="1" applyProtection="1">
      <protection locked="0"/>
    </xf>
    <xf numFmtId="0" fontId="28" fillId="2" borderId="0" xfId="0" applyFont="1" applyFill="1" applyBorder="1" applyAlignment="1" applyProtection="1">
      <alignment horizontal="center" vertical="top" wrapText="1"/>
    </xf>
    <xf numFmtId="164" fontId="29" fillId="3" borderId="0" xfId="1" applyNumberFormat="1" applyFont="1" applyFill="1" applyBorder="1" applyAlignment="1" applyProtection="1">
      <alignment horizontal="center" vertical="center"/>
      <protection locked="0"/>
    </xf>
    <xf numFmtId="4" fontId="30" fillId="0" borderId="1" xfId="0" applyNumberFormat="1" applyFont="1" applyBorder="1" applyAlignment="1" applyProtection="1">
      <alignment horizontal="center"/>
    </xf>
    <xf numFmtId="4" fontId="30" fillId="0" borderId="0" xfId="0" applyNumberFormat="1" applyFont="1" applyBorder="1" applyAlignment="1" applyProtection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>
      <alignment horizontal="left" vertical="center"/>
    </xf>
    <xf numFmtId="0" fontId="13" fillId="0" borderId="23" xfId="0" applyNumberFormat="1" applyFont="1" applyFill="1" applyBorder="1" applyAlignment="1">
      <alignment horizontal="left" vertical="center"/>
    </xf>
    <xf numFmtId="0" fontId="13" fillId="0" borderId="20" xfId="0" applyNumberFormat="1" applyFont="1" applyFill="1" applyBorder="1" applyAlignment="1">
      <alignment horizontal="left" vertical="center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5" fillId="0" borderId="0" xfId="0" applyFont="1" applyFill="1" applyAlignment="1">
      <alignment horizontal="left"/>
    </xf>
    <xf numFmtId="49" fontId="14" fillId="0" borderId="16" xfId="0" applyNumberFormat="1" applyFont="1" applyFill="1" applyBorder="1" applyAlignment="1">
      <alignment horizontal="left" vertical="center" wrapText="1"/>
    </xf>
    <xf numFmtId="0" fontId="14" fillId="0" borderId="8" xfId="0" applyNumberFormat="1" applyFont="1" applyFill="1" applyBorder="1" applyAlignment="1">
      <alignment horizontal="left" vertical="center" wrapText="1"/>
    </xf>
    <xf numFmtId="0" fontId="14" fillId="0" borderId="17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</cellXfs>
  <cellStyles count="2">
    <cellStyle name="Normal" xfId="0" builtinId="0"/>
    <cellStyle name="Porcentagem" xfId="1" builtinId="5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20"/>
  <sheetViews>
    <sheetView topLeftCell="A38" workbookViewId="0">
      <selection activeCell="I56" sqref="I56"/>
    </sheetView>
  </sheetViews>
  <sheetFormatPr defaultRowHeight="15" x14ac:dyDescent="0.25"/>
  <cols>
    <col min="1" max="1" width="7.140625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4"/>
      <c r="B1" s="34"/>
      <c r="C1" s="34"/>
      <c r="D1" s="34"/>
      <c r="E1" s="34"/>
      <c r="F1" s="34"/>
      <c r="G1" s="34"/>
      <c r="K1" s="132" t="s">
        <v>21</v>
      </c>
    </row>
    <row r="2" spans="1:13" ht="15" customHeight="1" x14ac:dyDescent="0.25">
      <c r="A2" s="34"/>
      <c r="B2" s="34"/>
      <c r="C2" s="34"/>
      <c r="D2" s="34"/>
      <c r="E2" s="34"/>
      <c r="F2" s="34"/>
      <c r="G2" s="34"/>
      <c r="I2" s="135" t="s">
        <v>8</v>
      </c>
      <c r="K2" s="133"/>
    </row>
    <row r="3" spans="1:13" ht="15" customHeight="1" x14ac:dyDescent="0.25">
      <c r="A3" s="34"/>
      <c r="B3" s="34"/>
      <c r="C3" s="35"/>
      <c r="D3" s="34"/>
      <c r="E3" s="34"/>
      <c r="F3" s="34"/>
      <c r="G3" s="34"/>
      <c r="I3" s="136"/>
      <c r="K3" s="133"/>
    </row>
    <row r="4" spans="1:13" ht="15" customHeight="1" x14ac:dyDescent="0.25">
      <c r="A4" s="34"/>
      <c r="B4" s="34"/>
      <c r="C4" s="34"/>
      <c r="D4" s="34"/>
      <c r="E4" s="34"/>
      <c r="F4" s="34"/>
      <c r="G4" s="34"/>
      <c r="I4" s="136"/>
      <c r="K4" s="133"/>
    </row>
    <row r="5" spans="1:13" ht="15" customHeight="1" x14ac:dyDescent="0.25">
      <c r="A5" s="34"/>
      <c r="B5" s="34"/>
      <c r="C5" s="34"/>
      <c r="D5" s="34"/>
      <c r="E5" s="34"/>
      <c r="F5" s="34"/>
      <c r="G5" s="34"/>
      <c r="I5" s="136"/>
      <c r="K5" s="133"/>
    </row>
    <row r="6" spans="1:13" ht="15" customHeight="1" x14ac:dyDescent="0.25">
      <c r="A6" s="34"/>
      <c r="B6" s="34"/>
      <c r="C6" s="34"/>
      <c r="D6" s="34"/>
      <c r="E6" s="34"/>
      <c r="F6" s="34"/>
      <c r="G6" s="34"/>
      <c r="I6" s="137"/>
      <c r="K6" s="133"/>
    </row>
    <row r="7" spans="1:13" x14ac:dyDescent="0.25">
      <c r="A7" s="130" t="s">
        <v>240</v>
      </c>
      <c r="B7" s="130"/>
      <c r="C7" s="130"/>
      <c r="D7" s="130"/>
      <c r="E7" s="130"/>
      <c r="F7" s="130"/>
      <c r="G7" s="130"/>
      <c r="K7" s="133"/>
    </row>
    <row r="8" spans="1:13" ht="24.75" customHeight="1" x14ac:dyDescent="0.25">
      <c r="A8" s="138" t="s">
        <v>239</v>
      </c>
      <c r="B8" s="138"/>
      <c r="C8" s="138"/>
      <c r="D8" s="138"/>
      <c r="E8" s="138"/>
      <c r="F8" s="138"/>
      <c r="G8" s="138"/>
      <c r="K8" s="133"/>
      <c r="L8" s="9" t="s">
        <v>9</v>
      </c>
    </row>
    <row r="9" spans="1:13" ht="15" customHeight="1" x14ac:dyDescent="0.25">
      <c r="A9" s="139"/>
      <c r="B9" s="140"/>
      <c r="C9" s="140"/>
      <c r="D9" s="140"/>
      <c r="E9" s="140"/>
      <c r="F9" s="140"/>
      <c r="G9" s="141"/>
      <c r="K9" s="134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5"/>
      <c r="L10" s="9" t="s">
        <v>7</v>
      </c>
      <c r="M10" s="9">
        <f>G111</f>
        <v>44938.140000000007</v>
      </c>
    </row>
    <row r="11" spans="1:13" s="123" customFormat="1" ht="18.75" x14ac:dyDescent="0.3">
      <c r="A11" s="118">
        <v>10</v>
      </c>
      <c r="B11" s="119"/>
      <c r="C11" s="120" t="s">
        <v>179</v>
      </c>
      <c r="D11" s="121"/>
      <c r="E11" s="122"/>
      <c r="F11" s="122"/>
      <c r="G11" s="122"/>
      <c r="I11" s="124"/>
      <c r="J11" s="125"/>
      <c r="K11" s="126"/>
      <c r="L11" s="127"/>
      <c r="M11" s="128"/>
    </row>
    <row r="12" spans="1:13" s="1" customFormat="1" ht="20.25" x14ac:dyDescent="0.25">
      <c r="A12" s="117">
        <v>11</v>
      </c>
      <c r="B12" s="38"/>
      <c r="C12" s="39" t="s">
        <v>30</v>
      </c>
      <c r="D12" s="5"/>
      <c r="E12" s="6"/>
      <c r="F12" s="6"/>
      <c r="G12" s="6"/>
      <c r="I12" s="7"/>
      <c r="J12" s="115"/>
      <c r="K12" s="116"/>
      <c r="L12" s="9"/>
      <c r="M12" s="14"/>
    </row>
    <row r="13" spans="1:13" s="1" customFormat="1" ht="33.75" x14ac:dyDescent="0.25">
      <c r="A13" s="39" t="s">
        <v>88</v>
      </c>
      <c r="B13" s="38" t="s">
        <v>117</v>
      </c>
      <c r="C13" s="39" t="s">
        <v>180</v>
      </c>
      <c r="D13" s="5" t="s">
        <v>181</v>
      </c>
      <c r="E13" s="6">
        <v>0.6</v>
      </c>
      <c r="F13" s="6">
        <f t="shared" ref="F13:F76" si="0">ROUND(I13,2)</f>
        <v>118.18</v>
      </c>
      <c r="G13" s="6">
        <f t="shared" ref="G13:G76" si="1">ROUND(F13*E13,2)</f>
        <v>70.91</v>
      </c>
      <c r="I13" s="7">
        <f t="shared" ref="I13:I76" si="2">ROUND(L13-(L13*$K$10),2)</f>
        <v>118.18</v>
      </c>
      <c r="J13" s="115"/>
      <c r="K13" s="116"/>
      <c r="L13" s="9">
        <v>118.18296000000001</v>
      </c>
      <c r="M13" s="14"/>
    </row>
    <row r="14" spans="1:13" s="1" customFormat="1" ht="20.25" x14ac:dyDescent="0.25">
      <c r="A14" s="39" t="s">
        <v>89</v>
      </c>
      <c r="B14" s="38">
        <v>85409</v>
      </c>
      <c r="C14" s="39" t="s">
        <v>182</v>
      </c>
      <c r="D14" s="5" t="s">
        <v>183</v>
      </c>
      <c r="E14" s="6">
        <v>12.33</v>
      </c>
      <c r="F14" s="6">
        <f t="shared" si="0"/>
        <v>8.66</v>
      </c>
      <c r="G14" s="6">
        <f t="shared" si="1"/>
        <v>106.78</v>
      </c>
      <c r="I14" s="7">
        <f t="shared" si="2"/>
        <v>8.66</v>
      </c>
      <c r="J14" s="115"/>
      <c r="K14" s="116"/>
      <c r="L14" s="9">
        <v>8.660736</v>
      </c>
      <c r="M14" s="14"/>
    </row>
    <row r="15" spans="1:13" s="1" customFormat="1" ht="22.5" x14ac:dyDescent="0.25">
      <c r="A15" s="39" t="s">
        <v>90</v>
      </c>
      <c r="B15" s="38">
        <v>85334</v>
      </c>
      <c r="C15" s="39" t="s">
        <v>184</v>
      </c>
      <c r="D15" s="5" t="s">
        <v>183</v>
      </c>
      <c r="E15" s="6">
        <v>4.18</v>
      </c>
      <c r="F15" s="6">
        <f t="shared" si="0"/>
        <v>20.97</v>
      </c>
      <c r="G15" s="6">
        <f t="shared" si="1"/>
        <v>87.65</v>
      </c>
      <c r="I15" s="7">
        <f t="shared" si="2"/>
        <v>20.97</v>
      </c>
      <c r="J15" s="115"/>
      <c r="K15" s="116"/>
      <c r="L15" s="9">
        <v>20.968775999999998</v>
      </c>
      <c r="M15" s="14"/>
    </row>
    <row r="16" spans="1:13" s="1" customFormat="1" ht="22.5" x14ac:dyDescent="0.25">
      <c r="A16" s="39" t="s">
        <v>91</v>
      </c>
      <c r="B16" s="38">
        <v>90446</v>
      </c>
      <c r="C16" s="39" t="s">
        <v>185</v>
      </c>
      <c r="D16" s="5" t="s">
        <v>186</v>
      </c>
      <c r="E16" s="6">
        <v>3.26</v>
      </c>
      <c r="F16" s="6">
        <f t="shared" si="0"/>
        <v>28.5</v>
      </c>
      <c r="G16" s="6">
        <f t="shared" si="1"/>
        <v>92.91</v>
      </c>
      <c r="I16" s="7">
        <f t="shared" si="2"/>
        <v>28.5</v>
      </c>
      <c r="J16" s="115"/>
      <c r="K16" s="116"/>
      <c r="L16" s="9">
        <v>28.495367999999999</v>
      </c>
      <c r="M16" s="14"/>
    </row>
    <row r="17" spans="1:13" s="1" customFormat="1" ht="22.5" x14ac:dyDescent="0.25">
      <c r="A17" s="39" t="s">
        <v>92</v>
      </c>
      <c r="B17" s="38" t="s">
        <v>169</v>
      </c>
      <c r="C17" s="39" t="s">
        <v>187</v>
      </c>
      <c r="D17" s="5" t="s">
        <v>183</v>
      </c>
      <c r="E17" s="6">
        <v>4.7300000000000004</v>
      </c>
      <c r="F17" s="6">
        <f t="shared" si="0"/>
        <v>31.45</v>
      </c>
      <c r="G17" s="6">
        <f t="shared" si="1"/>
        <v>148.76</v>
      </c>
      <c r="I17" s="7">
        <f t="shared" si="2"/>
        <v>31.45</v>
      </c>
      <c r="J17" s="115"/>
      <c r="K17" s="116"/>
      <c r="L17" s="9">
        <v>31.446719999999999</v>
      </c>
      <c r="M17" s="14"/>
    </row>
    <row r="18" spans="1:13" s="1" customFormat="1" ht="33.75" x14ac:dyDescent="0.25">
      <c r="A18" s="39" t="s">
        <v>93</v>
      </c>
      <c r="B18" s="38">
        <v>91222</v>
      </c>
      <c r="C18" s="39" t="s">
        <v>188</v>
      </c>
      <c r="D18" s="5" t="s">
        <v>186</v>
      </c>
      <c r="E18" s="6">
        <v>4.38</v>
      </c>
      <c r="F18" s="6">
        <f t="shared" si="0"/>
        <v>14.51</v>
      </c>
      <c r="G18" s="6">
        <f t="shared" si="1"/>
        <v>63.55</v>
      </c>
      <c r="I18" s="7">
        <f t="shared" si="2"/>
        <v>14.51</v>
      </c>
      <c r="J18" s="115"/>
      <c r="K18" s="116"/>
      <c r="L18" s="9">
        <v>14.511887999999999</v>
      </c>
      <c r="M18" s="14"/>
    </row>
    <row r="19" spans="1:13" s="1" customFormat="1" ht="22.5" x14ac:dyDescent="0.25">
      <c r="A19" s="39" t="s">
        <v>94</v>
      </c>
      <c r="B19" s="38">
        <v>83742</v>
      </c>
      <c r="C19" s="39" t="s">
        <v>189</v>
      </c>
      <c r="D19" s="5" t="s">
        <v>183</v>
      </c>
      <c r="E19" s="6">
        <v>10.95</v>
      </c>
      <c r="F19" s="6">
        <f t="shared" si="0"/>
        <v>29.19</v>
      </c>
      <c r="G19" s="6">
        <f t="shared" si="1"/>
        <v>319.63</v>
      </c>
      <c r="I19" s="7">
        <f t="shared" si="2"/>
        <v>29.19</v>
      </c>
      <c r="J19" s="115"/>
      <c r="K19" s="116"/>
      <c r="L19" s="9">
        <v>29.191319999999997</v>
      </c>
      <c r="M19" s="14"/>
    </row>
    <row r="20" spans="1:13" s="1" customFormat="1" ht="20.25" x14ac:dyDescent="0.25">
      <c r="A20" s="39">
        <v>12</v>
      </c>
      <c r="B20" s="38"/>
      <c r="C20" s="39" t="s">
        <v>190</v>
      </c>
      <c r="D20" s="5"/>
      <c r="E20" s="6"/>
      <c r="F20" s="6"/>
      <c r="G20" s="6"/>
      <c r="I20" s="7"/>
      <c r="J20" s="115"/>
      <c r="K20" s="116"/>
      <c r="L20" s="9"/>
      <c r="M20" s="14"/>
    </row>
    <row r="21" spans="1:13" s="1" customFormat="1" ht="22.5" x14ac:dyDescent="0.25">
      <c r="A21" s="39" t="s">
        <v>95</v>
      </c>
      <c r="B21" s="38" t="s">
        <v>170</v>
      </c>
      <c r="C21" s="39" t="s">
        <v>191</v>
      </c>
      <c r="D21" s="5" t="s">
        <v>183</v>
      </c>
      <c r="E21" s="6">
        <v>10.95</v>
      </c>
      <c r="F21" s="6">
        <f t="shared" si="0"/>
        <v>58</v>
      </c>
      <c r="G21" s="6">
        <f t="shared" si="1"/>
        <v>635.1</v>
      </c>
      <c r="I21" s="7">
        <f t="shared" si="2"/>
        <v>58</v>
      </c>
      <c r="J21" s="115"/>
      <c r="K21" s="116"/>
      <c r="L21" s="9">
        <v>57.996000000000002</v>
      </c>
      <c r="M21" s="14"/>
    </row>
    <row r="22" spans="1:13" s="1" customFormat="1" ht="22.5" x14ac:dyDescent="0.25">
      <c r="A22" s="39" t="s">
        <v>96</v>
      </c>
      <c r="B22" s="38" t="s">
        <v>171</v>
      </c>
      <c r="C22" s="39" t="s">
        <v>192</v>
      </c>
      <c r="D22" s="5" t="s">
        <v>183</v>
      </c>
      <c r="E22" s="6">
        <v>5.68</v>
      </c>
      <c r="F22" s="6">
        <f t="shared" si="0"/>
        <v>100.87</v>
      </c>
      <c r="G22" s="6">
        <f t="shared" si="1"/>
        <v>572.94000000000005</v>
      </c>
      <c r="I22" s="7">
        <f t="shared" si="2"/>
        <v>100.87</v>
      </c>
      <c r="J22" s="115"/>
      <c r="K22" s="116"/>
      <c r="L22" s="9">
        <v>100.874376</v>
      </c>
      <c r="M22" s="14"/>
    </row>
    <row r="23" spans="1:13" s="1" customFormat="1" ht="22.5" x14ac:dyDescent="0.25">
      <c r="A23" s="39" t="s">
        <v>97</v>
      </c>
      <c r="B23" s="38">
        <v>2414</v>
      </c>
      <c r="C23" s="39" t="s">
        <v>193</v>
      </c>
      <c r="D23" s="5" t="s">
        <v>183</v>
      </c>
      <c r="E23" s="6">
        <v>33.229999999999997</v>
      </c>
      <c r="F23" s="6">
        <f t="shared" si="0"/>
        <v>109.08</v>
      </c>
      <c r="G23" s="6">
        <f t="shared" si="1"/>
        <v>3624.73</v>
      </c>
      <c r="I23" s="7">
        <f t="shared" si="2"/>
        <v>109.08</v>
      </c>
      <c r="J23" s="115"/>
      <c r="K23" s="116"/>
      <c r="L23" s="9">
        <v>109.08403200000001</v>
      </c>
      <c r="M23" s="14"/>
    </row>
    <row r="24" spans="1:13" s="1" customFormat="1" ht="20.25" x14ac:dyDescent="0.25">
      <c r="A24" s="39">
        <v>13</v>
      </c>
      <c r="B24" s="38"/>
      <c r="C24" s="39" t="s">
        <v>194</v>
      </c>
      <c r="D24" s="5"/>
      <c r="E24" s="6"/>
      <c r="F24" s="6"/>
      <c r="G24" s="6"/>
      <c r="I24" s="7"/>
      <c r="J24" s="115"/>
      <c r="K24" s="116"/>
      <c r="L24" s="9"/>
      <c r="M24" s="14"/>
    </row>
    <row r="25" spans="1:13" s="1" customFormat="1" ht="45" x14ac:dyDescent="0.25">
      <c r="A25" s="39" t="s">
        <v>98</v>
      </c>
      <c r="B25" s="38">
        <v>87246</v>
      </c>
      <c r="C25" s="39" t="s">
        <v>195</v>
      </c>
      <c r="D25" s="5" t="s">
        <v>183</v>
      </c>
      <c r="E25" s="6">
        <v>17.059999999999999</v>
      </c>
      <c r="F25" s="6">
        <f t="shared" si="0"/>
        <v>46.63</v>
      </c>
      <c r="G25" s="6">
        <f t="shared" si="1"/>
        <v>795.51</v>
      </c>
      <c r="I25" s="7">
        <f t="shared" si="2"/>
        <v>46.63</v>
      </c>
      <c r="J25" s="115"/>
      <c r="K25" s="116"/>
      <c r="L25" s="9">
        <v>46.628783999999996</v>
      </c>
      <c r="M25" s="14"/>
    </row>
    <row r="26" spans="1:13" s="1" customFormat="1" ht="20.25" x14ac:dyDescent="0.25">
      <c r="A26" s="39">
        <v>14</v>
      </c>
      <c r="B26" s="38"/>
      <c r="C26" s="39" t="s">
        <v>77</v>
      </c>
      <c r="D26" s="5"/>
      <c r="E26" s="6"/>
      <c r="F26" s="6"/>
      <c r="G26" s="6"/>
      <c r="I26" s="7"/>
      <c r="J26" s="115"/>
      <c r="K26" s="116"/>
      <c r="L26" s="9"/>
      <c r="M26" s="14"/>
    </row>
    <row r="27" spans="1:13" s="1" customFormat="1" ht="20.25" x14ac:dyDescent="0.25">
      <c r="A27" s="39" t="s">
        <v>99</v>
      </c>
      <c r="B27" s="38"/>
      <c r="C27" s="39" t="s">
        <v>196</v>
      </c>
      <c r="D27" s="5"/>
      <c r="E27" s="6"/>
      <c r="F27" s="6"/>
      <c r="G27" s="6"/>
      <c r="I27" s="7"/>
      <c r="J27" s="115"/>
      <c r="K27" s="116"/>
      <c r="L27" s="9"/>
      <c r="M27" s="14"/>
    </row>
    <row r="28" spans="1:13" s="1" customFormat="1" ht="22.5" x14ac:dyDescent="0.25">
      <c r="A28" s="39" t="s">
        <v>121</v>
      </c>
      <c r="B28" s="38">
        <v>84657</v>
      </c>
      <c r="C28" s="39" t="s">
        <v>197</v>
      </c>
      <c r="D28" s="5" t="s">
        <v>183</v>
      </c>
      <c r="E28" s="6">
        <v>22.31</v>
      </c>
      <c r="F28" s="6">
        <f t="shared" si="0"/>
        <v>12.19</v>
      </c>
      <c r="G28" s="6">
        <f t="shared" si="1"/>
        <v>271.95999999999998</v>
      </c>
      <c r="I28" s="7">
        <f t="shared" si="2"/>
        <v>12.19</v>
      </c>
      <c r="J28" s="115"/>
      <c r="K28" s="116"/>
      <c r="L28" s="9">
        <v>12.192048000000002</v>
      </c>
      <c r="M28" s="14"/>
    </row>
    <row r="29" spans="1:13" s="1" customFormat="1" ht="22.5" x14ac:dyDescent="0.25">
      <c r="A29" s="39" t="s">
        <v>122</v>
      </c>
      <c r="B29" s="38">
        <v>88489</v>
      </c>
      <c r="C29" s="39" t="s">
        <v>78</v>
      </c>
      <c r="D29" s="5" t="s">
        <v>183</v>
      </c>
      <c r="E29" s="6">
        <v>22.31</v>
      </c>
      <c r="F29" s="6">
        <f t="shared" si="0"/>
        <v>12.99</v>
      </c>
      <c r="G29" s="6">
        <f t="shared" si="1"/>
        <v>289.81</v>
      </c>
      <c r="I29" s="7">
        <f t="shared" si="2"/>
        <v>12.99</v>
      </c>
      <c r="J29" s="115"/>
      <c r="K29" s="116"/>
      <c r="L29" s="9">
        <v>12.991104</v>
      </c>
      <c r="M29" s="14"/>
    </row>
    <row r="30" spans="1:13" s="1" customFormat="1" ht="22.5" x14ac:dyDescent="0.25">
      <c r="A30" s="39" t="s">
        <v>123</v>
      </c>
      <c r="B30" s="38">
        <v>84647</v>
      </c>
      <c r="C30" s="39" t="s">
        <v>198</v>
      </c>
      <c r="D30" s="5" t="s">
        <v>183</v>
      </c>
      <c r="E30" s="6">
        <v>24.03</v>
      </c>
      <c r="F30" s="6">
        <f t="shared" si="0"/>
        <v>164.59</v>
      </c>
      <c r="G30" s="6">
        <f t="shared" si="1"/>
        <v>3955.1</v>
      </c>
      <c r="I30" s="7">
        <f t="shared" si="2"/>
        <v>164.59</v>
      </c>
      <c r="J30" s="115"/>
      <c r="K30" s="116"/>
      <c r="L30" s="9">
        <v>164.592648</v>
      </c>
      <c r="M30" s="14"/>
    </row>
    <row r="31" spans="1:13" s="1" customFormat="1" ht="20.25" x14ac:dyDescent="0.25">
      <c r="A31" s="39" t="s">
        <v>100</v>
      </c>
      <c r="B31" s="38"/>
      <c r="C31" s="39" t="s">
        <v>76</v>
      </c>
      <c r="D31" s="5"/>
      <c r="E31" s="6"/>
      <c r="F31" s="6"/>
      <c r="G31" s="6"/>
      <c r="I31" s="7"/>
      <c r="J31" s="115"/>
      <c r="K31" s="116"/>
      <c r="L31" s="9"/>
      <c r="M31" s="14"/>
    </row>
    <row r="32" spans="1:13" s="1" customFormat="1" ht="22.5" x14ac:dyDescent="0.25">
      <c r="A32" s="39" t="s">
        <v>124</v>
      </c>
      <c r="B32" s="38">
        <v>84657</v>
      </c>
      <c r="C32" s="39" t="s">
        <v>199</v>
      </c>
      <c r="D32" s="5" t="s">
        <v>183</v>
      </c>
      <c r="E32" s="6">
        <v>8.4</v>
      </c>
      <c r="F32" s="6">
        <f t="shared" si="0"/>
        <v>12.19</v>
      </c>
      <c r="G32" s="6">
        <f t="shared" si="1"/>
        <v>102.4</v>
      </c>
      <c r="I32" s="7">
        <f t="shared" si="2"/>
        <v>12.19</v>
      </c>
      <c r="J32" s="115"/>
      <c r="K32" s="116"/>
      <c r="L32" s="9">
        <v>12.192048000000002</v>
      </c>
      <c r="M32" s="14"/>
    </row>
    <row r="33" spans="1:13" s="1" customFormat="1" ht="22.5" x14ac:dyDescent="0.25">
      <c r="A33" s="39" t="s">
        <v>125</v>
      </c>
      <c r="B33" s="38" t="s">
        <v>172</v>
      </c>
      <c r="C33" s="39" t="s">
        <v>200</v>
      </c>
      <c r="D33" s="5" t="s">
        <v>183</v>
      </c>
      <c r="E33" s="6">
        <v>8.4</v>
      </c>
      <c r="F33" s="6">
        <f t="shared" si="0"/>
        <v>19.95</v>
      </c>
      <c r="G33" s="6">
        <f t="shared" si="1"/>
        <v>167.58</v>
      </c>
      <c r="I33" s="7">
        <f t="shared" si="2"/>
        <v>19.95</v>
      </c>
      <c r="J33" s="115"/>
      <c r="K33" s="116"/>
      <c r="L33" s="9">
        <v>19.950624000000001</v>
      </c>
      <c r="M33" s="14"/>
    </row>
    <row r="34" spans="1:13" s="1" customFormat="1" ht="20.25" x14ac:dyDescent="0.25">
      <c r="A34" s="39">
        <v>15</v>
      </c>
      <c r="B34" s="38"/>
      <c r="C34" s="39" t="s">
        <v>76</v>
      </c>
      <c r="D34" s="5"/>
      <c r="E34" s="6"/>
      <c r="F34" s="6"/>
      <c r="G34" s="6"/>
      <c r="I34" s="7"/>
      <c r="J34" s="115"/>
      <c r="K34" s="116"/>
      <c r="L34" s="9"/>
      <c r="M34" s="14"/>
    </row>
    <row r="35" spans="1:13" s="1" customFormat="1" ht="45" x14ac:dyDescent="0.25">
      <c r="A35" s="39" t="s">
        <v>101</v>
      </c>
      <c r="B35" s="38">
        <v>90823</v>
      </c>
      <c r="C35" s="39" t="s">
        <v>201</v>
      </c>
      <c r="D35" s="5" t="s">
        <v>202</v>
      </c>
      <c r="E35" s="6">
        <v>1</v>
      </c>
      <c r="F35" s="6">
        <f t="shared" si="0"/>
        <v>393.3</v>
      </c>
      <c r="G35" s="6">
        <f t="shared" si="1"/>
        <v>393.3</v>
      </c>
      <c r="I35" s="7">
        <f t="shared" si="2"/>
        <v>393.3</v>
      </c>
      <c r="J35" s="115"/>
      <c r="K35" s="116"/>
      <c r="L35" s="9">
        <v>393.30309600000004</v>
      </c>
      <c r="M35" s="14"/>
    </row>
    <row r="36" spans="1:13" s="1" customFormat="1" ht="45" x14ac:dyDescent="0.25">
      <c r="A36" s="39" t="s">
        <v>102</v>
      </c>
      <c r="B36" s="38">
        <v>91305</v>
      </c>
      <c r="C36" s="39" t="s">
        <v>203</v>
      </c>
      <c r="D36" s="5" t="s">
        <v>202</v>
      </c>
      <c r="E36" s="6">
        <v>1</v>
      </c>
      <c r="F36" s="6">
        <f t="shared" si="0"/>
        <v>66.33</v>
      </c>
      <c r="G36" s="6">
        <f t="shared" si="1"/>
        <v>66.33</v>
      </c>
      <c r="I36" s="7">
        <f t="shared" si="2"/>
        <v>66.33</v>
      </c>
      <c r="J36" s="115"/>
      <c r="K36" s="116"/>
      <c r="L36" s="9">
        <v>66.334536</v>
      </c>
      <c r="M36" s="14"/>
    </row>
    <row r="37" spans="1:13" s="1" customFormat="1" ht="33.75" x14ac:dyDescent="0.25">
      <c r="A37" s="39" t="s">
        <v>103</v>
      </c>
      <c r="B37" s="38" t="s">
        <v>173</v>
      </c>
      <c r="C37" s="39" t="s">
        <v>204</v>
      </c>
      <c r="D37" s="5" t="s">
        <v>202</v>
      </c>
      <c r="E37" s="6">
        <v>1</v>
      </c>
      <c r="F37" s="6">
        <f t="shared" si="0"/>
        <v>815.77</v>
      </c>
      <c r="G37" s="6">
        <f t="shared" si="1"/>
        <v>815.77</v>
      </c>
      <c r="I37" s="7">
        <f t="shared" si="2"/>
        <v>815.77</v>
      </c>
      <c r="J37" s="115"/>
      <c r="K37" s="116"/>
      <c r="L37" s="9">
        <v>815.77173600000003</v>
      </c>
      <c r="M37" s="14"/>
    </row>
    <row r="38" spans="1:13" s="1" customFormat="1" ht="33.75" x14ac:dyDescent="0.25">
      <c r="A38" s="39" t="s">
        <v>126</v>
      </c>
      <c r="B38" s="38">
        <v>91306</v>
      </c>
      <c r="C38" s="39" t="s">
        <v>87</v>
      </c>
      <c r="D38" s="5" t="s">
        <v>202</v>
      </c>
      <c r="E38" s="6">
        <v>1</v>
      </c>
      <c r="F38" s="6">
        <f t="shared" si="0"/>
        <v>96.69</v>
      </c>
      <c r="G38" s="6">
        <f t="shared" si="1"/>
        <v>96.69</v>
      </c>
      <c r="I38" s="7">
        <f t="shared" si="2"/>
        <v>96.69</v>
      </c>
      <c r="J38" s="115"/>
      <c r="K38" s="116"/>
      <c r="L38" s="9">
        <v>96.68577599999999</v>
      </c>
      <c r="M38" s="14"/>
    </row>
    <row r="39" spans="1:13" s="1" customFormat="1" ht="20.25" x14ac:dyDescent="0.25">
      <c r="A39" s="39">
        <v>16</v>
      </c>
      <c r="B39" s="38"/>
      <c r="C39" s="39" t="s">
        <v>205</v>
      </c>
      <c r="D39" s="5"/>
      <c r="E39" s="6"/>
      <c r="F39" s="6"/>
      <c r="G39" s="6"/>
      <c r="I39" s="7">
        <f t="shared" si="2"/>
        <v>0</v>
      </c>
      <c r="J39" s="115"/>
      <c r="K39" s="116"/>
      <c r="L39" s="9"/>
      <c r="M39" s="14"/>
    </row>
    <row r="40" spans="1:13" s="1" customFormat="1" ht="22.5" x14ac:dyDescent="0.25">
      <c r="A40" s="39" t="s">
        <v>104</v>
      </c>
      <c r="B40" s="38">
        <v>86888</v>
      </c>
      <c r="C40" s="39" t="s">
        <v>85</v>
      </c>
      <c r="D40" s="5" t="s">
        <v>202</v>
      </c>
      <c r="E40" s="6">
        <v>1</v>
      </c>
      <c r="F40" s="6">
        <f t="shared" si="0"/>
        <v>430.81</v>
      </c>
      <c r="G40" s="6">
        <f t="shared" si="1"/>
        <v>430.81</v>
      </c>
      <c r="I40" s="7">
        <f t="shared" si="2"/>
        <v>430.81</v>
      </c>
      <c r="J40" s="115"/>
      <c r="K40" s="116"/>
      <c r="L40" s="9">
        <v>430.80717599999997</v>
      </c>
      <c r="M40" s="14"/>
    </row>
    <row r="41" spans="1:13" s="1" customFormat="1" ht="33.75" x14ac:dyDescent="0.25">
      <c r="A41" s="39" t="s">
        <v>105</v>
      </c>
      <c r="B41" s="38">
        <v>95547</v>
      </c>
      <c r="C41" s="39" t="s">
        <v>206</v>
      </c>
      <c r="D41" s="5" t="s">
        <v>202</v>
      </c>
      <c r="E41" s="6">
        <v>1</v>
      </c>
      <c r="F41" s="6">
        <f t="shared" si="0"/>
        <v>83.78</v>
      </c>
      <c r="G41" s="6">
        <f t="shared" si="1"/>
        <v>83.78</v>
      </c>
      <c r="I41" s="7">
        <f t="shared" si="2"/>
        <v>83.78</v>
      </c>
      <c r="J41" s="115"/>
      <c r="K41" s="116"/>
      <c r="L41" s="9">
        <v>83.784888000000009</v>
      </c>
      <c r="M41" s="14"/>
    </row>
    <row r="42" spans="1:13" s="1" customFormat="1" ht="56.25" x14ac:dyDescent="0.25">
      <c r="A42" s="39" t="s">
        <v>106</v>
      </c>
      <c r="B42" s="38">
        <v>86943</v>
      </c>
      <c r="C42" s="39" t="s">
        <v>207</v>
      </c>
      <c r="D42" s="5" t="s">
        <v>202</v>
      </c>
      <c r="E42" s="6">
        <v>1</v>
      </c>
      <c r="F42" s="6">
        <f t="shared" si="0"/>
        <v>196.86</v>
      </c>
      <c r="G42" s="6">
        <f t="shared" si="1"/>
        <v>196.86</v>
      </c>
      <c r="I42" s="7">
        <f t="shared" si="2"/>
        <v>196.86</v>
      </c>
      <c r="J42" s="115"/>
      <c r="K42" s="116"/>
      <c r="L42" s="9">
        <v>196.86419999999998</v>
      </c>
      <c r="M42" s="14"/>
    </row>
    <row r="43" spans="1:13" s="1" customFormat="1" ht="33.75" x14ac:dyDescent="0.25">
      <c r="A43" s="39" t="s">
        <v>107</v>
      </c>
      <c r="B43" s="38">
        <v>86906</v>
      </c>
      <c r="C43" s="39" t="s">
        <v>208</v>
      </c>
      <c r="D43" s="5" t="s">
        <v>202</v>
      </c>
      <c r="E43" s="6">
        <v>1</v>
      </c>
      <c r="F43" s="6">
        <f t="shared" si="0"/>
        <v>45.92</v>
      </c>
      <c r="G43" s="6">
        <f t="shared" si="1"/>
        <v>45.92</v>
      </c>
      <c r="I43" s="7">
        <f t="shared" si="2"/>
        <v>45.92</v>
      </c>
      <c r="J43" s="115"/>
      <c r="K43" s="116"/>
      <c r="L43" s="9">
        <v>45.919944000000001</v>
      </c>
      <c r="M43" s="14"/>
    </row>
    <row r="44" spans="1:13" s="1" customFormat="1" ht="22.5" x14ac:dyDescent="0.25">
      <c r="A44" s="39" t="s">
        <v>108</v>
      </c>
      <c r="B44" s="38">
        <v>36204</v>
      </c>
      <c r="C44" s="39" t="s">
        <v>209</v>
      </c>
      <c r="D44" s="5" t="s">
        <v>202</v>
      </c>
      <c r="E44" s="6">
        <v>3</v>
      </c>
      <c r="F44" s="6">
        <f t="shared" si="0"/>
        <v>152.13999999999999</v>
      </c>
      <c r="G44" s="6">
        <f t="shared" si="1"/>
        <v>456.42</v>
      </c>
      <c r="I44" s="7">
        <f t="shared" si="2"/>
        <v>152.13999999999999</v>
      </c>
      <c r="J44" s="115"/>
      <c r="K44" s="116"/>
      <c r="L44" s="9">
        <v>152.14284000000001</v>
      </c>
      <c r="M44" s="14"/>
    </row>
    <row r="45" spans="1:13" s="1" customFormat="1" ht="22.5" x14ac:dyDescent="0.25">
      <c r="A45" s="39" t="s">
        <v>127</v>
      </c>
      <c r="B45" s="38">
        <v>37400</v>
      </c>
      <c r="C45" s="39" t="s">
        <v>210</v>
      </c>
      <c r="D45" s="5" t="s">
        <v>202</v>
      </c>
      <c r="E45" s="6">
        <v>1</v>
      </c>
      <c r="F45" s="6">
        <f t="shared" si="0"/>
        <v>77.209999999999994</v>
      </c>
      <c r="G45" s="6">
        <f t="shared" si="1"/>
        <v>77.209999999999994</v>
      </c>
      <c r="I45" s="7">
        <f t="shared" si="2"/>
        <v>77.209999999999994</v>
      </c>
      <c r="J45" s="115"/>
      <c r="K45" s="116"/>
      <c r="L45" s="9">
        <v>77.212007999999997</v>
      </c>
      <c r="M45" s="14"/>
    </row>
    <row r="46" spans="1:13" s="1" customFormat="1" ht="22.5" x14ac:dyDescent="0.25">
      <c r="A46" s="39" t="s">
        <v>128</v>
      </c>
      <c r="B46" s="38">
        <v>37401</v>
      </c>
      <c r="C46" s="39" t="s">
        <v>211</v>
      </c>
      <c r="D46" s="5" t="s">
        <v>202</v>
      </c>
      <c r="E46" s="6">
        <v>1</v>
      </c>
      <c r="F46" s="6">
        <f t="shared" si="0"/>
        <v>77.209999999999994</v>
      </c>
      <c r="G46" s="6">
        <f t="shared" si="1"/>
        <v>77.209999999999994</v>
      </c>
      <c r="I46" s="7">
        <f t="shared" si="2"/>
        <v>77.209999999999994</v>
      </c>
      <c r="J46" s="115"/>
      <c r="K46" s="116"/>
      <c r="L46" s="9">
        <v>77.212007999999997</v>
      </c>
      <c r="M46" s="14"/>
    </row>
    <row r="47" spans="1:13" s="1" customFormat="1" ht="20.25" x14ac:dyDescent="0.25">
      <c r="A47" s="39" t="s">
        <v>129</v>
      </c>
      <c r="B47" s="38">
        <v>377</v>
      </c>
      <c r="C47" s="39" t="s">
        <v>212</v>
      </c>
      <c r="D47" s="5" t="s">
        <v>202</v>
      </c>
      <c r="E47" s="6">
        <v>1</v>
      </c>
      <c r="F47" s="6">
        <f t="shared" si="0"/>
        <v>28.92</v>
      </c>
      <c r="G47" s="6">
        <f t="shared" si="1"/>
        <v>28.92</v>
      </c>
      <c r="I47" s="7">
        <f t="shared" si="2"/>
        <v>28.92</v>
      </c>
      <c r="J47" s="115"/>
      <c r="K47" s="116"/>
      <c r="L47" s="9">
        <v>28.920672000000003</v>
      </c>
      <c r="M47" s="14"/>
    </row>
    <row r="48" spans="1:13" s="1" customFormat="1" ht="20.25" x14ac:dyDescent="0.25">
      <c r="A48" s="39">
        <v>17</v>
      </c>
      <c r="B48" s="38"/>
      <c r="C48" s="39" t="s">
        <v>79</v>
      </c>
      <c r="D48" s="5"/>
      <c r="E48" s="6"/>
      <c r="F48" s="6"/>
      <c r="G48" s="6"/>
      <c r="I48" s="7"/>
      <c r="J48" s="115"/>
      <c r="K48" s="116"/>
      <c r="L48" s="9">
        <v>0</v>
      </c>
      <c r="M48" s="14"/>
    </row>
    <row r="49" spans="1:13" s="1" customFormat="1" ht="33.75" x14ac:dyDescent="0.25">
      <c r="A49" s="39" t="s">
        <v>109</v>
      </c>
      <c r="B49" s="38">
        <v>89714</v>
      </c>
      <c r="C49" s="39" t="s">
        <v>81</v>
      </c>
      <c r="D49" s="5" t="s">
        <v>186</v>
      </c>
      <c r="E49" s="6">
        <v>6</v>
      </c>
      <c r="F49" s="6">
        <f t="shared" si="0"/>
        <v>57.91</v>
      </c>
      <c r="G49" s="6">
        <f t="shared" si="1"/>
        <v>347.46</v>
      </c>
      <c r="I49" s="7">
        <f t="shared" si="2"/>
        <v>57.91</v>
      </c>
      <c r="J49" s="115"/>
      <c r="K49" s="116"/>
      <c r="L49" s="9">
        <v>57.905783999999997</v>
      </c>
      <c r="M49" s="14"/>
    </row>
    <row r="50" spans="1:13" s="1" customFormat="1" ht="33.75" x14ac:dyDescent="0.25">
      <c r="A50" s="39" t="s">
        <v>130</v>
      </c>
      <c r="B50" s="38">
        <v>89711</v>
      </c>
      <c r="C50" s="39" t="s">
        <v>83</v>
      </c>
      <c r="D50" s="5" t="s">
        <v>186</v>
      </c>
      <c r="E50" s="6">
        <v>6</v>
      </c>
      <c r="F50" s="6">
        <f t="shared" si="0"/>
        <v>20.72</v>
      </c>
      <c r="G50" s="6">
        <f t="shared" si="1"/>
        <v>124.32</v>
      </c>
      <c r="I50" s="7">
        <f t="shared" si="2"/>
        <v>20.72</v>
      </c>
      <c r="J50" s="115"/>
      <c r="K50" s="116"/>
      <c r="L50" s="9">
        <v>20.723903999999997</v>
      </c>
      <c r="M50" s="14"/>
    </row>
    <row r="51" spans="1:13" s="1" customFormat="1" ht="33.75" x14ac:dyDescent="0.25">
      <c r="A51" s="39" t="s">
        <v>131</v>
      </c>
      <c r="B51" s="38">
        <v>89709</v>
      </c>
      <c r="C51" s="39" t="s">
        <v>213</v>
      </c>
      <c r="D51" s="5" t="s">
        <v>202</v>
      </c>
      <c r="E51" s="6">
        <v>1</v>
      </c>
      <c r="F51" s="6">
        <f t="shared" si="0"/>
        <v>12.62</v>
      </c>
      <c r="G51" s="6">
        <f t="shared" si="1"/>
        <v>12.62</v>
      </c>
      <c r="I51" s="7">
        <f t="shared" si="2"/>
        <v>12.62</v>
      </c>
      <c r="J51" s="115"/>
      <c r="K51" s="116"/>
      <c r="L51" s="9">
        <v>12.617351999999999</v>
      </c>
      <c r="M51" s="14"/>
    </row>
    <row r="52" spans="1:13" s="1" customFormat="1" ht="45" x14ac:dyDescent="0.25">
      <c r="A52" s="39" t="s">
        <v>132</v>
      </c>
      <c r="B52" s="38">
        <v>89797</v>
      </c>
      <c r="C52" s="39" t="s">
        <v>82</v>
      </c>
      <c r="D52" s="5" t="s">
        <v>202</v>
      </c>
      <c r="E52" s="6">
        <v>1</v>
      </c>
      <c r="F52" s="6">
        <f t="shared" si="0"/>
        <v>39.15</v>
      </c>
      <c r="G52" s="6">
        <f t="shared" si="1"/>
        <v>39.15</v>
      </c>
      <c r="I52" s="7">
        <f t="shared" si="2"/>
        <v>39.15</v>
      </c>
      <c r="J52" s="115"/>
      <c r="K52" s="116"/>
      <c r="L52" s="9">
        <v>39.153743999999996</v>
      </c>
      <c r="M52" s="14"/>
    </row>
    <row r="53" spans="1:13" s="1" customFormat="1" ht="45" x14ac:dyDescent="0.25">
      <c r="A53" s="39" t="s">
        <v>133</v>
      </c>
      <c r="B53" s="38">
        <v>89724</v>
      </c>
      <c r="C53" s="39" t="s">
        <v>84</v>
      </c>
      <c r="D53" s="5" t="s">
        <v>202</v>
      </c>
      <c r="E53" s="6">
        <v>1</v>
      </c>
      <c r="F53" s="6">
        <f t="shared" si="0"/>
        <v>7.6</v>
      </c>
      <c r="G53" s="6">
        <f t="shared" si="1"/>
        <v>7.6</v>
      </c>
      <c r="I53" s="7">
        <f t="shared" si="2"/>
        <v>7.6</v>
      </c>
      <c r="J53" s="115"/>
      <c r="K53" s="116"/>
      <c r="L53" s="9">
        <v>7.6039200000000005</v>
      </c>
      <c r="M53" s="14"/>
    </row>
    <row r="54" spans="1:13" s="1" customFormat="1" ht="45" x14ac:dyDescent="0.25">
      <c r="A54" s="39" t="s">
        <v>134</v>
      </c>
      <c r="B54" s="38">
        <v>89744</v>
      </c>
      <c r="C54" s="39" t="s">
        <v>214</v>
      </c>
      <c r="D54" s="5" t="s">
        <v>202</v>
      </c>
      <c r="E54" s="6">
        <v>2</v>
      </c>
      <c r="F54" s="6">
        <f t="shared" si="0"/>
        <v>21.64</v>
      </c>
      <c r="G54" s="6">
        <f t="shared" si="1"/>
        <v>43.28</v>
      </c>
      <c r="I54" s="7">
        <f t="shared" si="2"/>
        <v>21.64</v>
      </c>
      <c r="J54" s="115"/>
      <c r="K54" s="116"/>
      <c r="L54" s="9">
        <v>21.638952</v>
      </c>
      <c r="M54" s="14"/>
    </row>
    <row r="55" spans="1:13" s="1" customFormat="1" ht="33.75" x14ac:dyDescent="0.25">
      <c r="A55" s="39" t="s">
        <v>135</v>
      </c>
      <c r="B55" s="38">
        <v>89402</v>
      </c>
      <c r="C55" s="39" t="s">
        <v>215</v>
      </c>
      <c r="D55" s="5" t="s">
        <v>186</v>
      </c>
      <c r="E55" s="6">
        <v>6</v>
      </c>
      <c r="F55" s="6">
        <f t="shared" si="0"/>
        <v>9.91</v>
      </c>
      <c r="G55" s="6">
        <f t="shared" si="1"/>
        <v>59.46</v>
      </c>
      <c r="I55" s="7">
        <f t="shared" si="2"/>
        <v>9.91</v>
      </c>
      <c r="J55" s="115"/>
      <c r="K55" s="116"/>
      <c r="L55" s="9">
        <v>9.9108720000000012</v>
      </c>
      <c r="M55" s="14"/>
    </row>
    <row r="56" spans="1:13" s="1" customFormat="1" ht="33.75" x14ac:dyDescent="0.25">
      <c r="A56" s="39" t="s">
        <v>136</v>
      </c>
      <c r="B56" s="38">
        <v>90373</v>
      </c>
      <c r="C56" s="39" t="s">
        <v>80</v>
      </c>
      <c r="D56" s="5" t="s">
        <v>202</v>
      </c>
      <c r="E56" s="6">
        <v>2</v>
      </c>
      <c r="F56" s="6">
        <f t="shared" si="0"/>
        <v>13.06</v>
      </c>
      <c r="G56" s="6">
        <f t="shared" si="1"/>
        <v>26.12</v>
      </c>
      <c r="I56" s="7">
        <f t="shared" si="2"/>
        <v>13.06</v>
      </c>
      <c r="J56" s="115"/>
      <c r="K56" s="116"/>
      <c r="L56" s="9">
        <v>13.06</v>
      </c>
      <c r="M56" s="14"/>
    </row>
    <row r="57" spans="1:13" s="1" customFormat="1" ht="20.25" x14ac:dyDescent="0.25">
      <c r="A57" s="39">
        <v>18</v>
      </c>
      <c r="B57" s="38"/>
      <c r="C57" s="39" t="s">
        <v>216</v>
      </c>
      <c r="D57" s="5"/>
      <c r="E57" s="6"/>
      <c r="F57" s="6"/>
      <c r="G57" s="6"/>
      <c r="I57" s="7"/>
      <c r="J57" s="115"/>
      <c r="K57" s="116"/>
      <c r="L57" s="9"/>
      <c r="M57" s="14"/>
    </row>
    <row r="58" spans="1:13" s="1" customFormat="1" ht="22.5" x14ac:dyDescent="0.25">
      <c r="A58" s="39" t="s">
        <v>110</v>
      </c>
      <c r="B58" s="38" t="s">
        <v>174</v>
      </c>
      <c r="C58" s="39" t="s">
        <v>217</v>
      </c>
      <c r="D58" s="5" t="s">
        <v>183</v>
      </c>
      <c r="E58" s="6">
        <v>3</v>
      </c>
      <c r="F58" s="6">
        <f t="shared" si="0"/>
        <v>93.04</v>
      </c>
      <c r="G58" s="6">
        <f t="shared" si="1"/>
        <v>279.12</v>
      </c>
      <c r="I58" s="7">
        <f t="shared" si="2"/>
        <v>93.04</v>
      </c>
      <c r="J58" s="115"/>
      <c r="K58" s="116"/>
      <c r="L58" s="9">
        <v>93.038471999999999</v>
      </c>
      <c r="M58" s="14"/>
    </row>
    <row r="59" spans="1:13" s="1" customFormat="1" ht="20.25" x14ac:dyDescent="0.25">
      <c r="A59" s="39" t="s">
        <v>111</v>
      </c>
      <c r="B59" s="38" t="s">
        <v>116</v>
      </c>
      <c r="C59" s="39" t="s">
        <v>218</v>
      </c>
      <c r="D59" s="5" t="s">
        <v>202</v>
      </c>
      <c r="E59" s="6">
        <v>0.15</v>
      </c>
      <c r="F59" s="6">
        <f t="shared" si="0"/>
        <v>646.89</v>
      </c>
      <c r="G59" s="6">
        <f t="shared" si="1"/>
        <v>97.03</v>
      </c>
      <c r="I59" s="7">
        <f t="shared" si="2"/>
        <v>646.89</v>
      </c>
      <c r="J59" s="115"/>
      <c r="K59" s="116"/>
      <c r="L59" s="9">
        <v>646.887384</v>
      </c>
      <c r="M59" s="14"/>
    </row>
    <row r="60" spans="1:13" s="1" customFormat="1" ht="45" x14ac:dyDescent="0.25">
      <c r="A60" s="39" t="s">
        <v>112</v>
      </c>
      <c r="B60" s="38">
        <v>94964</v>
      </c>
      <c r="C60" s="39" t="s">
        <v>219</v>
      </c>
      <c r="D60" s="5" t="s">
        <v>181</v>
      </c>
      <c r="E60" s="6">
        <v>0.31</v>
      </c>
      <c r="F60" s="6">
        <f t="shared" si="0"/>
        <v>359.99</v>
      </c>
      <c r="G60" s="6">
        <f t="shared" si="1"/>
        <v>111.6</v>
      </c>
      <c r="I60" s="7">
        <f t="shared" si="2"/>
        <v>359.99</v>
      </c>
      <c r="J60" s="115"/>
      <c r="K60" s="116"/>
      <c r="L60" s="9">
        <v>359.987616</v>
      </c>
      <c r="M60" s="14"/>
    </row>
    <row r="61" spans="1:13" s="1" customFormat="1" ht="22.5" x14ac:dyDescent="0.25">
      <c r="A61" s="39" t="s">
        <v>113</v>
      </c>
      <c r="B61" s="38" t="s">
        <v>175</v>
      </c>
      <c r="C61" s="39" t="s">
        <v>220</v>
      </c>
      <c r="D61" s="5" t="s">
        <v>202</v>
      </c>
      <c r="E61" s="6">
        <v>6</v>
      </c>
      <c r="F61" s="6">
        <f t="shared" si="0"/>
        <v>46.4</v>
      </c>
      <c r="G61" s="6">
        <f t="shared" si="1"/>
        <v>278.39999999999998</v>
      </c>
      <c r="I61" s="7">
        <f t="shared" si="2"/>
        <v>46.4</v>
      </c>
      <c r="J61" s="115"/>
      <c r="K61" s="116"/>
      <c r="L61" s="9">
        <v>46.396799999999999</v>
      </c>
      <c r="M61" s="14"/>
    </row>
    <row r="62" spans="1:13" s="1" customFormat="1" ht="20.25" x14ac:dyDescent="0.25">
      <c r="A62" s="39">
        <v>19</v>
      </c>
      <c r="B62" s="38"/>
      <c r="C62" s="39" t="s">
        <v>221</v>
      </c>
      <c r="D62" s="5"/>
      <c r="E62" s="6"/>
      <c r="F62" s="6"/>
      <c r="G62" s="6"/>
      <c r="I62" s="7"/>
      <c r="J62" s="115"/>
      <c r="K62" s="116"/>
      <c r="L62" s="9"/>
      <c r="M62" s="14"/>
    </row>
    <row r="63" spans="1:13" s="1" customFormat="1" ht="22.5" x14ac:dyDescent="0.25">
      <c r="A63" s="39" t="s">
        <v>114</v>
      </c>
      <c r="B63" s="38" t="s">
        <v>176</v>
      </c>
      <c r="C63" s="39" t="s">
        <v>222</v>
      </c>
      <c r="D63" s="5" t="s">
        <v>186</v>
      </c>
      <c r="E63" s="6">
        <v>34.68</v>
      </c>
      <c r="F63" s="6">
        <f t="shared" si="0"/>
        <v>133.69999999999999</v>
      </c>
      <c r="G63" s="6">
        <f t="shared" si="1"/>
        <v>4636.72</v>
      </c>
      <c r="I63" s="7">
        <f t="shared" si="2"/>
        <v>133.69999999999999</v>
      </c>
      <c r="J63" s="115"/>
      <c r="K63" s="116"/>
      <c r="L63" s="9">
        <v>133.70011199999999</v>
      </c>
      <c r="M63" s="14"/>
    </row>
    <row r="64" spans="1:13" s="1" customFormat="1" ht="67.5" x14ac:dyDescent="0.25">
      <c r="A64" s="39" t="s">
        <v>115</v>
      </c>
      <c r="B64" s="38">
        <v>84862</v>
      </c>
      <c r="C64" s="39" t="s">
        <v>223</v>
      </c>
      <c r="D64" s="5" t="s">
        <v>186</v>
      </c>
      <c r="E64" s="6">
        <v>9.98</v>
      </c>
      <c r="F64" s="6">
        <f t="shared" si="0"/>
        <v>258.27999999999997</v>
      </c>
      <c r="G64" s="6">
        <f t="shared" si="1"/>
        <v>2577.63</v>
      </c>
      <c r="I64" s="7">
        <f t="shared" si="2"/>
        <v>258.27999999999997</v>
      </c>
      <c r="J64" s="115"/>
      <c r="K64" s="116"/>
      <c r="L64" s="9">
        <v>258.27552000000003</v>
      </c>
      <c r="M64" s="14"/>
    </row>
    <row r="65" spans="1:13" s="123" customFormat="1" ht="18.75" x14ac:dyDescent="0.3">
      <c r="A65" s="120">
        <v>20</v>
      </c>
      <c r="B65" s="119"/>
      <c r="C65" s="120" t="s">
        <v>224</v>
      </c>
      <c r="D65" s="121"/>
      <c r="E65" s="122"/>
      <c r="F65" s="122"/>
      <c r="G65" s="122"/>
      <c r="I65" s="124"/>
      <c r="J65" s="125"/>
      <c r="K65" s="126"/>
      <c r="L65" s="127"/>
      <c r="M65" s="128"/>
    </row>
    <row r="66" spans="1:13" s="1" customFormat="1" ht="20.25" x14ac:dyDescent="0.25">
      <c r="A66" s="39">
        <v>21</v>
      </c>
      <c r="B66" s="38"/>
      <c r="C66" s="39" t="s">
        <v>75</v>
      </c>
      <c r="D66" s="5"/>
      <c r="E66" s="6"/>
      <c r="F66" s="6"/>
      <c r="G66" s="6"/>
      <c r="I66" s="7"/>
      <c r="J66" s="115"/>
      <c r="K66" s="116"/>
      <c r="L66" s="9"/>
      <c r="M66" s="14"/>
    </row>
    <row r="67" spans="1:13" s="1" customFormat="1" ht="22.5" x14ac:dyDescent="0.25">
      <c r="A67" s="39" t="s">
        <v>137</v>
      </c>
      <c r="B67" s="38" t="s">
        <v>174</v>
      </c>
      <c r="C67" s="39" t="s">
        <v>217</v>
      </c>
      <c r="D67" s="5" t="s">
        <v>183</v>
      </c>
      <c r="E67" s="6">
        <v>3</v>
      </c>
      <c r="F67" s="6">
        <f t="shared" si="0"/>
        <v>93.04</v>
      </c>
      <c r="G67" s="6">
        <f t="shared" si="1"/>
        <v>279.12</v>
      </c>
      <c r="I67" s="7">
        <f t="shared" si="2"/>
        <v>93.04</v>
      </c>
      <c r="J67" s="115"/>
      <c r="K67" s="116"/>
      <c r="L67" s="9">
        <v>93.038471999999999</v>
      </c>
      <c r="M67" s="14"/>
    </row>
    <row r="68" spans="1:13" s="1" customFormat="1" ht="20.25" x14ac:dyDescent="0.25">
      <c r="A68" s="39" t="s">
        <v>138</v>
      </c>
      <c r="B68" s="38" t="s">
        <v>116</v>
      </c>
      <c r="C68" s="39" t="s">
        <v>218</v>
      </c>
      <c r="D68" s="5" t="s">
        <v>202</v>
      </c>
      <c r="E68" s="6">
        <v>0.16</v>
      </c>
      <c r="F68" s="6">
        <f t="shared" si="0"/>
        <v>646.89</v>
      </c>
      <c r="G68" s="6">
        <f t="shared" si="1"/>
        <v>103.5</v>
      </c>
      <c r="I68" s="7">
        <f t="shared" si="2"/>
        <v>646.89</v>
      </c>
      <c r="J68" s="115"/>
      <c r="K68" s="116"/>
      <c r="L68" s="9">
        <v>646.887384</v>
      </c>
      <c r="M68" s="14"/>
    </row>
    <row r="69" spans="1:13" s="1" customFormat="1" ht="33.75" x14ac:dyDescent="0.25">
      <c r="A69" s="39" t="s">
        <v>139</v>
      </c>
      <c r="B69" s="38">
        <v>94964</v>
      </c>
      <c r="C69" s="39" t="s">
        <v>225</v>
      </c>
      <c r="D69" s="5" t="s">
        <v>181</v>
      </c>
      <c r="E69" s="6">
        <v>0.16</v>
      </c>
      <c r="F69" s="6">
        <f t="shared" si="0"/>
        <v>359.99</v>
      </c>
      <c r="G69" s="6">
        <f t="shared" si="1"/>
        <v>57.6</v>
      </c>
      <c r="I69" s="7">
        <f t="shared" si="2"/>
        <v>359.99</v>
      </c>
      <c r="J69" s="115"/>
      <c r="K69" s="116"/>
      <c r="L69" s="9">
        <v>359.987616</v>
      </c>
      <c r="M69" s="14"/>
    </row>
    <row r="70" spans="1:13" s="1" customFormat="1" ht="33.75" x14ac:dyDescent="0.25">
      <c r="A70" s="39" t="s">
        <v>140</v>
      </c>
      <c r="B70" s="38">
        <v>92396</v>
      </c>
      <c r="C70" s="39" t="s">
        <v>226</v>
      </c>
      <c r="D70" s="5" t="s">
        <v>183</v>
      </c>
      <c r="E70" s="6">
        <v>6.75</v>
      </c>
      <c r="F70" s="6">
        <f t="shared" si="0"/>
        <v>74.89</v>
      </c>
      <c r="G70" s="6">
        <f t="shared" si="1"/>
        <v>505.51</v>
      </c>
      <c r="I70" s="7">
        <f t="shared" si="2"/>
        <v>74.89</v>
      </c>
      <c r="J70" s="115"/>
      <c r="K70" s="116"/>
      <c r="L70" s="9">
        <v>74.892167999999998</v>
      </c>
      <c r="M70" s="14"/>
    </row>
    <row r="71" spans="1:13" s="1" customFormat="1" ht="20.25" x14ac:dyDescent="0.25">
      <c r="A71" s="39">
        <v>22</v>
      </c>
      <c r="B71" s="38"/>
      <c r="C71" s="39" t="s">
        <v>227</v>
      </c>
      <c r="D71" s="5"/>
      <c r="E71" s="6"/>
      <c r="F71" s="6"/>
      <c r="G71" s="6"/>
      <c r="I71" s="7"/>
      <c r="J71" s="115"/>
      <c r="K71" s="116"/>
      <c r="L71" s="9"/>
      <c r="M71" s="14"/>
    </row>
    <row r="72" spans="1:13" s="1" customFormat="1" ht="67.5" x14ac:dyDescent="0.25">
      <c r="A72" s="39" t="s">
        <v>141</v>
      </c>
      <c r="B72" s="38">
        <v>84862</v>
      </c>
      <c r="C72" s="39" t="s">
        <v>228</v>
      </c>
      <c r="D72" s="5" t="s">
        <v>186</v>
      </c>
      <c r="E72" s="6">
        <v>25.4</v>
      </c>
      <c r="F72" s="6">
        <f t="shared" si="0"/>
        <v>258.27999999999997</v>
      </c>
      <c r="G72" s="6">
        <f t="shared" si="1"/>
        <v>6560.31</v>
      </c>
      <c r="I72" s="7">
        <f t="shared" si="2"/>
        <v>258.27999999999997</v>
      </c>
      <c r="J72" s="115"/>
      <c r="K72" s="116"/>
      <c r="L72" s="9">
        <v>258.27552000000003</v>
      </c>
      <c r="M72" s="14"/>
    </row>
    <row r="73" spans="1:13" s="123" customFormat="1" ht="18.75" x14ac:dyDescent="0.3">
      <c r="A73" s="120">
        <v>30</v>
      </c>
      <c r="B73" s="119"/>
      <c r="C73" s="120" t="s">
        <v>229</v>
      </c>
      <c r="D73" s="121"/>
      <c r="E73" s="122"/>
      <c r="F73" s="122"/>
      <c r="G73" s="122"/>
      <c r="I73" s="124"/>
      <c r="J73" s="125"/>
      <c r="K73" s="126"/>
      <c r="L73" s="127"/>
      <c r="M73" s="128"/>
    </row>
    <row r="74" spans="1:13" s="1" customFormat="1" ht="20.25" x14ac:dyDescent="0.25">
      <c r="A74" s="39">
        <v>31</v>
      </c>
      <c r="B74" s="38"/>
      <c r="C74" s="39" t="s">
        <v>216</v>
      </c>
      <c r="D74" s="5"/>
      <c r="E74" s="6"/>
      <c r="F74" s="6"/>
      <c r="G74" s="6"/>
      <c r="I74" s="7"/>
      <c r="J74" s="115"/>
      <c r="K74" s="116"/>
      <c r="L74" s="9"/>
      <c r="M74" s="14"/>
    </row>
    <row r="75" spans="1:13" s="1" customFormat="1" ht="22.5" x14ac:dyDescent="0.25">
      <c r="A75" s="39" t="s">
        <v>142</v>
      </c>
      <c r="B75" s="38" t="s">
        <v>174</v>
      </c>
      <c r="C75" s="39" t="s">
        <v>217</v>
      </c>
      <c r="D75" s="5" t="s">
        <v>183</v>
      </c>
      <c r="E75" s="6">
        <v>9.5</v>
      </c>
      <c r="F75" s="6">
        <f t="shared" si="0"/>
        <v>93.04</v>
      </c>
      <c r="G75" s="6">
        <f t="shared" si="1"/>
        <v>883.88</v>
      </c>
      <c r="I75" s="7">
        <f t="shared" si="2"/>
        <v>93.04</v>
      </c>
      <c r="J75" s="115"/>
      <c r="K75" s="116"/>
      <c r="L75" s="9">
        <v>93.038471999999999</v>
      </c>
      <c r="M75" s="14"/>
    </row>
    <row r="76" spans="1:13" s="1" customFormat="1" ht="20.25" x14ac:dyDescent="0.25">
      <c r="A76" s="39" t="s">
        <v>143</v>
      </c>
      <c r="B76" s="38" t="s">
        <v>116</v>
      </c>
      <c r="C76" s="39" t="s">
        <v>218</v>
      </c>
      <c r="D76" s="5" t="s">
        <v>202</v>
      </c>
      <c r="E76" s="6">
        <v>0.7</v>
      </c>
      <c r="F76" s="6">
        <f t="shared" si="0"/>
        <v>646.89</v>
      </c>
      <c r="G76" s="6">
        <f t="shared" si="1"/>
        <v>452.82</v>
      </c>
      <c r="I76" s="7">
        <f t="shared" si="2"/>
        <v>646.89</v>
      </c>
      <c r="J76" s="115"/>
      <c r="K76" s="116"/>
      <c r="L76" s="9">
        <v>646.887384</v>
      </c>
      <c r="M76" s="14"/>
    </row>
    <row r="77" spans="1:13" s="1" customFormat="1" ht="33.75" x14ac:dyDescent="0.25">
      <c r="A77" s="39" t="s">
        <v>144</v>
      </c>
      <c r="B77" s="38">
        <v>94964</v>
      </c>
      <c r="C77" s="39" t="s">
        <v>225</v>
      </c>
      <c r="D77" s="5" t="s">
        <v>181</v>
      </c>
      <c r="E77" s="6">
        <v>0.7</v>
      </c>
      <c r="F77" s="6">
        <f t="shared" ref="F77:F109" si="3">ROUND(I77,2)</f>
        <v>359.99</v>
      </c>
      <c r="G77" s="6">
        <f t="shared" ref="G77:G109" si="4">ROUND(F77*E77,2)</f>
        <v>251.99</v>
      </c>
      <c r="I77" s="7">
        <f t="shared" ref="I77:I109" si="5">ROUND(L77-(L77*$K$10),2)</f>
        <v>359.99</v>
      </c>
      <c r="J77" s="115"/>
      <c r="K77" s="116"/>
      <c r="L77" s="9">
        <v>359.987616</v>
      </c>
      <c r="M77" s="14"/>
    </row>
    <row r="78" spans="1:13" s="1" customFormat="1" ht="20.25" x14ac:dyDescent="0.25">
      <c r="A78" s="39" t="s">
        <v>145</v>
      </c>
      <c r="B78" s="38">
        <v>4721</v>
      </c>
      <c r="C78" s="39" t="s">
        <v>230</v>
      </c>
      <c r="D78" s="5" t="s">
        <v>181</v>
      </c>
      <c r="E78" s="6">
        <v>1.3</v>
      </c>
      <c r="F78" s="6">
        <f t="shared" si="3"/>
        <v>47.26</v>
      </c>
      <c r="G78" s="6">
        <f t="shared" si="4"/>
        <v>61.44</v>
      </c>
      <c r="I78" s="7">
        <f t="shared" si="5"/>
        <v>47.26</v>
      </c>
      <c r="J78" s="115"/>
      <c r="K78" s="116"/>
      <c r="L78" s="9">
        <v>47.260296000000004</v>
      </c>
      <c r="M78" s="14"/>
    </row>
    <row r="79" spans="1:13" s="1" customFormat="1" ht="45" x14ac:dyDescent="0.25">
      <c r="A79" s="39" t="s">
        <v>146</v>
      </c>
      <c r="B79" s="38" t="s">
        <v>177</v>
      </c>
      <c r="C79" s="39" t="s">
        <v>231</v>
      </c>
      <c r="D79" s="5" t="s">
        <v>183</v>
      </c>
      <c r="E79" s="6">
        <v>18.43</v>
      </c>
      <c r="F79" s="6">
        <f t="shared" si="3"/>
        <v>130.72</v>
      </c>
      <c r="G79" s="6">
        <f t="shared" si="4"/>
        <v>2409.17</v>
      </c>
      <c r="I79" s="7">
        <f t="shared" si="5"/>
        <v>130.72</v>
      </c>
      <c r="J79" s="115"/>
      <c r="K79" s="116"/>
      <c r="L79" s="9">
        <v>130.722984</v>
      </c>
      <c r="M79" s="14"/>
    </row>
    <row r="80" spans="1:13" s="1" customFormat="1" ht="22.5" x14ac:dyDescent="0.25">
      <c r="A80" s="39" t="s">
        <v>147</v>
      </c>
      <c r="B80" s="38">
        <v>37562</v>
      </c>
      <c r="C80" s="39" t="s">
        <v>232</v>
      </c>
      <c r="D80" s="5" t="s">
        <v>202</v>
      </c>
      <c r="E80" s="6">
        <v>2.54</v>
      </c>
      <c r="F80" s="6">
        <f t="shared" si="3"/>
        <v>350.64</v>
      </c>
      <c r="G80" s="6">
        <f t="shared" si="4"/>
        <v>890.63</v>
      </c>
      <c r="I80" s="7">
        <f t="shared" si="5"/>
        <v>350.64</v>
      </c>
      <c r="J80" s="115"/>
      <c r="K80" s="116"/>
      <c r="L80" s="9">
        <v>350.64381600000002</v>
      </c>
      <c r="M80" s="14"/>
    </row>
    <row r="81" spans="1:13" s="1" customFormat="1" ht="20.25" x14ac:dyDescent="0.25">
      <c r="A81" s="39">
        <v>32</v>
      </c>
      <c r="B81" s="38"/>
      <c r="C81" s="39" t="s">
        <v>75</v>
      </c>
      <c r="D81" s="5"/>
      <c r="E81" s="6"/>
      <c r="F81" s="6"/>
      <c r="G81" s="6"/>
      <c r="I81" s="7"/>
      <c r="J81" s="115"/>
      <c r="K81" s="116"/>
      <c r="L81" s="9"/>
      <c r="M81" s="14"/>
    </row>
    <row r="82" spans="1:13" s="1" customFormat="1" ht="33.75" x14ac:dyDescent="0.25">
      <c r="A82" s="39" t="s">
        <v>148</v>
      </c>
      <c r="B82" s="38">
        <v>93391</v>
      </c>
      <c r="C82" s="39" t="s">
        <v>233</v>
      </c>
      <c r="D82" s="5" t="s">
        <v>183</v>
      </c>
      <c r="E82" s="6">
        <v>12.72</v>
      </c>
      <c r="F82" s="6">
        <f t="shared" si="3"/>
        <v>30.34</v>
      </c>
      <c r="G82" s="6">
        <f t="shared" si="4"/>
        <v>385.92</v>
      </c>
      <c r="I82" s="7">
        <f t="shared" si="5"/>
        <v>30.34</v>
      </c>
      <c r="J82" s="115"/>
      <c r="K82" s="116"/>
      <c r="L82" s="9">
        <v>30.338352</v>
      </c>
      <c r="M82" s="14"/>
    </row>
    <row r="83" spans="1:13" s="123" customFormat="1" ht="18.75" x14ac:dyDescent="0.3">
      <c r="A83" s="120">
        <v>40</v>
      </c>
      <c r="B83" s="119"/>
      <c r="C83" s="120" t="s">
        <v>234</v>
      </c>
      <c r="D83" s="121"/>
      <c r="E83" s="122"/>
      <c r="F83" s="122"/>
      <c r="G83" s="122"/>
      <c r="I83" s="124"/>
      <c r="J83" s="125"/>
      <c r="K83" s="126"/>
      <c r="L83" s="127"/>
      <c r="M83" s="128"/>
    </row>
    <row r="84" spans="1:13" s="1" customFormat="1" ht="20.25" x14ac:dyDescent="0.25">
      <c r="A84" s="39">
        <v>41</v>
      </c>
      <c r="B84" s="38"/>
      <c r="C84" s="39" t="s">
        <v>75</v>
      </c>
      <c r="D84" s="5"/>
      <c r="E84" s="6"/>
      <c r="F84" s="6"/>
      <c r="G84" s="6"/>
      <c r="I84" s="7">
        <f t="shared" si="5"/>
        <v>0</v>
      </c>
      <c r="J84" s="115"/>
      <c r="K84" s="116"/>
      <c r="L84" s="9"/>
      <c r="M84" s="14"/>
    </row>
    <row r="85" spans="1:13" s="1" customFormat="1" ht="22.5" x14ac:dyDescent="0.25">
      <c r="A85" s="39" t="s">
        <v>149</v>
      </c>
      <c r="B85" s="38" t="s">
        <v>174</v>
      </c>
      <c r="C85" s="39" t="s">
        <v>217</v>
      </c>
      <c r="D85" s="5" t="s">
        <v>183</v>
      </c>
      <c r="E85" s="6">
        <v>3</v>
      </c>
      <c r="F85" s="6">
        <f t="shared" si="3"/>
        <v>93.04</v>
      </c>
      <c r="G85" s="6">
        <f t="shared" si="4"/>
        <v>279.12</v>
      </c>
      <c r="I85" s="7">
        <f t="shared" si="5"/>
        <v>93.04</v>
      </c>
      <c r="J85" s="115"/>
      <c r="K85" s="116"/>
      <c r="L85" s="9">
        <v>93.038471999999999</v>
      </c>
      <c r="M85" s="14"/>
    </row>
    <row r="86" spans="1:13" s="1" customFormat="1" ht="20.25" x14ac:dyDescent="0.25">
      <c r="A86" s="39" t="s">
        <v>150</v>
      </c>
      <c r="B86" s="38" t="s">
        <v>116</v>
      </c>
      <c r="C86" s="39" t="s">
        <v>218</v>
      </c>
      <c r="D86" s="5" t="s">
        <v>202</v>
      </c>
      <c r="E86" s="6">
        <v>0.41</v>
      </c>
      <c r="F86" s="6">
        <f t="shared" si="3"/>
        <v>646.89</v>
      </c>
      <c r="G86" s="6">
        <f t="shared" si="4"/>
        <v>265.22000000000003</v>
      </c>
      <c r="I86" s="7">
        <f t="shared" si="5"/>
        <v>646.89</v>
      </c>
      <c r="J86" s="115"/>
      <c r="K86" s="116"/>
      <c r="L86" s="9">
        <v>646.887384</v>
      </c>
      <c r="M86" s="14"/>
    </row>
    <row r="87" spans="1:13" s="1" customFormat="1" ht="33.75" x14ac:dyDescent="0.25">
      <c r="A87" s="39" t="s">
        <v>151</v>
      </c>
      <c r="B87" s="38">
        <v>94964</v>
      </c>
      <c r="C87" s="39" t="s">
        <v>225</v>
      </c>
      <c r="D87" s="5" t="s">
        <v>181</v>
      </c>
      <c r="E87" s="6">
        <v>0.41</v>
      </c>
      <c r="F87" s="6">
        <f t="shared" si="3"/>
        <v>359.99</v>
      </c>
      <c r="G87" s="6">
        <f t="shared" si="4"/>
        <v>147.6</v>
      </c>
      <c r="I87" s="7">
        <f t="shared" si="5"/>
        <v>359.99</v>
      </c>
      <c r="J87" s="115"/>
      <c r="K87" s="116"/>
      <c r="L87" s="9">
        <v>359.987616</v>
      </c>
      <c r="M87" s="14"/>
    </row>
    <row r="88" spans="1:13" s="1" customFormat="1" ht="67.5" x14ac:dyDescent="0.25">
      <c r="A88" s="39" t="s">
        <v>152</v>
      </c>
      <c r="B88" s="38">
        <v>94438</v>
      </c>
      <c r="C88" s="39" t="s">
        <v>235</v>
      </c>
      <c r="D88" s="5" t="s">
        <v>183</v>
      </c>
      <c r="E88" s="6">
        <v>6.75</v>
      </c>
      <c r="F88" s="6">
        <f t="shared" si="3"/>
        <v>41.18</v>
      </c>
      <c r="G88" s="6">
        <f t="shared" si="4"/>
        <v>277.97000000000003</v>
      </c>
      <c r="I88" s="7">
        <f t="shared" si="5"/>
        <v>41.18</v>
      </c>
      <c r="J88" s="115"/>
      <c r="K88" s="116"/>
      <c r="L88" s="9">
        <v>41.177160000000001</v>
      </c>
      <c r="M88" s="14"/>
    </row>
    <row r="89" spans="1:13" s="1" customFormat="1" ht="33.75" x14ac:dyDescent="0.25">
      <c r="A89" s="39" t="s">
        <v>153</v>
      </c>
      <c r="B89" s="38">
        <v>93390</v>
      </c>
      <c r="C89" s="39" t="s">
        <v>236</v>
      </c>
      <c r="D89" s="5" t="s">
        <v>183</v>
      </c>
      <c r="E89" s="6">
        <v>9</v>
      </c>
      <c r="F89" s="6">
        <f t="shared" si="3"/>
        <v>36.1</v>
      </c>
      <c r="G89" s="6">
        <f t="shared" si="4"/>
        <v>324.89999999999998</v>
      </c>
      <c r="I89" s="7">
        <f t="shared" si="5"/>
        <v>36.1</v>
      </c>
      <c r="J89" s="115"/>
      <c r="K89" s="116"/>
      <c r="L89" s="9">
        <v>36.099288000000001</v>
      </c>
      <c r="M89" s="14"/>
    </row>
    <row r="90" spans="1:13" s="1" customFormat="1" ht="33.75" x14ac:dyDescent="0.25">
      <c r="A90" s="39" t="s">
        <v>154</v>
      </c>
      <c r="B90" s="38">
        <v>92396</v>
      </c>
      <c r="C90" s="39" t="s">
        <v>226</v>
      </c>
      <c r="D90" s="5" t="s">
        <v>183</v>
      </c>
      <c r="E90" s="6">
        <v>3.9</v>
      </c>
      <c r="F90" s="6">
        <f t="shared" si="3"/>
        <v>74.89</v>
      </c>
      <c r="G90" s="6">
        <f t="shared" si="4"/>
        <v>292.07</v>
      </c>
      <c r="I90" s="7">
        <f t="shared" si="5"/>
        <v>74.89</v>
      </c>
      <c r="J90" s="115"/>
      <c r="K90" s="116"/>
      <c r="L90" s="9">
        <v>74.892167999999998</v>
      </c>
      <c r="M90" s="14"/>
    </row>
    <row r="91" spans="1:13" s="1" customFormat="1" ht="20.25" x14ac:dyDescent="0.25">
      <c r="A91" s="39">
        <v>42</v>
      </c>
      <c r="B91" s="38"/>
      <c r="C91" s="39" t="s">
        <v>227</v>
      </c>
      <c r="D91" s="5"/>
      <c r="E91" s="6"/>
      <c r="F91" s="6"/>
      <c r="G91" s="6"/>
      <c r="I91" s="7"/>
      <c r="J91" s="115"/>
      <c r="K91" s="116"/>
      <c r="L91" s="9">
        <v>0</v>
      </c>
      <c r="M91" s="14"/>
    </row>
    <row r="92" spans="1:13" s="1" customFormat="1" ht="67.5" x14ac:dyDescent="0.25">
      <c r="A92" s="39" t="s">
        <v>155</v>
      </c>
      <c r="B92" s="38">
        <v>84862</v>
      </c>
      <c r="C92" s="39" t="s">
        <v>228</v>
      </c>
      <c r="D92" s="5" t="s">
        <v>186</v>
      </c>
      <c r="E92" s="6">
        <v>3.4</v>
      </c>
      <c r="F92" s="6">
        <f t="shared" si="3"/>
        <v>258.27999999999997</v>
      </c>
      <c r="G92" s="6">
        <f t="shared" si="4"/>
        <v>878.15</v>
      </c>
      <c r="I92" s="7">
        <f t="shared" si="5"/>
        <v>258.27999999999997</v>
      </c>
      <c r="J92" s="115"/>
      <c r="K92" s="116"/>
      <c r="L92" s="9">
        <v>258.27552000000003</v>
      </c>
      <c r="M92" s="14"/>
    </row>
    <row r="93" spans="1:13" s="123" customFormat="1" ht="18.75" x14ac:dyDescent="0.3">
      <c r="A93" s="120">
        <v>50</v>
      </c>
      <c r="B93" s="119"/>
      <c r="C93" s="120" t="s">
        <v>237</v>
      </c>
      <c r="D93" s="121"/>
      <c r="E93" s="122"/>
      <c r="F93" s="122"/>
      <c r="G93" s="122"/>
      <c r="I93" s="124"/>
      <c r="J93" s="125"/>
      <c r="K93" s="126"/>
      <c r="L93" s="127">
        <v>0</v>
      </c>
      <c r="M93" s="128"/>
    </row>
    <row r="94" spans="1:13" s="1" customFormat="1" ht="20.25" x14ac:dyDescent="0.25">
      <c r="A94" s="39">
        <v>51</v>
      </c>
      <c r="B94" s="38"/>
      <c r="C94" s="39" t="s">
        <v>216</v>
      </c>
      <c r="D94" s="5"/>
      <c r="E94" s="6"/>
      <c r="F94" s="6"/>
      <c r="G94" s="6"/>
      <c r="I94" s="7"/>
      <c r="J94" s="115"/>
      <c r="K94" s="116"/>
      <c r="L94" s="9">
        <v>0</v>
      </c>
      <c r="M94" s="14"/>
    </row>
    <row r="95" spans="1:13" s="1" customFormat="1" ht="22.5" x14ac:dyDescent="0.25">
      <c r="A95" s="39" t="s">
        <v>156</v>
      </c>
      <c r="B95" s="38" t="s">
        <v>174</v>
      </c>
      <c r="C95" s="39" t="s">
        <v>217</v>
      </c>
      <c r="D95" s="5" t="s">
        <v>183</v>
      </c>
      <c r="E95" s="6">
        <v>9.5</v>
      </c>
      <c r="F95" s="6">
        <f t="shared" si="3"/>
        <v>93.04</v>
      </c>
      <c r="G95" s="6">
        <f t="shared" si="4"/>
        <v>883.88</v>
      </c>
      <c r="I95" s="7">
        <f t="shared" si="5"/>
        <v>93.04</v>
      </c>
      <c r="J95" s="115"/>
      <c r="K95" s="116"/>
      <c r="L95" s="9">
        <v>93.038471999999999</v>
      </c>
      <c r="M95" s="14"/>
    </row>
    <row r="96" spans="1:13" s="1" customFormat="1" ht="20.25" x14ac:dyDescent="0.25">
      <c r="A96" s="39" t="s">
        <v>157</v>
      </c>
      <c r="B96" s="38" t="s">
        <v>116</v>
      </c>
      <c r="C96" s="39" t="s">
        <v>218</v>
      </c>
      <c r="D96" s="5" t="s">
        <v>202</v>
      </c>
      <c r="E96" s="6">
        <v>0.83</v>
      </c>
      <c r="F96" s="6">
        <f t="shared" si="3"/>
        <v>646.89</v>
      </c>
      <c r="G96" s="6">
        <f t="shared" si="4"/>
        <v>536.91999999999996</v>
      </c>
      <c r="I96" s="7">
        <f t="shared" si="5"/>
        <v>646.89</v>
      </c>
      <c r="J96" s="115"/>
      <c r="K96" s="116"/>
      <c r="L96" s="9">
        <v>646.887384</v>
      </c>
      <c r="M96" s="14"/>
    </row>
    <row r="97" spans="1:13" s="1" customFormat="1" ht="33.75" x14ac:dyDescent="0.25">
      <c r="A97" s="39" t="s">
        <v>158</v>
      </c>
      <c r="B97" s="38">
        <v>94964</v>
      </c>
      <c r="C97" s="39" t="s">
        <v>225</v>
      </c>
      <c r="D97" s="5" t="s">
        <v>181</v>
      </c>
      <c r="E97" s="6">
        <v>0.83</v>
      </c>
      <c r="F97" s="6">
        <f t="shared" si="3"/>
        <v>359.99</v>
      </c>
      <c r="G97" s="6">
        <f t="shared" si="4"/>
        <v>298.79000000000002</v>
      </c>
      <c r="I97" s="7">
        <f t="shared" si="5"/>
        <v>359.99</v>
      </c>
      <c r="J97" s="115"/>
      <c r="K97" s="116"/>
      <c r="L97" s="9">
        <v>359.987616</v>
      </c>
      <c r="M97" s="14"/>
    </row>
    <row r="98" spans="1:13" s="1" customFormat="1" ht="45" x14ac:dyDescent="0.25">
      <c r="A98" s="39" t="s">
        <v>159</v>
      </c>
      <c r="B98" s="38" t="s">
        <v>177</v>
      </c>
      <c r="C98" s="39" t="s">
        <v>231</v>
      </c>
      <c r="D98" s="5" t="s">
        <v>183</v>
      </c>
      <c r="E98" s="6">
        <v>18.43</v>
      </c>
      <c r="F98" s="6">
        <f t="shared" si="3"/>
        <v>130.72</v>
      </c>
      <c r="G98" s="6">
        <f t="shared" si="4"/>
        <v>2409.17</v>
      </c>
      <c r="I98" s="7">
        <f t="shared" si="5"/>
        <v>130.72</v>
      </c>
      <c r="J98" s="115"/>
      <c r="K98" s="116"/>
      <c r="L98" s="9">
        <v>130.722984</v>
      </c>
      <c r="M98" s="14"/>
    </row>
    <row r="99" spans="1:13" s="1" customFormat="1" ht="20.25" x14ac:dyDescent="0.25">
      <c r="A99" s="39" t="s">
        <v>160</v>
      </c>
      <c r="B99" s="38">
        <v>4721</v>
      </c>
      <c r="C99" s="39" t="s">
        <v>230</v>
      </c>
      <c r="D99" s="5" t="s">
        <v>181</v>
      </c>
      <c r="E99" s="6">
        <v>1.3</v>
      </c>
      <c r="F99" s="6">
        <f t="shared" si="3"/>
        <v>47.26</v>
      </c>
      <c r="G99" s="6">
        <f t="shared" si="4"/>
        <v>61.44</v>
      </c>
      <c r="I99" s="7">
        <f t="shared" si="5"/>
        <v>47.26</v>
      </c>
      <c r="J99" s="115"/>
      <c r="K99" s="116"/>
      <c r="L99" s="9">
        <v>47.260296000000004</v>
      </c>
      <c r="M99" s="14"/>
    </row>
    <row r="100" spans="1:13" s="1" customFormat="1" ht="22.5" x14ac:dyDescent="0.25">
      <c r="A100" s="39" t="s">
        <v>161</v>
      </c>
      <c r="B100" s="38">
        <v>37562</v>
      </c>
      <c r="C100" s="39" t="s">
        <v>232</v>
      </c>
      <c r="D100" s="5" t="s">
        <v>183</v>
      </c>
      <c r="E100" s="6">
        <v>2.54</v>
      </c>
      <c r="F100" s="6">
        <f t="shared" si="3"/>
        <v>350.64</v>
      </c>
      <c r="G100" s="6">
        <f t="shared" si="4"/>
        <v>890.63</v>
      </c>
      <c r="I100" s="7">
        <f t="shared" si="5"/>
        <v>350.64</v>
      </c>
      <c r="J100" s="115"/>
      <c r="K100" s="116"/>
      <c r="L100" s="9">
        <v>350.64381600000002</v>
      </c>
      <c r="M100" s="14"/>
    </row>
    <row r="101" spans="1:13" s="1" customFormat="1" ht="20.25" x14ac:dyDescent="0.25">
      <c r="A101" s="39">
        <v>52</v>
      </c>
      <c r="B101" s="38"/>
      <c r="C101" s="39" t="s">
        <v>75</v>
      </c>
      <c r="D101" s="5"/>
      <c r="E101" s="6"/>
      <c r="F101" s="6"/>
      <c r="G101" s="6"/>
      <c r="I101" s="7"/>
      <c r="J101" s="115"/>
      <c r="K101" s="116"/>
      <c r="L101" s="9"/>
      <c r="M101" s="14"/>
    </row>
    <row r="102" spans="1:13" s="1" customFormat="1" ht="22.5" x14ac:dyDescent="0.25">
      <c r="A102" s="39" t="s">
        <v>162</v>
      </c>
      <c r="B102" s="38" t="s">
        <v>174</v>
      </c>
      <c r="C102" s="39" t="s">
        <v>217</v>
      </c>
      <c r="D102" s="5" t="s">
        <v>183</v>
      </c>
      <c r="E102" s="6">
        <v>1</v>
      </c>
      <c r="F102" s="6">
        <f t="shared" si="3"/>
        <v>93.04</v>
      </c>
      <c r="G102" s="6">
        <f t="shared" si="4"/>
        <v>93.04</v>
      </c>
      <c r="I102" s="7">
        <f t="shared" si="5"/>
        <v>93.04</v>
      </c>
      <c r="J102" s="115"/>
      <c r="K102" s="116"/>
      <c r="L102" s="9">
        <v>93.038471999999999</v>
      </c>
      <c r="M102" s="14"/>
    </row>
    <row r="103" spans="1:13" s="1" customFormat="1" ht="20.25" x14ac:dyDescent="0.25">
      <c r="A103" s="39" t="s">
        <v>163</v>
      </c>
      <c r="B103" s="38" t="s">
        <v>116</v>
      </c>
      <c r="C103" s="39" t="s">
        <v>218</v>
      </c>
      <c r="D103" s="5" t="s">
        <v>202</v>
      </c>
      <c r="E103" s="6">
        <v>0.1</v>
      </c>
      <c r="F103" s="6">
        <f t="shared" si="3"/>
        <v>646.89</v>
      </c>
      <c r="G103" s="6">
        <f t="shared" si="4"/>
        <v>64.69</v>
      </c>
      <c r="I103" s="7">
        <f t="shared" si="5"/>
        <v>646.89</v>
      </c>
      <c r="J103" s="115"/>
      <c r="K103" s="116"/>
      <c r="L103" s="9">
        <v>646.887384</v>
      </c>
      <c r="M103" s="14"/>
    </row>
    <row r="104" spans="1:13" s="1" customFormat="1" ht="33.75" x14ac:dyDescent="0.25">
      <c r="A104" s="39" t="s">
        <v>164</v>
      </c>
      <c r="B104" s="38">
        <v>94964</v>
      </c>
      <c r="C104" s="39" t="s">
        <v>225</v>
      </c>
      <c r="D104" s="5" t="s">
        <v>181</v>
      </c>
      <c r="E104" s="6">
        <v>0.1</v>
      </c>
      <c r="F104" s="6">
        <f t="shared" si="3"/>
        <v>359.99</v>
      </c>
      <c r="G104" s="6">
        <f t="shared" si="4"/>
        <v>36</v>
      </c>
      <c r="I104" s="7">
        <f t="shared" si="5"/>
        <v>359.99</v>
      </c>
      <c r="J104" s="115"/>
      <c r="K104" s="116"/>
      <c r="L104" s="9">
        <v>359.987616</v>
      </c>
      <c r="M104" s="14"/>
    </row>
    <row r="105" spans="1:13" s="1" customFormat="1" ht="67.5" x14ac:dyDescent="0.25">
      <c r="A105" s="39" t="s">
        <v>165</v>
      </c>
      <c r="B105" s="38">
        <v>94438</v>
      </c>
      <c r="C105" s="39" t="s">
        <v>235</v>
      </c>
      <c r="D105" s="5" t="s">
        <v>183</v>
      </c>
      <c r="E105" s="6">
        <v>9.15</v>
      </c>
      <c r="F105" s="6">
        <f t="shared" si="3"/>
        <v>41.18</v>
      </c>
      <c r="G105" s="6">
        <f t="shared" si="4"/>
        <v>376.8</v>
      </c>
      <c r="I105" s="7">
        <f t="shared" si="5"/>
        <v>41.18</v>
      </c>
      <c r="J105" s="115"/>
      <c r="K105" s="116"/>
      <c r="L105" s="9">
        <v>41.177160000000001</v>
      </c>
      <c r="M105" s="14"/>
    </row>
    <row r="106" spans="1:13" s="1" customFormat="1" ht="33.75" x14ac:dyDescent="0.25">
      <c r="A106" s="39" t="s">
        <v>166</v>
      </c>
      <c r="B106" s="38">
        <v>92396</v>
      </c>
      <c r="C106" s="39" t="s">
        <v>226</v>
      </c>
      <c r="D106" s="5" t="s">
        <v>183</v>
      </c>
      <c r="E106" s="6">
        <v>5.4</v>
      </c>
      <c r="F106" s="6">
        <f t="shared" si="3"/>
        <v>74.89</v>
      </c>
      <c r="G106" s="6">
        <f t="shared" si="4"/>
        <v>404.41</v>
      </c>
      <c r="I106" s="7">
        <f t="shared" si="5"/>
        <v>74.89</v>
      </c>
      <c r="J106" s="115"/>
      <c r="K106" s="116"/>
      <c r="L106" s="9">
        <v>74.892167999999998</v>
      </c>
      <c r="M106" s="14"/>
    </row>
    <row r="107" spans="1:13" s="1" customFormat="1" ht="33.75" x14ac:dyDescent="0.25">
      <c r="A107" s="39" t="s">
        <v>167</v>
      </c>
      <c r="B107" s="38">
        <v>93391</v>
      </c>
      <c r="C107" s="39" t="s">
        <v>233</v>
      </c>
      <c r="D107" s="5" t="s">
        <v>183</v>
      </c>
      <c r="E107" s="6">
        <v>12.72</v>
      </c>
      <c r="F107" s="6">
        <f t="shared" si="3"/>
        <v>30.34</v>
      </c>
      <c r="G107" s="6">
        <f t="shared" si="4"/>
        <v>385.92</v>
      </c>
      <c r="I107" s="7">
        <f t="shared" si="5"/>
        <v>30.34</v>
      </c>
      <c r="J107" s="115"/>
      <c r="K107" s="116"/>
      <c r="L107" s="9">
        <v>30.338352</v>
      </c>
      <c r="M107" s="14"/>
    </row>
    <row r="108" spans="1:13" s="1" customFormat="1" ht="20.25" x14ac:dyDescent="0.25">
      <c r="A108" s="117">
        <v>53</v>
      </c>
      <c r="B108" s="38"/>
      <c r="C108" s="39" t="s">
        <v>86</v>
      </c>
      <c r="D108" s="5"/>
      <c r="E108" s="6"/>
      <c r="F108" s="6"/>
      <c r="G108" s="6"/>
      <c r="I108" s="7"/>
      <c r="J108" s="115"/>
      <c r="K108" s="116"/>
      <c r="L108" s="9"/>
      <c r="M108" s="14"/>
    </row>
    <row r="109" spans="1:13" s="1" customFormat="1" ht="20.25" x14ac:dyDescent="0.25">
      <c r="A109" s="39" t="s">
        <v>168</v>
      </c>
      <c r="B109" s="38" t="s">
        <v>178</v>
      </c>
      <c r="C109" s="39" t="s">
        <v>238</v>
      </c>
      <c r="D109" s="5" t="s">
        <v>183</v>
      </c>
      <c r="E109" s="6">
        <v>1.68</v>
      </c>
      <c r="F109" s="6">
        <f t="shared" si="3"/>
        <v>282.43</v>
      </c>
      <c r="G109" s="6">
        <f t="shared" si="4"/>
        <v>474.48</v>
      </c>
      <c r="I109" s="7">
        <f t="shared" si="5"/>
        <v>282.43</v>
      </c>
      <c r="J109" s="115"/>
      <c r="K109" s="116"/>
      <c r="L109" s="9">
        <v>282.42763199999996</v>
      </c>
      <c r="M109" s="14"/>
    </row>
    <row r="110" spans="1:13" s="1" customFormat="1" x14ac:dyDescent="0.25">
      <c r="A110" s="11"/>
      <c r="B110" s="11"/>
      <c r="C110" s="12"/>
      <c r="D110" s="11"/>
      <c r="E110" s="13"/>
      <c r="F110" s="6"/>
      <c r="G110" s="6"/>
      <c r="I110" s="7"/>
      <c r="L110" s="14"/>
    </row>
    <row r="111" spans="1:13" x14ac:dyDescent="0.25">
      <c r="A111" s="129" t="s">
        <v>4</v>
      </c>
      <c r="B111" s="129"/>
      <c r="C111" s="129"/>
      <c r="D111" s="129"/>
      <c r="E111" s="129"/>
      <c r="F111" s="129"/>
      <c r="G111" s="8">
        <f>SUM(G11:G109)</f>
        <v>44938.140000000007</v>
      </c>
    </row>
    <row r="112" spans="1:13" x14ac:dyDescent="0.25">
      <c r="A112" s="34"/>
      <c r="B112" s="34"/>
      <c r="C112" s="34"/>
      <c r="D112" s="34"/>
      <c r="E112" s="34"/>
      <c r="F112" s="34"/>
      <c r="G112" s="34"/>
    </row>
    <row r="113" spans="1:7" ht="15" customHeight="1" x14ac:dyDescent="0.25">
      <c r="A113" s="131" t="s">
        <v>29</v>
      </c>
      <c r="B113" s="131"/>
      <c r="C113" s="131"/>
      <c r="D113" s="131"/>
      <c r="E113" s="131"/>
      <c r="F113" s="131"/>
      <c r="G113" s="131"/>
    </row>
    <row r="114" spans="1:7" x14ac:dyDescent="0.25">
      <c r="A114" s="34"/>
      <c r="B114" s="34"/>
      <c r="C114" s="34"/>
      <c r="D114" s="34"/>
      <c r="E114" s="34"/>
      <c r="F114" s="34"/>
      <c r="G114" s="34"/>
    </row>
    <row r="115" spans="1:7" x14ac:dyDescent="0.25">
      <c r="A115" s="34"/>
      <c r="B115" s="34"/>
      <c r="C115" s="34"/>
      <c r="D115" s="34"/>
      <c r="E115" s="34"/>
      <c r="F115" s="34"/>
      <c r="G115" s="34"/>
    </row>
    <row r="116" spans="1:7" x14ac:dyDescent="0.25">
      <c r="A116" s="34"/>
      <c r="B116" s="34"/>
      <c r="C116" s="34"/>
      <c r="D116" s="34"/>
      <c r="E116" s="34"/>
      <c r="F116" s="34"/>
      <c r="G116" s="34"/>
    </row>
    <row r="117" spans="1:7" x14ac:dyDescent="0.25">
      <c r="A117" s="34"/>
      <c r="B117" s="34"/>
      <c r="C117" s="34"/>
      <c r="D117" s="34"/>
      <c r="E117" s="34"/>
      <c r="F117" s="34"/>
      <c r="G117" s="34"/>
    </row>
    <row r="118" spans="1:7" x14ac:dyDescent="0.25">
      <c r="A118" s="34"/>
      <c r="B118" s="34"/>
      <c r="C118" s="34"/>
      <c r="D118" s="34"/>
      <c r="E118" s="34"/>
      <c r="F118" s="34"/>
      <c r="G118" s="34"/>
    </row>
    <row r="119" spans="1:7" x14ac:dyDescent="0.25">
      <c r="A119" s="34"/>
      <c r="B119" s="34"/>
      <c r="C119" s="34"/>
      <c r="D119" s="34"/>
      <c r="E119" s="34"/>
      <c r="F119" s="34"/>
      <c r="G119" s="34"/>
    </row>
    <row r="120" spans="1:7" x14ac:dyDescent="0.25">
      <c r="A120" s="34"/>
      <c r="B120" s="34"/>
      <c r="C120" s="34"/>
      <c r="D120" s="34"/>
      <c r="E120" s="34"/>
      <c r="F120" s="34"/>
      <c r="G120" s="34"/>
    </row>
  </sheetData>
  <sheetProtection password="EE6F" sheet="1" objects="1" scenarios="1" selectLockedCells="1"/>
  <mergeCells count="7">
    <mergeCell ref="A111:F111"/>
    <mergeCell ref="A7:G7"/>
    <mergeCell ref="A113:G113"/>
    <mergeCell ref="K1:K9"/>
    <mergeCell ref="I2:I6"/>
    <mergeCell ref="A8:G8"/>
    <mergeCell ref="A9:G9"/>
  </mergeCells>
  <conditionalFormatting sqref="A11:A12 A108">
    <cfRule type="expression" dxfId="3" priority="1" stopIfTrue="1">
      <formula>$B11=$BD11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10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topLeftCell="A7" workbookViewId="0">
      <selection activeCell="L38" sqref="L38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6" bestFit="1" customWidth="1"/>
    <col min="7" max="7" width="7" bestFit="1" customWidth="1"/>
    <col min="8" max="8" width="6" bestFit="1" customWidth="1"/>
    <col min="9" max="13" width="7" bestFit="1" customWidth="1"/>
    <col min="14" max="14" width="6" bestFit="1" customWidth="1"/>
    <col min="15" max="15" width="7" bestFit="1" customWidth="1"/>
    <col min="16" max="16" width="6" bestFit="1" customWidth="1"/>
  </cols>
  <sheetData>
    <row r="1" spans="1:16" ht="15.75" x14ac:dyDescent="0.25">
      <c r="A1" s="147" t="s">
        <v>22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6" ht="15" x14ac:dyDescent="0.25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15" x14ac:dyDescent="0.25">
      <c r="A3" s="46" t="str">
        <f>ORÇAMENTO!A7</f>
        <v>OBJETO: MELHORIAS UNIDADES BÁSICAS DE SAÚDE COM A UTILIZAÇÃO DA SOBRA DE RECURSOS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</row>
    <row r="4" spans="1:16" ht="15" x14ac:dyDescent="0.25">
      <c r="A4" s="46" t="str">
        <f>ORÇAMENTO!A8</f>
        <v>LOCALIZAÇÃO: BAIRRO MADALOSSO, COMUNIDADE DE ABUNDÂNCIA, COMUNIDADE DE PASSO BONITO, COMUNIDADE DE JACUTINGA E COMUNIDADE DE RIO QUIETO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8"/>
    </row>
    <row r="5" spans="1:16" ht="15" x14ac:dyDescent="0.25">
      <c r="A5" s="46" t="s">
        <v>23</v>
      </c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1:16" ht="15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9"/>
      <c r="L6" s="19"/>
      <c r="M6" s="19"/>
      <c r="N6" s="19"/>
      <c r="O6" s="19"/>
      <c r="P6" s="19"/>
    </row>
    <row r="7" spans="1:16" ht="15" x14ac:dyDescent="0.25">
      <c r="A7" s="143" t="s">
        <v>10</v>
      </c>
      <c r="B7" s="143" t="s">
        <v>24</v>
      </c>
      <c r="C7" s="145" t="s">
        <v>25</v>
      </c>
      <c r="D7" s="36" t="s">
        <v>31</v>
      </c>
      <c r="E7" s="143" t="s">
        <v>11</v>
      </c>
      <c r="F7" s="143"/>
      <c r="G7" s="143" t="s">
        <v>12</v>
      </c>
      <c r="H7" s="143"/>
      <c r="I7" s="143" t="s">
        <v>13</v>
      </c>
      <c r="J7" s="143"/>
      <c r="K7" s="143" t="s">
        <v>14</v>
      </c>
      <c r="L7" s="143"/>
      <c r="M7" s="143" t="s">
        <v>15</v>
      </c>
      <c r="N7" s="143"/>
      <c r="O7" s="143" t="s">
        <v>16</v>
      </c>
      <c r="P7" s="143"/>
    </row>
    <row r="8" spans="1:16" ht="15" x14ac:dyDescent="0.25">
      <c r="A8" s="144"/>
      <c r="B8" s="144"/>
      <c r="C8" s="146"/>
      <c r="D8" s="37" t="s">
        <v>32</v>
      </c>
      <c r="E8" s="20" t="s">
        <v>17</v>
      </c>
      <c r="F8" s="21" t="s">
        <v>18</v>
      </c>
      <c r="G8" s="20" t="s">
        <v>17</v>
      </c>
      <c r="H8" s="21" t="s">
        <v>18</v>
      </c>
      <c r="I8" s="20" t="s">
        <v>17</v>
      </c>
      <c r="J8" s="21" t="s">
        <v>18</v>
      </c>
      <c r="K8" s="20" t="s">
        <v>17</v>
      </c>
      <c r="L8" s="21" t="s">
        <v>18</v>
      </c>
      <c r="M8" s="20" t="s">
        <v>17</v>
      </c>
      <c r="N8" s="21" t="s">
        <v>18</v>
      </c>
      <c r="O8" s="20" t="s">
        <v>17</v>
      </c>
      <c r="P8" s="21" t="s">
        <v>18</v>
      </c>
    </row>
    <row r="9" spans="1:16" ht="15" x14ac:dyDescent="0.25">
      <c r="A9" s="22">
        <v>10</v>
      </c>
      <c r="B9" s="23" t="str">
        <f>ORÇAMENTO!C11</f>
        <v>UBS MADALOSSO</v>
      </c>
      <c r="C9" s="24"/>
      <c r="D9" s="24"/>
      <c r="E9" s="25"/>
      <c r="F9" s="24"/>
      <c r="G9" s="25"/>
      <c r="H9" s="24"/>
      <c r="I9" s="25"/>
      <c r="J9" s="24"/>
      <c r="K9" s="25"/>
      <c r="L9" s="24"/>
      <c r="M9" s="25"/>
      <c r="N9" s="24"/>
      <c r="O9" s="26"/>
      <c r="P9" s="27"/>
    </row>
    <row r="10" spans="1:16" ht="15" x14ac:dyDescent="0.25">
      <c r="A10" s="22">
        <v>11</v>
      </c>
      <c r="B10" s="23" t="str">
        <f>ORÇAMENTO!C12</f>
        <v>SERVIÇOS PRELIMINARES</v>
      </c>
      <c r="C10" s="24">
        <f>SUM(ORÇAMENTO!G13:G19)</f>
        <v>890.18999999999994</v>
      </c>
      <c r="D10" s="40">
        <f>((C10*100)/$C$35)/100</f>
        <v>1.9809231089671264E-2</v>
      </c>
      <c r="E10" s="25">
        <v>100</v>
      </c>
      <c r="F10" s="24">
        <f>E10</f>
        <v>100</v>
      </c>
      <c r="G10" s="25"/>
      <c r="H10" s="24">
        <v>60</v>
      </c>
      <c r="I10" s="25"/>
      <c r="J10" s="24"/>
      <c r="K10" s="25"/>
      <c r="L10" s="24"/>
      <c r="M10" s="25"/>
      <c r="N10" s="24"/>
      <c r="O10" s="26"/>
      <c r="P10" s="27"/>
    </row>
    <row r="11" spans="1:16" ht="15" x14ac:dyDescent="0.25">
      <c r="A11" s="22">
        <v>12</v>
      </c>
      <c r="B11" s="23" t="str">
        <f>ORÇAMENTO!C20</f>
        <v>PAREDES</v>
      </c>
      <c r="C11" s="24">
        <f>SUM(ORÇAMENTO!G21:G23)</f>
        <v>4832.7700000000004</v>
      </c>
      <c r="D11" s="40">
        <f t="shared" ref="D11:D31" si="0">((C11*100)/$C$35)/100</f>
        <v>0.10754272428720904</v>
      </c>
      <c r="E11" s="25">
        <v>50</v>
      </c>
      <c r="F11" s="24">
        <f t="shared" ref="F11:F28" si="1">E11</f>
        <v>50</v>
      </c>
      <c r="G11" s="25">
        <v>50</v>
      </c>
      <c r="H11" s="24">
        <v>100</v>
      </c>
      <c r="I11" s="25"/>
      <c r="J11" s="24"/>
      <c r="K11" s="25"/>
      <c r="L11" s="24"/>
      <c r="M11" s="25"/>
      <c r="N11" s="24"/>
      <c r="O11" s="26"/>
      <c r="P11" s="27"/>
    </row>
    <row r="12" spans="1:16" ht="15" x14ac:dyDescent="0.25">
      <c r="A12" s="22">
        <v>13</v>
      </c>
      <c r="B12" s="23" t="str">
        <f>ORÇAMENTO!C24</f>
        <v>REVESTIMENTOS</v>
      </c>
      <c r="C12" s="24">
        <f>SUM(ORÇAMENTO!G25)</f>
        <v>795.51</v>
      </c>
      <c r="D12" s="40">
        <f t="shared" si="0"/>
        <v>1.7702334809584906E-2</v>
      </c>
      <c r="E12" s="25"/>
      <c r="F12" s="24"/>
      <c r="G12" s="25">
        <v>50</v>
      </c>
      <c r="H12" s="24">
        <v>50</v>
      </c>
      <c r="I12" s="25">
        <v>50</v>
      </c>
      <c r="J12" s="24">
        <v>100</v>
      </c>
      <c r="K12" s="25"/>
      <c r="L12" s="24"/>
      <c r="M12" s="25"/>
      <c r="N12" s="24"/>
      <c r="O12" s="26"/>
      <c r="P12" s="27"/>
    </row>
    <row r="13" spans="1:16" ht="15" x14ac:dyDescent="0.25">
      <c r="A13" s="22">
        <v>14</v>
      </c>
      <c r="B13" s="23" t="str">
        <f>ORÇAMENTO!C26</f>
        <v>PINTURA</v>
      </c>
      <c r="C13" s="24">
        <f>SUM(ORÇAMENTO!G28:G33)</f>
        <v>4786.8499999999995</v>
      </c>
      <c r="D13" s="40">
        <f t="shared" si="0"/>
        <v>0.10652087514080463</v>
      </c>
      <c r="E13" s="25"/>
      <c r="F13" s="24"/>
      <c r="G13" s="25">
        <v>50</v>
      </c>
      <c r="H13" s="24">
        <v>50</v>
      </c>
      <c r="I13" s="25">
        <v>50</v>
      </c>
      <c r="J13" s="24">
        <v>100</v>
      </c>
      <c r="K13" s="25"/>
      <c r="L13" s="24"/>
      <c r="M13" s="25"/>
      <c r="N13" s="24"/>
      <c r="O13" s="26"/>
      <c r="P13" s="27"/>
    </row>
    <row r="14" spans="1:16" ht="15" x14ac:dyDescent="0.25">
      <c r="A14" s="22">
        <v>15</v>
      </c>
      <c r="B14" s="23" t="str">
        <f>ORÇAMENTO!C34</f>
        <v>ESQUADRIAS</v>
      </c>
      <c r="C14" s="24">
        <f>SUM(ORÇAMENTO!G35:G38)</f>
        <v>1372.0900000000001</v>
      </c>
      <c r="D14" s="40">
        <f t="shared" si="0"/>
        <v>3.0532861395687491E-2</v>
      </c>
      <c r="E14" s="25"/>
      <c r="F14" s="24"/>
      <c r="G14" s="25">
        <v>100</v>
      </c>
      <c r="H14" s="24">
        <v>100</v>
      </c>
      <c r="I14" s="25"/>
      <c r="J14" s="24">
        <v>100</v>
      </c>
      <c r="K14" s="25"/>
      <c r="L14" s="24"/>
      <c r="M14" s="25"/>
      <c r="N14" s="24"/>
      <c r="O14" s="26"/>
      <c r="P14" s="27"/>
    </row>
    <row r="15" spans="1:16" ht="15" x14ac:dyDescent="0.25">
      <c r="A15" s="22">
        <v>16</v>
      </c>
      <c r="B15" s="23" t="str">
        <f>ORÇAMENTO!C39</f>
        <v>LOUÇAS E METAIS</v>
      </c>
      <c r="C15" s="24">
        <f>SUM(ORÇAMENTO!G40:G47)</f>
        <v>1397.13</v>
      </c>
      <c r="D15" s="40">
        <f t="shared" si="0"/>
        <v>3.1090071818726805E-2</v>
      </c>
      <c r="E15" s="25"/>
      <c r="F15" s="24"/>
      <c r="G15" s="25"/>
      <c r="H15" s="24"/>
      <c r="I15" s="25">
        <v>100</v>
      </c>
      <c r="J15" s="24">
        <v>100</v>
      </c>
      <c r="K15" s="25"/>
      <c r="L15" s="24"/>
      <c r="M15" s="25"/>
      <c r="N15" s="24"/>
      <c r="O15" s="26"/>
      <c r="P15" s="27"/>
    </row>
    <row r="16" spans="1:16" ht="15" x14ac:dyDescent="0.25">
      <c r="A16" s="22">
        <v>17</v>
      </c>
      <c r="B16" s="23" t="str">
        <f>ORÇAMENTO!C48</f>
        <v>INSTALAÇÕES HIDROSSANITÁRIAS</v>
      </c>
      <c r="C16" s="24">
        <f>SUM(ORÇAMENTO!G49:G56)</f>
        <v>660.01</v>
      </c>
      <c r="D16" s="40">
        <f t="shared" si="0"/>
        <v>1.4687078726444839E-2</v>
      </c>
      <c r="E16" s="25"/>
      <c r="F16" s="24"/>
      <c r="G16" s="25"/>
      <c r="H16" s="24"/>
      <c r="I16" s="25">
        <v>100</v>
      </c>
      <c r="J16" s="24">
        <v>100</v>
      </c>
      <c r="K16" s="25"/>
      <c r="L16" s="24"/>
      <c r="M16" s="25"/>
      <c r="N16" s="24"/>
      <c r="O16" s="26"/>
      <c r="P16" s="27"/>
    </row>
    <row r="17" spans="1:16" ht="15" x14ac:dyDescent="0.25">
      <c r="A17" s="22">
        <v>18</v>
      </c>
      <c r="B17" s="23" t="str">
        <f>ORÇAMENTO!C57</f>
        <v>FECHAMENTO</v>
      </c>
      <c r="C17" s="24">
        <f>SUM(ORÇAMENTO!G58:G61)</f>
        <v>766.15</v>
      </c>
      <c r="D17" s="40">
        <f t="shared" si="0"/>
        <v>1.7048992236883855E-2</v>
      </c>
      <c r="E17" s="25"/>
      <c r="F17" s="24"/>
      <c r="G17" s="25"/>
      <c r="H17" s="24"/>
      <c r="I17" s="25">
        <v>100</v>
      </c>
      <c r="J17" s="24">
        <v>100</v>
      </c>
      <c r="K17" s="25"/>
      <c r="L17" s="24"/>
      <c r="M17" s="25"/>
      <c r="N17" s="24"/>
      <c r="O17" s="26"/>
      <c r="P17" s="27"/>
    </row>
    <row r="18" spans="1:16" ht="15" x14ac:dyDescent="0.25">
      <c r="A18" s="22">
        <v>19</v>
      </c>
      <c r="B18" s="23" t="str">
        <f>ORÇAMENTO!C62</f>
        <v>PREVENÇÃO</v>
      </c>
      <c r="C18" s="24">
        <f>SUM(ORÇAMENTO!G63:G64)</f>
        <v>7214.35</v>
      </c>
      <c r="D18" s="40">
        <f t="shared" si="0"/>
        <v>0.16053957729447635</v>
      </c>
      <c r="E18" s="25"/>
      <c r="F18" s="24"/>
      <c r="G18" s="25">
        <v>100</v>
      </c>
      <c r="H18" s="24">
        <v>100</v>
      </c>
      <c r="I18" s="25"/>
      <c r="J18" s="24">
        <v>100</v>
      </c>
      <c r="K18" s="25"/>
      <c r="L18" s="24"/>
      <c r="M18" s="25"/>
      <c r="N18" s="24"/>
      <c r="O18" s="26"/>
      <c r="P18" s="27"/>
    </row>
    <row r="19" spans="1:16" ht="15" x14ac:dyDescent="0.25">
      <c r="A19" s="22">
        <v>20</v>
      </c>
      <c r="B19" s="23" t="str">
        <f>ORÇAMENTO!C65</f>
        <v>UBS ABUNDÂNCIA</v>
      </c>
      <c r="C19" s="24"/>
      <c r="D19" s="40"/>
      <c r="E19" s="25"/>
      <c r="F19" s="24"/>
      <c r="G19" s="25"/>
      <c r="H19" s="24"/>
      <c r="I19" s="25"/>
      <c r="J19" s="24"/>
      <c r="K19" s="25"/>
      <c r="L19" s="24"/>
      <c r="M19" s="25"/>
      <c r="N19" s="24"/>
      <c r="O19" s="26"/>
      <c r="P19" s="27"/>
    </row>
    <row r="20" spans="1:16" ht="15" x14ac:dyDescent="0.25">
      <c r="A20" s="22">
        <v>21</v>
      </c>
      <c r="B20" s="23" t="str">
        <f>ORÇAMENTO!C66</f>
        <v>PAVIMENTAÇÃO</v>
      </c>
      <c r="C20" s="24">
        <f>SUM(ORÇAMENTO!G67:G70)</f>
        <v>945.73</v>
      </c>
      <c r="D20" s="40">
        <f t="shared" si="0"/>
        <v>2.1045152291572368E-2</v>
      </c>
      <c r="E20" s="25"/>
      <c r="F20" s="24"/>
      <c r="G20" s="25">
        <v>100</v>
      </c>
      <c r="H20" s="24">
        <v>100</v>
      </c>
      <c r="I20" s="25"/>
      <c r="J20" s="24"/>
      <c r="K20" s="25"/>
      <c r="L20" s="24"/>
      <c r="M20" s="25"/>
      <c r="N20" s="24"/>
      <c r="O20" s="26"/>
      <c r="P20" s="27"/>
    </row>
    <row r="21" spans="1:16" ht="15" x14ac:dyDescent="0.25">
      <c r="A21" s="22">
        <v>22</v>
      </c>
      <c r="B21" s="23" t="str">
        <f>ORÇAMENTO!C71</f>
        <v>ACESSIBILIDADE</v>
      </c>
      <c r="C21" s="24">
        <f>SUM(ORÇAMENTO!G72)</f>
        <v>6560.31</v>
      </c>
      <c r="D21" s="40">
        <f t="shared" si="0"/>
        <v>0.14598534785818904</v>
      </c>
      <c r="E21" s="25"/>
      <c r="F21" s="24"/>
      <c r="G21" s="25">
        <v>100</v>
      </c>
      <c r="H21" s="24">
        <v>100</v>
      </c>
      <c r="I21" s="25"/>
      <c r="J21" s="24"/>
      <c r="K21" s="25"/>
      <c r="L21" s="24"/>
      <c r="M21" s="25"/>
      <c r="N21" s="24"/>
      <c r="O21" s="26"/>
      <c r="P21" s="27"/>
    </row>
    <row r="22" spans="1:16" ht="15" x14ac:dyDescent="0.25">
      <c r="A22" s="22">
        <v>30</v>
      </c>
      <c r="B22" s="23" t="str">
        <f>ORÇAMENTO!C73</f>
        <v>UBS PASSO BONITO</v>
      </c>
      <c r="C22" s="24"/>
      <c r="D22" s="40"/>
      <c r="E22" s="25"/>
      <c r="F22" s="24"/>
      <c r="G22" s="25"/>
      <c r="H22" s="24"/>
      <c r="I22" s="25"/>
      <c r="J22" s="24"/>
      <c r="K22" s="25"/>
      <c r="L22" s="24"/>
      <c r="M22" s="25"/>
      <c r="N22" s="24"/>
      <c r="O22" s="26"/>
      <c r="P22" s="27"/>
    </row>
    <row r="23" spans="1:16" ht="15" x14ac:dyDescent="0.25">
      <c r="A23" s="22">
        <v>31</v>
      </c>
      <c r="B23" s="23" t="str">
        <f>ORÇAMENTO!C74</f>
        <v>FECHAMENTO</v>
      </c>
      <c r="C23" s="24">
        <f>SUM(ORÇAMENTO!G75:G80)</f>
        <v>4949.93</v>
      </c>
      <c r="D23" s="40">
        <f t="shared" si="0"/>
        <v>0.11014986379053514</v>
      </c>
      <c r="E23" s="25"/>
      <c r="F23" s="24"/>
      <c r="G23" s="25"/>
      <c r="H23" s="24"/>
      <c r="I23" s="25">
        <v>100</v>
      </c>
      <c r="J23" s="24">
        <v>100</v>
      </c>
      <c r="K23" s="25"/>
      <c r="L23" s="24"/>
      <c r="M23" s="25"/>
      <c r="N23" s="24"/>
      <c r="O23" s="26"/>
      <c r="P23" s="27"/>
    </row>
    <row r="24" spans="1:16" ht="15" x14ac:dyDescent="0.25">
      <c r="A24" s="22">
        <v>32</v>
      </c>
      <c r="B24" s="23" t="str">
        <f>ORÇAMENTO!C81</f>
        <v>PAVIMENTAÇÃO</v>
      </c>
      <c r="C24" s="24">
        <f>SUM(ORÇAMENTO!G82)</f>
        <v>385.92</v>
      </c>
      <c r="D24" s="40">
        <f t="shared" si="0"/>
        <v>8.5878053697816589E-3</v>
      </c>
      <c r="E24" s="25"/>
      <c r="F24" s="24"/>
      <c r="G24" s="25"/>
      <c r="H24" s="24"/>
      <c r="I24" s="25">
        <v>100</v>
      </c>
      <c r="J24" s="24">
        <v>100</v>
      </c>
      <c r="K24" s="25"/>
      <c r="L24" s="24"/>
      <c r="M24" s="25"/>
      <c r="N24" s="24"/>
      <c r="O24" s="26"/>
      <c r="P24" s="27"/>
    </row>
    <row r="25" spans="1:16" ht="15" x14ac:dyDescent="0.25">
      <c r="A25" s="22">
        <v>40</v>
      </c>
      <c r="B25" s="23" t="str">
        <f>ORÇAMENTO!C83</f>
        <v>UBS RIO QUIETO</v>
      </c>
      <c r="C25" s="24"/>
      <c r="D25" s="40"/>
      <c r="E25" s="25"/>
      <c r="F25" s="24"/>
      <c r="G25" s="25"/>
      <c r="H25" s="24"/>
      <c r="I25" s="25"/>
      <c r="J25" s="24"/>
      <c r="K25" s="25"/>
      <c r="L25" s="24"/>
      <c r="M25" s="25"/>
      <c r="N25" s="24"/>
      <c r="O25" s="26"/>
      <c r="P25" s="27"/>
    </row>
    <row r="26" spans="1:16" ht="15" x14ac:dyDescent="0.25">
      <c r="A26" s="22">
        <v>41</v>
      </c>
      <c r="B26" s="23" t="str">
        <f>ORÇAMENTO!C84</f>
        <v>PAVIMENTAÇÃO</v>
      </c>
      <c r="C26" s="24">
        <f>SUM(ORÇAMENTO!G85:G90)</f>
        <v>1586.8799999999999</v>
      </c>
      <c r="D26" s="40">
        <f t="shared" si="0"/>
        <v>3.5312542975743988E-2</v>
      </c>
      <c r="E26" s="25"/>
      <c r="F26" s="24"/>
      <c r="G26" s="25"/>
      <c r="H26" s="24"/>
      <c r="I26" s="25"/>
      <c r="J26" s="24"/>
      <c r="K26" s="25">
        <v>100</v>
      </c>
      <c r="L26" s="24">
        <v>100</v>
      </c>
      <c r="M26" s="25"/>
      <c r="N26" s="24"/>
      <c r="O26" s="26"/>
      <c r="P26" s="27"/>
    </row>
    <row r="27" spans="1:16" ht="15" x14ac:dyDescent="0.25">
      <c r="A27" s="22">
        <v>42</v>
      </c>
      <c r="B27" s="23" t="str">
        <f>ORÇAMENTO!C91</f>
        <v>ACESSIBILIDADE</v>
      </c>
      <c r="C27" s="24">
        <f>SUM(ORÇAMENTO!G92)</f>
        <v>878.15</v>
      </c>
      <c r="D27" s="40">
        <f t="shared" si="0"/>
        <v>1.9541307228114022E-2</v>
      </c>
      <c r="E27" s="25"/>
      <c r="F27" s="24"/>
      <c r="G27" s="25"/>
      <c r="H27" s="24"/>
      <c r="I27" s="25"/>
      <c r="J27" s="24"/>
      <c r="K27" s="25">
        <v>100</v>
      </c>
      <c r="L27" s="24">
        <v>100</v>
      </c>
      <c r="M27" s="25"/>
      <c r="N27" s="24"/>
      <c r="O27" s="26"/>
      <c r="P27" s="27"/>
    </row>
    <row r="28" spans="1:16" ht="15" x14ac:dyDescent="0.25">
      <c r="A28" s="22">
        <v>50</v>
      </c>
      <c r="B28" s="23" t="str">
        <f>ORÇAMENTO!C93</f>
        <v>UBS JACUTINGA</v>
      </c>
      <c r="C28" s="24"/>
      <c r="D28" s="40"/>
      <c r="E28" s="25"/>
      <c r="F28" s="24"/>
      <c r="G28" s="25"/>
      <c r="H28" s="24"/>
      <c r="I28" s="25"/>
      <c r="J28" s="24"/>
      <c r="K28" s="25"/>
      <c r="L28" s="24"/>
      <c r="M28" s="25"/>
      <c r="N28" s="24"/>
      <c r="O28" s="26"/>
      <c r="P28" s="27"/>
    </row>
    <row r="29" spans="1:16" ht="15" x14ac:dyDescent="0.25">
      <c r="A29" s="22">
        <v>51</v>
      </c>
      <c r="B29" s="23" t="str">
        <f>ORÇAMENTO!C94</f>
        <v>FECHAMENTO</v>
      </c>
      <c r="C29" s="24">
        <f>SUM(ORÇAMENTO!G95:G100)</f>
        <v>5080.83</v>
      </c>
      <c r="D29" s="40">
        <f t="shared" si="0"/>
        <v>0.11306275693653541</v>
      </c>
      <c r="E29" s="25"/>
      <c r="F29" s="24"/>
      <c r="G29" s="25"/>
      <c r="H29" s="24"/>
      <c r="I29" s="25"/>
      <c r="J29" s="24"/>
      <c r="K29" s="25">
        <v>100</v>
      </c>
      <c r="L29" s="24">
        <v>100</v>
      </c>
      <c r="M29" s="25"/>
      <c r="N29" s="24"/>
      <c r="O29" s="26"/>
      <c r="P29" s="27"/>
    </row>
    <row r="30" spans="1:16" ht="15" x14ac:dyDescent="0.25">
      <c r="A30" s="22">
        <v>52</v>
      </c>
      <c r="B30" s="23" t="str">
        <f>ORÇAMENTO!C101</f>
        <v>PAVIMENTAÇÃO</v>
      </c>
      <c r="C30" s="24">
        <f>SUM(ORÇAMENTO!G102:G107)</f>
        <v>1360.8600000000001</v>
      </c>
      <c r="D30" s="40">
        <f t="shared" si="0"/>
        <v>3.0282962312191821E-2</v>
      </c>
      <c r="E30" s="25"/>
      <c r="F30" s="24"/>
      <c r="G30" s="25"/>
      <c r="H30" s="24"/>
      <c r="I30" s="25"/>
      <c r="J30" s="24"/>
      <c r="K30" s="25">
        <v>100</v>
      </c>
      <c r="L30" s="24">
        <v>100</v>
      </c>
      <c r="M30" s="25"/>
      <c r="N30" s="24"/>
      <c r="O30" s="26"/>
      <c r="P30" s="27"/>
    </row>
    <row r="31" spans="1:16" ht="15" x14ac:dyDescent="0.25">
      <c r="A31" s="22">
        <v>53</v>
      </c>
      <c r="B31" s="23" t="str">
        <f>ORÇAMENTO!C108</f>
        <v>DIVERSOS</v>
      </c>
      <c r="C31" s="24">
        <f>SUM(ORÇAMENTO!G109)</f>
        <v>474.48</v>
      </c>
      <c r="D31" s="40">
        <f t="shared" si="0"/>
        <v>1.0558514437847227E-2</v>
      </c>
      <c r="E31" s="25"/>
      <c r="F31" s="24"/>
      <c r="G31" s="25"/>
      <c r="H31" s="24"/>
      <c r="I31" s="25"/>
      <c r="J31" s="24"/>
      <c r="K31" s="110">
        <v>100</v>
      </c>
      <c r="L31" s="111">
        <v>100</v>
      </c>
      <c r="M31" s="110"/>
      <c r="N31" s="111"/>
      <c r="O31" s="112"/>
      <c r="P31" s="113"/>
    </row>
    <row r="32" spans="1:16" ht="15" x14ac:dyDescent="0.25">
      <c r="A32" s="22"/>
      <c r="B32" s="23"/>
      <c r="C32" s="24"/>
      <c r="D32" s="24"/>
      <c r="E32" s="25"/>
      <c r="F32" s="24"/>
      <c r="G32" s="25"/>
      <c r="H32" s="24"/>
      <c r="I32" s="25"/>
      <c r="J32" s="24"/>
      <c r="K32" s="25"/>
      <c r="L32" s="24"/>
      <c r="M32" s="25"/>
      <c r="N32" s="24"/>
      <c r="O32" s="26"/>
      <c r="P32" s="27"/>
    </row>
    <row r="33" spans="1:16" ht="15" x14ac:dyDescent="0.25">
      <c r="A33" s="22"/>
      <c r="B33" s="23"/>
      <c r="C33" s="24"/>
      <c r="D33" s="24"/>
      <c r="E33" s="25"/>
      <c r="F33" s="24"/>
      <c r="G33" s="25"/>
      <c r="H33" s="24"/>
      <c r="I33" s="25"/>
      <c r="J33" s="24"/>
      <c r="K33" s="110"/>
      <c r="L33" s="111"/>
      <c r="M33" s="110"/>
      <c r="N33" s="111"/>
      <c r="O33" s="112"/>
      <c r="P33" s="113"/>
    </row>
    <row r="34" spans="1:16" ht="15" x14ac:dyDescent="0.25">
      <c r="A34" s="28"/>
      <c r="B34" s="29" t="s">
        <v>26</v>
      </c>
      <c r="C34" s="31"/>
      <c r="D34" s="41">
        <f>SUM(D10:D31)</f>
        <v>0.99999999999999989</v>
      </c>
      <c r="E34" s="42">
        <f>((D10*E10)/100)+((D11*E11)/100)+((D12*E12)/100)+((D13*E13)/100)+((D14*E14)/100)+((D15*E15)/100)+((D16*E16)/100)+((D17*E17)/100)+((D18*E18)/100)+((D19*E19)/100)+((D20*E20)/100)+((D21*E21)/100)+((D22*E22)/100)+((D23*E23)/100)+((D24*E24)/100)+((D25*E25)/100)+((D26*E26)/100)+((D27*E27)/100)+((D28*E28)/100)+((D29*E29)/100)</f>
        <v>7.3580593233275787E-2</v>
      </c>
      <c r="F34" s="42">
        <f>E34</f>
        <v>7.3580593233275787E-2</v>
      </c>
      <c r="G34" s="42">
        <f>((D10*G10)/100)+((D11*G11)/100)+((D12*G12)/100)+((D13*G13)/100)+((D14*G14)/100)+((D15*G15)/100)+((D16*G16)/100)+((D17*G17)/100)+((D18*G18)/100)+((D19*G19)/100)+((D20*G20)/100)+((D21*G21)/100)+((D22*G22)/100)+((D23*G23)/100)+((D24*G24)/100)+((D25*G25)/100)+((D26*G26)/100)+((D27*G27)/100)+((D28*G28)/100)+((D29*G29)/100)</f>
        <v>0.47398590595872458</v>
      </c>
      <c r="H34" s="42">
        <f>E34+G34</f>
        <v>0.5475664991920004</v>
      </c>
      <c r="I34" s="42">
        <f>((D10*I10)/100)+((D11*I11)/100)+((D12*I12)/100)+((D13*I13)/100)+((D14*I14)/100)+((D15*I15)/100)+((D16*I16)/100)+((D17*I17)/100)+((D18*I18)/100)+((D19*I19)/100)+((D20*I20)/100)+((D21*I21)/100)+((D22*I22)/100)+((D23*I23)/100)+((D24*I24)/100)+((D25*I25)/100)+((D26*I26)/100)+((D27*I27)/100)+((D28*I28)/100)+((D29*I29)/100)</f>
        <v>0.24367541691756706</v>
      </c>
      <c r="J34" s="42">
        <f>I34+H34</f>
        <v>0.7912419161095674</v>
      </c>
      <c r="K34" s="42">
        <f>((D10*K10)/100)+((D11*K11)/100)+((D12*K12)/100)+((D13*K13)/100)+((D14*K14)/100)+((D15*K15)/100)+((D16*K16)/100)+((D17*K17)/100)+((D18*K18)/100)+((D19*K19)/100)+((D20*K20)/100)+((D21*K21)/100)+((D22*K22)/100)+((D23*K23)/100)+((D24*K24)/100)+((D25*K25)/100)+((D26*K26)/100)+((D27*K27)/100)+((D28*K28)/100)+((D29*K29)/100)+((D30*K30)/100)+((D31*K31)/100)</f>
        <v>0.20875808389043246</v>
      </c>
      <c r="L34" s="42">
        <f>K34+J34</f>
        <v>0.99999999999999989</v>
      </c>
      <c r="M34" s="31"/>
      <c r="N34" s="114"/>
      <c r="O34" s="31"/>
      <c r="P34" s="31"/>
    </row>
    <row r="35" spans="1:16" ht="15" x14ac:dyDescent="0.25">
      <c r="A35" s="32"/>
      <c r="B35" s="33" t="s">
        <v>27</v>
      </c>
      <c r="C35" s="31">
        <f>SUM(C10:C34)</f>
        <v>44938.140000000007</v>
      </c>
      <c r="D35" s="41">
        <f>D34</f>
        <v>0.99999999999999989</v>
      </c>
      <c r="E35" s="142">
        <f>(C35*E34)</f>
        <v>3306.5750000000003</v>
      </c>
      <c r="F35" s="142"/>
      <c r="G35" s="142">
        <f>(C35*G34)</f>
        <v>21300.045000000002</v>
      </c>
      <c r="H35" s="142"/>
      <c r="I35" s="142">
        <f>(C35*I34)</f>
        <v>10950.319999999998</v>
      </c>
      <c r="J35" s="142"/>
      <c r="K35" s="142">
        <f>(C35*K34)</f>
        <v>9381.2000000000007</v>
      </c>
      <c r="L35" s="142"/>
      <c r="M35" s="142"/>
      <c r="N35" s="142"/>
      <c r="O35" s="142"/>
      <c r="P35" s="142"/>
    </row>
    <row r="36" spans="1:16" ht="15" x14ac:dyDescent="0.25">
      <c r="A36" s="43"/>
      <c r="B36" s="44" t="s">
        <v>28</v>
      </c>
      <c r="C36" s="30"/>
      <c r="D36" s="30"/>
      <c r="E36" s="142">
        <f>E35</f>
        <v>3306.5750000000003</v>
      </c>
      <c r="F36" s="142"/>
      <c r="G36" s="142">
        <f>G35+E36</f>
        <v>24606.620000000003</v>
      </c>
      <c r="H36" s="142"/>
      <c r="I36" s="142">
        <f>G36+I35</f>
        <v>35556.94</v>
      </c>
      <c r="J36" s="142"/>
      <c r="K36" s="142">
        <f>I36+K35</f>
        <v>44938.14</v>
      </c>
      <c r="L36" s="142"/>
      <c r="M36" s="142"/>
      <c r="N36" s="142"/>
      <c r="O36" s="142"/>
      <c r="P36" s="142"/>
    </row>
    <row r="37" spans="1:16" ht="15" x14ac:dyDescent="0.25"/>
    <row r="38" spans="1:16" ht="15" x14ac:dyDescent="0.25">
      <c r="A38" s="45"/>
      <c r="B38" s="45"/>
      <c r="D38" s="45"/>
      <c r="E38" s="45"/>
      <c r="F38" s="45"/>
      <c r="G38" s="45"/>
      <c r="H38" s="45"/>
      <c r="I38" s="45"/>
      <c r="J38" s="45"/>
    </row>
    <row r="39" spans="1:16" ht="15" x14ac:dyDescent="0.25">
      <c r="A39" t="s">
        <v>33</v>
      </c>
      <c r="D39" t="s">
        <v>34</v>
      </c>
    </row>
    <row r="40" spans="1:16" ht="15" x14ac:dyDescent="0.25"/>
    <row r="41" spans="1:16" ht="15" x14ac:dyDescent="0.25"/>
    <row r="42" spans="1:16" ht="15" x14ac:dyDescent="0.25"/>
    <row r="43" spans="1:16" ht="15" x14ac:dyDescent="0.25"/>
    <row r="44" spans="1:16" ht="15" x14ac:dyDescent="0.25"/>
    <row r="45" spans="1:16" ht="15" x14ac:dyDescent="0.25"/>
    <row r="46" spans="1:16" ht="15" x14ac:dyDescent="0.25"/>
    <row r="47" spans="1:16" ht="15" x14ac:dyDescent="0.25"/>
    <row r="48" spans="1:16" ht="15" x14ac:dyDescent="0.25"/>
    <row r="49" ht="15" x14ac:dyDescent="0.25"/>
  </sheetData>
  <mergeCells count="22">
    <mergeCell ref="A1:P1"/>
    <mergeCell ref="E35:F35"/>
    <mergeCell ref="G35:H35"/>
    <mergeCell ref="I35:J35"/>
    <mergeCell ref="K35:L35"/>
    <mergeCell ref="M35:N35"/>
    <mergeCell ref="O35:P35"/>
    <mergeCell ref="O36:P36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36:F36"/>
    <mergeCell ref="G36:H36"/>
    <mergeCell ref="I36:J36"/>
    <mergeCell ref="K36:L36"/>
    <mergeCell ref="M36:N36"/>
  </mergeCells>
  <conditionalFormatting sqref="N9:N31 J9:J31 P9:P31 L9:L31 H9:H31 F9:F31 P34 N34">
    <cfRule type="cellIs" dxfId="2" priority="4" stopIfTrue="1" operator="equal">
      <formula>D9+F9-100</formula>
    </cfRule>
  </conditionalFormatting>
  <conditionalFormatting sqref="M36:P36">
    <cfRule type="expression" dxfId="1" priority="16" stopIfTrue="1">
      <formula>#REF!=0</formula>
    </cfRule>
  </conditionalFormatting>
  <conditionalFormatting sqref="N32:N33 J32:J33 P32:P33 L32:L33 H32:H33 F32:F33">
    <cfRule type="cellIs" dxfId="0" priority="1" stopIfTrue="1" operator="equal">
      <formula>D32+F32-100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E29" sqref="E29"/>
    </sheetView>
  </sheetViews>
  <sheetFormatPr defaultRowHeight="15" x14ac:dyDescent="0.25"/>
  <cols>
    <col min="1" max="1" width="41.140625" customWidth="1"/>
    <col min="2" max="2" width="22.5703125" customWidth="1"/>
    <col min="4" max="4" width="6.7109375" bestFit="1" customWidth="1"/>
    <col min="5" max="5" width="12" bestFit="1" customWidth="1"/>
  </cols>
  <sheetData>
    <row r="1" spans="1:5" x14ac:dyDescent="0.25">
      <c r="A1" s="61"/>
      <c r="B1" s="61"/>
      <c r="C1" s="61"/>
      <c r="D1" s="61"/>
      <c r="E1" s="61"/>
    </row>
    <row r="2" spans="1:5" x14ac:dyDescent="0.25">
      <c r="A2" s="61"/>
      <c r="B2" s="61"/>
      <c r="C2" s="61"/>
      <c r="D2" s="61"/>
      <c r="E2" s="61"/>
    </row>
    <row r="3" spans="1:5" x14ac:dyDescent="0.25">
      <c r="A3" s="61"/>
      <c r="B3" s="61"/>
      <c r="C3" s="61"/>
      <c r="D3" s="61"/>
      <c r="E3" s="61"/>
    </row>
    <row r="4" spans="1:5" x14ac:dyDescent="0.25">
      <c r="A4" s="61"/>
      <c r="B4" s="61"/>
      <c r="C4" s="61"/>
      <c r="D4" s="61"/>
      <c r="E4" s="61"/>
    </row>
    <row r="5" spans="1:5" x14ac:dyDescent="0.25">
      <c r="A5" s="61"/>
      <c r="B5" s="61"/>
      <c r="C5" s="61"/>
      <c r="D5" s="61"/>
      <c r="E5" s="61"/>
    </row>
    <row r="6" spans="1:5" x14ac:dyDescent="0.25">
      <c r="A6" s="61"/>
      <c r="B6" s="61"/>
      <c r="C6" s="61"/>
      <c r="D6" s="61"/>
      <c r="E6" s="61"/>
    </row>
    <row r="7" spans="1:5" x14ac:dyDescent="0.25">
      <c r="A7" s="61"/>
      <c r="B7" s="61"/>
      <c r="C7" s="61"/>
      <c r="D7" s="61"/>
      <c r="E7" s="61"/>
    </row>
    <row r="8" spans="1:5" x14ac:dyDescent="0.25">
      <c r="A8" s="61"/>
      <c r="B8" s="148" t="s">
        <v>68</v>
      </c>
      <c r="C8" s="148"/>
      <c r="D8" s="61"/>
      <c r="E8" s="104" t="s">
        <v>69</v>
      </c>
    </row>
    <row r="9" spans="1:5" x14ac:dyDescent="0.25">
      <c r="A9" s="61"/>
      <c r="B9" s="105"/>
      <c r="C9" s="105"/>
      <c r="D9" s="105"/>
      <c r="E9" s="106" t="s">
        <v>70</v>
      </c>
    </row>
    <row r="10" spans="1:5" x14ac:dyDescent="0.25">
      <c r="A10" s="61"/>
      <c r="B10" s="61"/>
      <c r="C10" s="61"/>
      <c r="D10" s="61"/>
      <c r="E10" s="61"/>
    </row>
    <row r="11" spans="1:5" x14ac:dyDescent="0.25">
      <c r="A11" s="108" t="s">
        <v>35</v>
      </c>
      <c r="B11" s="108" t="s">
        <v>36</v>
      </c>
      <c r="C11" s="149" t="s">
        <v>37</v>
      </c>
      <c r="D11" s="150"/>
      <c r="E11" s="151"/>
    </row>
    <row r="12" spans="1:5" x14ac:dyDescent="0.25">
      <c r="A12" s="52"/>
      <c r="B12" s="52"/>
      <c r="C12" s="152" t="str">
        <f>Import.Município</f>
        <v>CORONEL VIVIDA - PR</v>
      </c>
      <c r="D12" s="153"/>
      <c r="E12" s="154"/>
    </row>
    <row r="13" spans="1:5" x14ac:dyDescent="0.25">
      <c r="A13" s="53"/>
      <c r="B13" s="53"/>
      <c r="C13" s="54"/>
      <c r="D13" s="55"/>
      <c r="E13" s="55"/>
    </row>
    <row r="14" spans="1:5" x14ac:dyDescent="0.25">
      <c r="A14" s="109" t="s">
        <v>38</v>
      </c>
      <c r="B14" s="108" t="s">
        <v>39</v>
      </c>
      <c r="C14" s="155" t="s">
        <v>120</v>
      </c>
      <c r="D14" s="156"/>
      <c r="E14" s="157"/>
    </row>
    <row r="15" spans="1:5" ht="37.5" customHeight="1" x14ac:dyDescent="0.25">
      <c r="A15" s="56" t="s">
        <v>71</v>
      </c>
      <c r="B15" s="107" t="s">
        <v>118</v>
      </c>
      <c r="C15" s="161" t="s">
        <v>119</v>
      </c>
      <c r="D15" s="162"/>
      <c r="E15" s="163"/>
    </row>
    <row r="16" spans="1:5" x14ac:dyDescent="0.25">
      <c r="A16" s="57"/>
      <c r="B16" s="58"/>
      <c r="C16" s="59"/>
      <c r="D16" s="59"/>
      <c r="E16" s="58"/>
    </row>
    <row r="17" spans="1:5" x14ac:dyDescent="0.25">
      <c r="A17" s="60" t="s">
        <v>40</v>
      </c>
      <c r="B17" s="58"/>
      <c r="C17" s="59"/>
      <c r="D17" s="59"/>
      <c r="E17" s="58"/>
    </row>
    <row r="19" spans="1:5" x14ac:dyDescent="0.25">
      <c r="A19" s="61"/>
      <c r="B19" s="61"/>
      <c r="C19" s="61"/>
      <c r="D19" s="61"/>
      <c r="E19" s="61"/>
    </row>
    <row r="20" spans="1:5" x14ac:dyDescent="0.25">
      <c r="A20" s="62" t="s">
        <v>41</v>
      </c>
      <c r="B20" s="63"/>
      <c r="C20" s="63"/>
      <c r="D20" s="64" t="s">
        <v>42</v>
      </c>
      <c r="E20" s="64" t="s">
        <v>43</v>
      </c>
    </row>
    <row r="21" spans="1:5" x14ac:dyDescent="0.25">
      <c r="A21" s="65" t="s">
        <v>44</v>
      </c>
      <c r="B21" s="66"/>
      <c r="C21" s="66"/>
      <c r="D21" s="67" t="s">
        <v>45</v>
      </c>
      <c r="E21" s="68">
        <v>0.03</v>
      </c>
    </row>
    <row r="22" spans="1:5" x14ac:dyDescent="0.25">
      <c r="A22" s="69" t="s">
        <v>46</v>
      </c>
      <c r="B22" s="70"/>
      <c r="C22" s="70"/>
      <c r="D22" s="71" t="s">
        <v>47</v>
      </c>
      <c r="E22" s="72">
        <v>8.0000000000000002E-3</v>
      </c>
    </row>
    <row r="23" spans="1:5" x14ac:dyDescent="0.25">
      <c r="A23" s="69" t="s">
        <v>48</v>
      </c>
      <c r="B23" s="70"/>
      <c r="C23" s="70"/>
      <c r="D23" s="71" t="s">
        <v>49</v>
      </c>
      <c r="E23" s="72">
        <v>0.01</v>
      </c>
    </row>
    <row r="24" spans="1:5" x14ac:dyDescent="0.25">
      <c r="A24" s="69" t="s">
        <v>50</v>
      </c>
      <c r="B24" s="70"/>
      <c r="C24" s="70"/>
      <c r="D24" s="71" t="s">
        <v>51</v>
      </c>
      <c r="E24" s="72">
        <v>6.1000000000000004E-3</v>
      </c>
    </row>
    <row r="25" spans="1:5" x14ac:dyDescent="0.25">
      <c r="A25" s="73" t="s">
        <v>52</v>
      </c>
      <c r="B25" s="74"/>
      <c r="C25" s="74"/>
      <c r="D25" s="71" t="s">
        <v>53</v>
      </c>
      <c r="E25" s="75">
        <v>6.1600000000000002E-2</v>
      </c>
    </row>
    <row r="26" spans="1:5" x14ac:dyDescent="0.25">
      <c r="A26" s="73" t="s">
        <v>54</v>
      </c>
      <c r="B26" s="76" t="s">
        <v>55</v>
      </c>
      <c r="C26" s="77"/>
      <c r="D26" s="78" t="s">
        <v>56</v>
      </c>
      <c r="E26" s="75">
        <v>6.4999999999999997E-3</v>
      </c>
    </row>
    <row r="27" spans="1:5" x14ac:dyDescent="0.25">
      <c r="A27" s="79"/>
      <c r="B27" s="76" t="s">
        <v>57</v>
      </c>
      <c r="C27" s="77"/>
      <c r="D27" s="78"/>
      <c r="E27" s="75">
        <v>0.03</v>
      </c>
    </row>
    <row r="28" spans="1:5" x14ac:dyDescent="0.25">
      <c r="A28" s="79"/>
      <c r="B28" s="76" t="s">
        <v>58</v>
      </c>
      <c r="C28" s="77"/>
      <c r="D28" s="78"/>
      <c r="E28" s="80">
        <f>IF(A18=" - Fornecimento de Materiais e Equipamentos (Aquisição direta)",0,ROUND(E37*D38,4))</f>
        <v>0.05</v>
      </c>
    </row>
    <row r="29" spans="1:5" x14ac:dyDescent="0.25">
      <c r="A29" s="79"/>
      <c r="B29" s="81" t="s">
        <v>59</v>
      </c>
      <c r="C29" s="83"/>
      <c r="D29" s="78"/>
      <c r="E29" s="84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85" t="s">
        <v>60</v>
      </c>
      <c r="B30" s="85"/>
      <c r="C30" s="85"/>
      <c r="D30" s="85"/>
      <c r="E30" s="86">
        <f>IF(A18=" - Fornecimento de Materiais e Equipamentos (Aquisição direta)",0,ROUND((((1+SUM(E$21:E$23))*(1+E$24)*(1+E$25))/(1-SUM(E$26:E$28)))-1,4))</f>
        <v>0.2253</v>
      </c>
    </row>
    <row r="31" spans="1:5" x14ac:dyDescent="0.25">
      <c r="A31" s="87" t="s">
        <v>61</v>
      </c>
      <c r="B31" s="88"/>
      <c r="C31" s="88"/>
      <c r="D31" s="88"/>
      <c r="E31" s="89">
        <f>IF(A18=" - Fornecimento de Materiais e Equipamentos (Aquisição direta)",0,ROUND((((1+SUM(E$21:E$23))*(1+E$24)*(1+E$25))/(1-SUM(E$26:E$29)))-1,4))</f>
        <v>0.2888</v>
      </c>
    </row>
    <row r="32" spans="1:5" x14ac:dyDescent="0.25">
      <c r="A32" s="61"/>
      <c r="B32" s="61"/>
      <c r="C32" s="61"/>
      <c r="D32" s="61"/>
      <c r="E32" s="61"/>
    </row>
    <row r="33" spans="1:5" x14ac:dyDescent="0.25">
      <c r="A33" s="61" t="s">
        <v>62</v>
      </c>
      <c r="B33" s="61"/>
      <c r="C33" s="61"/>
      <c r="D33" s="61"/>
      <c r="E33" s="61"/>
    </row>
    <row r="34" spans="1:5" x14ac:dyDescent="0.25">
      <c r="A34" s="61"/>
      <c r="B34" s="61"/>
      <c r="C34" s="61"/>
      <c r="D34" s="61"/>
      <c r="E34" s="61"/>
    </row>
    <row r="35" spans="1:5" x14ac:dyDescent="0.25">
      <c r="A35" s="164" t="str">
        <f>IF(AND(A18=" - Fornecimento de Materiais e Equipamentos (Aquisição direta)",E$31=0),"",IF(OR($AI$10&lt;$AK$10,$AI$10&gt;$AL$10)=TRUE(),$AK$21,""))</f>
        <v/>
      </c>
      <c r="B35" s="164"/>
      <c r="C35" s="164"/>
      <c r="D35" s="164"/>
      <c r="E35" s="164"/>
    </row>
    <row r="36" spans="1:5" x14ac:dyDescent="0.25">
      <c r="A36" s="90"/>
      <c r="B36" s="90"/>
      <c r="C36" s="90"/>
      <c r="D36" s="90"/>
      <c r="E36" s="90"/>
    </row>
    <row r="37" spans="1:5" ht="15.75" customHeight="1" x14ac:dyDescent="0.25">
      <c r="A37" s="165" t="s">
        <v>63</v>
      </c>
      <c r="B37" s="166"/>
      <c r="C37" s="166"/>
      <c r="D37" s="166"/>
      <c r="E37" s="91">
        <v>1</v>
      </c>
    </row>
    <row r="38" spans="1:5" x14ac:dyDescent="0.25">
      <c r="A38" s="165" t="s">
        <v>64</v>
      </c>
      <c r="B38" s="166"/>
      <c r="C38" s="166"/>
      <c r="D38" s="91">
        <v>0.05</v>
      </c>
      <c r="E38" s="90"/>
    </row>
    <row r="39" spans="1:5" x14ac:dyDescent="0.25">
      <c r="A39" s="92"/>
      <c r="B39" s="93"/>
      <c r="C39" s="93"/>
      <c r="D39" s="94"/>
      <c r="E39" s="95"/>
    </row>
    <row r="40" spans="1:5" x14ac:dyDescent="0.25">
      <c r="A40" s="158" t="s">
        <v>65</v>
      </c>
      <c r="B40" s="159"/>
      <c r="C40" s="159"/>
      <c r="D40" s="159"/>
      <c r="E40" s="159"/>
    </row>
    <row r="43" spans="1:5" x14ac:dyDescent="0.25">
      <c r="A43" s="96"/>
      <c r="B43" s="97"/>
      <c r="C43" s="98"/>
      <c r="D43" s="98"/>
      <c r="E43" s="98"/>
    </row>
    <row r="44" spans="1:5" x14ac:dyDescent="0.25">
      <c r="A44" s="82" t="s">
        <v>66</v>
      </c>
      <c r="B44" s="82"/>
      <c r="C44" s="74"/>
      <c r="D44" s="61"/>
      <c r="E44" s="61"/>
    </row>
    <row r="45" spans="1:5" x14ac:dyDescent="0.25">
      <c r="A45" s="160" t="s">
        <v>72</v>
      </c>
      <c r="B45" s="160"/>
      <c r="C45" s="160"/>
      <c r="D45" s="99" t="s">
        <v>67</v>
      </c>
      <c r="E45" s="100"/>
    </row>
    <row r="46" spans="1:5" x14ac:dyDescent="0.25">
      <c r="A46" s="160" t="s">
        <v>73</v>
      </c>
      <c r="B46" s="160"/>
      <c r="C46" s="160"/>
      <c r="D46" s="101"/>
      <c r="E46" s="101"/>
    </row>
    <row r="47" spans="1:5" x14ac:dyDescent="0.25">
      <c r="A47" s="101" t="s">
        <v>74</v>
      </c>
      <c r="B47" s="102"/>
      <c r="C47" s="103"/>
      <c r="D47" s="101"/>
      <c r="E47" s="101"/>
    </row>
  </sheetData>
  <mergeCells count="11">
    <mergeCell ref="A45:C45"/>
    <mergeCell ref="A46:C46"/>
    <mergeCell ref="C15:E15"/>
    <mergeCell ref="A35:E35"/>
    <mergeCell ref="A37:D37"/>
    <mergeCell ref="A38:C38"/>
    <mergeCell ref="B8:C8"/>
    <mergeCell ref="C11:E11"/>
    <mergeCell ref="C12:E12"/>
    <mergeCell ref="C14:E14"/>
    <mergeCell ref="A40:E40"/>
  </mergeCells>
  <dataValidations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engenharia6</cp:lastModifiedBy>
  <cp:lastPrinted>2017-05-15T14:18:40Z</cp:lastPrinted>
  <dcterms:created xsi:type="dcterms:W3CDTF">2013-05-17T17:26:46Z</dcterms:created>
  <dcterms:modified xsi:type="dcterms:W3CDTF">2017-09-12T19:44:42Z</dcterms:modified>
</cp:coreProperties>
</file>