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ORÇAMENTO!$A$10:$G$34</definedName>
    <definedName name="_xlnm.Print_Area" localSheetId="0">ORÇAMENTO!$A$1:$G$42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B14" i="2" l="1"/>
  <c r="A14" i="2"/>
  <c r="B13" i="2"/>
  <c r="A13" i="2"/>
  <c r="B12" i="2"/>
  <c r="A12" i="2"/>
  <c r="B11" i="2"/>
  <c r="A11" i="2"/>
  <c r="B10" i="2"/>
  <c r="A10" i="2"/>
  <c r="B9" i="2"/>
  <c r="A9" i="2"/>
  <c r="I13" i="1" l="1"/>
  <c r="I15" i="1"/>
  <c r="I16" i="1"/>
  <c r="I17" i="1"/>
  <c r="I18" i="1"/>
  <c r="I19" i="1"/>
  <c r="I21" i="1"/>
  <c r="I22" i="1"/>
  <c r="I23" i="1"/>
  <c r="I25" i="1"/>
  <c r="I26" i="1"/>
  <c r="I28" i="1"/>
  <c r="I29" i="1"/>
  <c r="I30" i="1"/>
  <c r="I31" i="1"/>
  <c r="I32" i="1"/>
  <c r="I34" i="1"/>
  <c r="F16" i="1" l="1"/>
  <c r="G16" i="1" s="1"/>
  <c r="F21" i="1"/>
  <c r="G21" i="1" s="1"/>
  <c r="F23" i="1"/>
  <c r="G23" i="1" s="1"/>
  <c r="F25" i="1"/>
  <c r="G25" i="1" s="1"/>
  <c r="F29" i="1"/>
  <c r="G29" i="1" s="1"/>
  <c r="F30" i="1"/>
  <c r="G30" i="1" s="1"/>
  <c r="F34" i="1"/>
  <c r="G34" i="1" s="1"/>
  <c r="C14" i="2" s="1"/>
  <c r="F15" i="1"/>
  <c r="G15" i="1" s="1"/>
  <c r="F17" i="1"/>
  <c r="G17" i="1" s="1"/>
  <c r="F18" i="1"/>
  <c r="G18" i="1" s="1"/>
  <c r="F19" i="1"/>
  <c r="G19" i="1" s="1"/>
  <c r="F22" i="1"/>
  <c r="G22" i="1" s="1"/>
  <c r="F26" i="1"/>
  <c r="G26" i="1" s="1"/>
  <c r="F28" i="1"/>
  <c r="G28" i="1" s="1"/>
  <c r="F31" i="1"/>
  <c r="G31" i="1" s="1"/>
  <c r="F32" i="1"/>
  <c r="G32" i="1" s="1"/>
  <c r="C10" i="2" l="1"/>
  <c r="C12" i="2"/>
  <c r="C13" i="2"/>
  <c r="C11" i="2"/>
  <c r="F13" i="1"/>
  <c r="G13" i="1" s="1"/>
  <c r="C9" i="2" s="1"/>
  <c r="C33" i="2" l="1"/>
  <c r="D10" i="2" s="1"/>
  <c r="D9" i="2"/>
  <c r="D12" i="2"/>
  <c r="G36" i="1"/>
  <c r="E29" i="5"/>
  <c r="E28" i="5"/>
  <c r="C12" i="5"/>
  <c r="A4" i="2"/>
  <c r="D13" i="2" l="1"/>
  <c r="D14" i="2"/>
  <c r="D11" i="2"/>
  <c r="M32" i="2" s="1"/>
  <c r="M33" i="2" s="1"/>
  <c r="E31" i="5"/>
  <c r="A35" i="5" s="1"/>
  <c r="E30" i="5"/>
  <c r="D32" i="2" l="1"/>
  <c r="K32" i="2"/>
  <c r="K33" i="2" s="1"/>
  <c r="G32" i="2"/>
  <c r="I32" i="2"/>
  <c r="E32" i="2"/>
  <c r="A3" i="2"/>
  <c r="D33" i="2" l="1"/>
  <c r="E33" i="2"/>
  <c r="G33" i="2"/>
  <c r="I33" i="2"/>
  <c r="F32" i="2" l="1"/>
  <c r="H32" i="2"/>
  <c r="J32" i="2" s="1"/>
  <c r="L32" i="2" s="1"/>
  <c r="N32" i="2" s="1"/>
  <c r="M10" i="1"/>
  <c r="E34" i="2" l="1"/>
  <c r="G34" i="2" l="1"/>
  <c r="I34" i="2" s="1"/>
  <c r="K34" i="2" s="1"/>
  <c r="M34" i="2" s="1"/>
</calcChain>
</file>

<file path=xl/sharedStrings.xml><?xml version="1.0" encoding="utf-8"?>
<sst xmlns="http://schemas.openxmlformats.org/spreadsheetml/2006/main" count="173" uniqueCount="140">
  <si>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</si>
  <si>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</si>
  <si>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</si>
  <si>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</si>
  <si>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</si>
  <si>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</si>
  <si>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</si>
  <si>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</si>
  <si>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</si>
  <si>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</si>
  <si>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</si>
  <si>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</si>
  <si>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</si>
  <si>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</si>
  <si>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</si>
  <si>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</si>
  <si>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</si>
  <si>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</si>
  <si>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</si>
  <si>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</si>
  <si>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</si>
  <si>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</si>
  <si>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</si>
  <si>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</si>
  <si>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</si>
  <si>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</si>
  <si>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</si>
  <si>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</si>
  <si>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</si>
  <si>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</si>
  <si>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CORONEL VIVIDA, XX DE XXXXXXXXXXX DE 2017</t>
  </si>
  <si>
    <t>74209/1</t>
  </si>
  <si>
    <t>SERVIÇOS PRELIMINARES</t>
  </si>
  <si>
    <t>PESO</t>
  </si>
  <si>
    <t>%</t>
  </si>
  <si>
    <t>Local/data</t>
  </si>
  <si>
    <t>Responsável Técnico</t>
  </si>
  <si>
    <t>Nº da Operação</t>
  </si>
  <si>
    <t>Gestor / Programa / Ação / Modalidade</t>
  </si>
  <si>
    <t>Município/UF</t>
  </si>
  <si>
    <t>Proponente</t>
  </si>
  <si>
    <t>Objeto</t>
  </si>
  <si>
    <t>Tipo de Obra (conforme Acórdão 2622/2013 - TCU):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</si>
  <si>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</si>
  <si>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</si>
  <si>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</si>
  <si>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</si>
  <si>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</si>
  <si>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</si>
  <si>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</si>
  <si>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</si>
  <si>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</si>
  <si>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</si>
  <si>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</si>
  <si>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</si>
  <si>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</si>
  <si>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</si>
  <si>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</si>
  <si>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</si>
  <si>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</si>
  <si>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</si>
  <si>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</si>
  <si>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</si>
  <si>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</si>
  <si>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</si>
  <si>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</si>
  <si>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</si>
  <si>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</si>
  <si>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</si>
  <si>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</si>
  <si>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</si>
  <si>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</si>
  <si>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</si>
  <si>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</si>
  <si>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</si>
  <si>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</si>
  <si>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</si>
  <si>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JANELA DE ALUMÍNIO DE CORRER, 2 FOLHAS, FIXAÇÃO COM PARAFUSO SOBRE CONTRAMARCO (EXCLUSIVE CONTRAMARCO), COM VIDROS PADRONIZADA. AF_07/2016</t>
  </si>
  <si>
    <t>PINTURA</t>
  </si>
  <si>
    <t>COBERTURA</t>
  </si>
  <si>
    <t>FABRICAÇÃO E INSTALAÇÃO DE ESTRUTURA PONTALETADA DE MADEIRA NÃO APARELHADA PARA TELHADOS COM ATÉ 2 ÁGUAS E PARA TELHA ONDULADA DE FIBROCIMENTO, METÁLICA, PLÁSTICA OU TERMOACÚSTICA, INCLUSO TRANSPORTE VERTICAL. AF_12/2015</t>
  </si>
  <si>
    <t>CALHA EM CHAPA DE AÇO GALVANIZADO NÚMERO 24, DESENVOLVIMENTO DE 100 CM, INCLUSO TRANSPORTE VERTICAL. AF_06/2016</t>
  </si>
  <si>
    <t>PINTURA ESMALTE ACETINADO, DUAS DEMAOS, SOBRE SUPERFICIE METALICA</t>
  </si>
  <si>
    <t>2.1</t>
  </si>
  <si>
    <t>2.2</t>
  </si>
  <si>
    <t>3.1</t>
  </si>
  <si>
    <t>3.2</t>
  </si>
  <si>
    <t>3.3</t>
  </si>
  <si>
    <t>73924/2</t>
  </si>
  <si>
    <t>Localização</t>
  </si>
  <si>
    <t/>
  </si>
  <si>
    <t>PLACA DE OBRA EM CHAPA DE ACO GALVANIZADO</t>
  </si>
  <si>
    <t>M2</t>
  </si>
  <si>
    <t>72224</t>
  </si>
  <si>
    <t>DEMOLICAO DE TELHAS CERAMICAS OU DE VIDRO</t>
  </si>
  <si>
    <t>72226</t>
  </si>
  <si>
    <t>RETIRADA DE ESTRUTURA DE MADEIRA PONTALETEADA PARA TELHAS CERAMICAS OU DE VIDRO</t>
  </si>
  <si>
    <t>92566</t>
  </si>
  <si>
    <t>94213</t>
  </si>
  <si>
    <t>TELHAMENTO COM TELHA DE AÇO/ALUMÍNIO E = 0,5 MM, COM ATÉ 2 ÁGUAS, INCLUSO IÇAMENTO. AF_06/2016</t>
  </si>
  <si>
    <t>94229</t>
  </si>
  <si>
    <t>M</t>
  </si>
  <si>
    <t>REVESTIMENTOS</t>
  </si>
  <si>
    <t>87257</t>
  </si>
  <si>
    <t>REVESTIMENTO CERÂMICO PARA PISO COM PLACAS TIPO GRÊS DE DIMENSÕES 60X60 CM APLICADA EM AMBIENTES DE ÁREA MAIOR QUE 10 M2. AF_06/2014</t>
  </si>
  <si>
    <t>85411</t>
  </si>
  <si>
    <t>REMOCAO DE RODAPE CERAMICO</t>
  </si>
  <si>
    <t>88650</t>
  </si>
  <si>
    <t>RODAPÉ CERÂMICO DE 7CM DE ALTURA COM PLACAS TIPO GRÊS DE DIMENSÕES 60X60CM. AF_06/2014</t>
  </si>
  <si>
    <t>ESQUADRIAS E ACESSORIOS</t>
  </si>
  <si>
    <t>72144</t>
  </si>
  <si>
    <t>RECOLOCACAO DE FOLHAS DE PORTA DE PASSAGEM OU JANELA, CONSIDERANDO REAPROVEITAMENTO DO MATERIAL</t>
  </si>
  <si>
    <t>UN</t>
  </si>
  <si>
    <t>94570</t>
  </si>
  <si>
    <t>95622</t>
  </si>
  <si>
    <t>APLICAÇÃO MANUAL DE TINTA LÁTEX ACRÍLICA EM PANOS COM PRESENÇA DE VÃOS DE EDIFÍCIOS DE MÚLTIPLOS PAVIMENTOS, DUAS DEMÃOS. AF_11/2016</t>
  </si>
  <si>
    <t>79460</t>
  </si>
  <si>
    <t>PINTURA EPOXI, DUAS DEMAOS</t>
  </si>
  <si>
    <t>88488</t>
  </si>
  <si>
    <t>APLICAÇÃO MANUAL DE PINTURA COM TINTA LÁTEX ACRÍLICA EM TETO, DUAS DEMÃOS. AF_06/2014</t>
  </si>
  <si>
    <t>73739/1</t>
  </si>
  <si>
    <t>PINTURA ESMALTE ACETINADO EM MADEIRA, DUAS DEMAOS</t>
  </si>
  <si>
    <t>LIMPEZA</t>
  </si>
  <si>
    <t>9537</t>
  </si>
  <si>
    <t>LIMPEZA FINAL DA OBRA</t>
  </si>
  <si>
    <t>OBJETO: REFORMA UNIDADE BÁSICA DE SAÚDE CALDISSE DECARLI</t>
  </si>
  <si>
    <t>LOCALIZAÇÃO: RUA ROMÁRIO MARTINS, 154, CENTRO, CORONEL VIVIDA – PR</t>
  </si>
  <si>
    <t>2.3</t>
  </si>
  <si>
    <t>2.4</t>
  </si>
  <si>
    <t>2.5</t>
  </si>
  <si>
    <t>4.1</t>
  </si>
  <si>
    <t>4.2</t>
  </si>
  <si>
    <t>5.1</t>
  </si>
  <si>
    <t>5.2</t>
  </si>
  <si>
    <t>5.3</t>
  </si>
  <si>
    <t>5.4</t>
  </si>
  <si>
    <t>5.5</t>
  </si>
  <si>
    <t>6.1</t>
  </si>
  <si>
    <t>REFORMA UNIDADE BÁSICA DE SAÚDE CALDISSE DECARLI</t>
  </si>
  <si>
    <t>RUA ROMÁRIO MARTINS, 154,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</si>
</sst>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57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1" fillId="0" borderId="12" xfId="0" applyFont="1" applyBorder="1" applyAlignment="1" applyProtection="1">
      <alignment horizontal="center" vertical="top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4" fontId="1" fillId="0" borderId="18" xfId="0" applyNumberFormat="1" applyFont="1" applyBorder="1" applyAlignment="1" applyProtection="1"/>
    <xf numFmtId="0" fontId="2" fillId="0" borderId="19" xfId="0" applyFont="1" applyBorder="1" applyAlignment="1" applyProtection="1">
      <alignment horizontal="center" vertical="center"/>
    </xf>
    <xf numFmtId="0" fontId="2" fillId="0" borderId="20" xfId="0" applyFont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7" xfId="0" applyFont="1" applyBorder="1" applyAlignment="1" applyProtection="1">
      <alignment horizontal="right" vertical="center"/>
    </xf>
    <xf numFmtId="0" fontId="0" fillId="0" borderId="8" xfId="0" applyBorder="1"/>
    <xf numFmtId="0" fontId="2" fillId="0" borderId="21" xfId="0" applyNumberFormat="1" applyFont="1" applyFill="1" applyBorder="1" applyAlignment="1" applyProtection="1">
      <alignment vertical="center"/>
    </xf>
    <xf numFmtId="0" fontId="2" fillId="0" borderId="31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1" fillId="0" borderId="31" xfId="0" applyFont="1" applyFill="1" applyBorder="1" applyAlignment="1" applyProtection="1">
      <alignment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22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1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3" xfId="0" applyFont="1" applyBorder="1"/>
    <xf numFmtId="0" fontId="15" fillId="0" borderId="24" xfId="0" applyFont="1" applyBorder="1"/>
    <xf numFmtId="0" fontId="15" fillId="0" borderId="34" xfId="0" applyFont="1" applyFill="1" applyBorder="1" applyAlignment="1">
      <alignment horizontal="center"/>
    </xf>
    <xf numFmtId="10" fontId="15" fillId="6" borderId="34" xfId="1" applyNumberFormat="1" applyFont="1" applyFill="1" applyBorder="1" applyProtection="1">
      <protection locked="0"/>
    </xf>
    <xf numFmtId="0" fontId="15" fillId="0" borderId="27" xfId="0" applyFont="1" applyBorder="1"/>
    <xf numFmtId="0" fontId="15" fillId="0" borderId="5" xfId="0" applyFont="1" applyBorder="1"/>
    <xf numFmtId="0" fontId="15" fillId="0" borderId="35" xfId="0" applyFont="1" applyFill="1" applyBorder="1" applyAlignment="1">
      <alignment horizontal="center"/>
    </xf>
    <xf numFmtId="10" fontId="15" fillId="6" borderId="35" xfId="1" applyNumberFormat="1" applyFont="1" applyFill="1" applyBorder="1" applyProtection="1">
      <protection locked="0"/>
    </xf>
    <xf numFmtId="0" fontId="15" fillId="0" borderId="30" xfId="0" applyFont="1" applyBorder="1"/>
    <xf numFmtId="0" fontId="15" fillId="0" borderId="3" xfId="0" applyFont="1" applyBorder="1"/>
    <xf numFmtId="10" fontId="15" fillId="6" borderId="36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8" xfId="0" applyFont="1" applyBorder="1"/>
    <xf numFmtId="0" fontId="15" fillId="0" borderId="32" xfId="0" applyFont="1" applyFill="1" applyBorder="1" applyAlignment="1">
      <alignment horizontal="center"/>
    </xf>
    <xf numFmtId="0" fontId="15" fillId="0" borderId="13" xfId="0" applyFont="1" applyBorder="1"/>
    <xf numFmtId="10" fontId="15" fillId="0" borderId="35" xfId="1" applyNumberFormat="1" applyFont="1" applyFill="1" applyBorder="1" applyProtection="1"/>
    <xf numFmtId="0" fontId="15" fillId="0" borderId="26" xfId="0" applyFont="1" applyBorder="1"/>
    <xf numFmtId="0" fontId="15" fillId="0" borderId="0" xfId="0" applyFont="1" applyBorder="1"/>
    <xf numFmtId="0" fontId="15" fillId="0" borderId="37" xfId="0" applyFont="1" applyBorder="1"/>
    <xf numFmtId="10" fontId="15" fillId="0" borderId="36" xfId="1" applyNumberFormat="1" applyFont="1" applyFill="1" applyBorder="1" applyAlignment="1" applyProtection="1">
      <alignment horizontal="right"/>
    </xf>
    <xf numFmtId="0" fontId="15" fillId="0" borderId="31" xfId="0" applyFont="1" applyBorder="1"/>
    <xf numFmtId="10" fontId="15" fillId="0" borderId="11" xfId="1" applyNumberFormat="1" applyFont="1" applyFill="1" applyBorder="1"/>
    <xf numFmtId="0" fontId="17" fillId="0" borderId="21" xfId="0" applyFont="1" applyFill="1" applyBorder="1"/>
    <xf numFmtId="0" fontId="17" fillId="0" borderId="31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4" xfId="0" applyFont="1" applyBorder="1" applyAlignment="1">
      <alignment vertical="center" wrapText="1"/>
    </xf>
    <xf numFmtId="0" fontId="22" fillId="0" borderId="2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2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49" fontId="14" fillId="0" borderId="16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0" borderId="14" xfId="0" applyNumberFormat="1" applyFont="1" applyBorder="1" applyAlignment="1" applyProtection="1"/>
    <xf numFmtId="4" fontId="1" fillId="4" borderId="25" xfId="0" applyNumberFormat="1" applyFont="1" applyFill="1" applyBorder="1" applyAlignment="1" applyProtection="1">
      <protection locked="0"/>
    </xf>
    <xf numFmtId="4" fontId="1" fillId="0" borderId="29" xfId="0" applyNumberFormat="1" applyFont="1" applyBorder="1" applyAlignment="1" applyProtection="1"/>
    <xf numFmtId="0" fontId="7" fillId="2" borderId="0" xfId="0" applyFont="1" applyFill="1" applyBorder="1" applyAlignment="1" applyProtection="1">
      <alignment horizontal="center" vertical="top" wrapText="1"/>
    </xf>
    <xf numFmtId="164" fontId="10" fillId="3" borderId="0" xfId="1" applyNumberFormat="1" applyFont="1" applyFill="1" applyBorder="1" applyAlignment="1" applyProtection="1">
      <alignment horizontal="center" vertical="center"/>
      <protection locked="0"/>
    </xf>
    <xf numFmtId="0" fontId="23" fillId="2" borderId="2" xfId="0" applyFont="1" applyFill="1" applyBorder="1" applyAlignment="1" applyProtection="1">
      <alignment horizontal="justify" vertical="top" wrapText="1"/>
    </xf>
    <xf numFmtId="9" fontId="2" fillId="0" borderId="11" xfId="1" applyNumberFormat="1" applyFont="1" applyBorder="1" applyAlignment="1" applyProtection="1">
      <alignment vertical="center"/>
    </xf>
    <xf numFmtId="9" fontId="2" fillId="0" borderId="38" xfId="1" applyFont="1" applyBorder="1" applyAlignment="1" applyProtection="1">
      <alignment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4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9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49" fontId="14" fillId="0" borderId="16" xfId="0" applyNumberFormat="1" applyFont="1" applyFill="1" applyBorder="1" applyAlignment="1">
      <alignment horizontal="left" vertical="center" wrapText="1"/>
    </xf>
    <xf numFmtId="0" fontId="14" fillId="0" borderId="8" xfId="0" applyNumberFormat="1" applyFont="1" applyFill="1" applyBorder="1" applyAlignment="1">
      <alignment horizontal="left" vertical="center" wrapText="1"/>
    </xf>
    <xf numFmtId="0" fontId="14" fillId="0" borderId="17" xfId="0" applyNumberFormat="1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7" fillId="0" borderId="0" xfId="0" applyFont="1" applyAlignment="1">
      <alignment horizontal="center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23" xfId="0" applyNumberFormat="1" applyFont="1" applyFill="1" applyBorder="1" applyAlignment="1" applyProtection="1">
      <alignment horizontal="left" vertical="center"/>
    </xf>
    <xf numFmtId="0" fontId="13" fillId="0" borderId="20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>
      <alignment horizontal="left" vertical="center"/>
    </xf>
    <xf numFmtId="0" fontId="13" fillId="0" borderId="23" xfId="0" applyNumberFormat="1" applyFont="1" applyFill="1" applyBorder="1" applyAlignment="1">
      <alignment horizontal="left" vertical="center"/>
    </xf>
    <xf numFmtId="0" fontId="13" fillId="0" borderId="20" xfId="0" applyNumberFormat="1" applyFont="1" applyFill="1" applyBorder="1" applyAlignment="1">
      <alignment horizontal="left" vertical="center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</cellXfs>
  <cellStyles count="2">
    <cellStyle name="Normal" xfId="0" builtinId="0"/>
    <cellStyle name="Porcentagem" xfId="1" builtinId="5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tabSelected="1" workbookViewId="0">
      <selection activeCell="K11" sqref="K11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5.285156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34"/>
      <c r="B1" s="34"/>
      <c r="C1" s="34"/>
      <c r="D1" s="34"/>
      <c r="E1" s="34"/>
      <c r="F1" s="34"/>
      <c r="G1" s="34"/>
      <c r="K1" s="122" t="s">
        <v>22</v>
      </c>
    </row>
    <row r="2" spans="1:13" ht="15" customHeight="1" x14ac:dyDescent="0.25">
      <c r="A2" s="34"/>
      <c r="B2" s="34"/>
      <c r="C2" s="34"/>
      <c r="D2" s="34"/>
      <c r="E2" s="34"/>
      <c r="F2" s="34"/>
      <c r="G2" s="34"/>
      <c r="I2" s="125" t="s">
        <v>8</v>
      </c>
      <c r="K2" s="123"/>
    </row>
    <row r="3" spans="1:13" ht="15" customHeight="1" x14ac:dyDescent="0.25">
      <c r="A3" s="34"/>
      <c r="B3" s="34"/>
      <c r="C3" s="35"/>
      <c r="D3" s="34"/>
      <c r="E3" s="34"/>
      <c r="F3" s="34"/>
      <c r="G3" s="34"/>
      <c r="I3" s="126"/>
      <c r="K3" s="123"/>
    </row>
    <row r="4" spans="1:13" ht="15" customHeight="1" x14ac:dyDescent="0.25">
      <c r="A4" s="34"/>
      <c r="B4" s="34"/>
      <c r="C4" s="34"/>
      <c r="D4" s="34"/>
      <c r="E4" s="34"/>
      <c r="F4" s="34"/>
      <c r="G4" s="34"/>
      <c r="I4" s="126"/>
      <c r="K4" s="123"/>
    </row>
    <row r="5" spans="1:13" ht="15" customHeight="1" x14ac:dyDescent="0.25">
      <c r="A5" s="34"/>
      <c r="B5" s="34"/>
      <c r="C5" s="34"/>
      <c r="D5" s="34"/>
      <c r="E5" s="34"/>
      <c r="F5" s="34"/>
      <c r="G5" s="34"/>
      <c r="I5" s="126"/>
      <c r="K5" s="123"/>
    </row>
    <row r="6" spans="1:13" ht="15" customHeight="1" x14ac:dyDescent="0.25">
      <c r="A6" s="34"/>
      <c r="B6" s="34"/>
      <c r="C6" s="34"/>
      <c r="D6" s="34"/>
      <c r="E6" s="34"/>
      <c r="F6" s="34"/>
      <c r="G6" s="34"/>
      <c r="I6" s="127"/>
      <c r="K6" s="123"/>
    </row>
    <row r="7" spans="1:13" ht="15" customHeight="1" x14ac:dyDescent="0.25">
      <c r="A7" s="120" t="s">
        <v>125</v>
      </c>
      <c r="B7" s="120"/>
      <c r="C7" s="120"/>
      <c r="D7" s="120"/>
      <c r="E7" s="120"/>
      <c r="F7" s="120"/>
      <c r="G7" s="120"/>
      <c r="K7" s="123"/>
    </row>
    <row r="8" spans="1:13" ht="15" customHeight="1" x14ac:dyDescent="0.25">
      <c r="A8" s="128" t="s">
        <v>126</v>
      </c>
      <c r="B8" s="128"/>
      <c r="C8" s="128"/>
      <c r="D8" s="128"/>
      <c r="E8" s="128"/>
      <c r="F8" s="128"/>
      <c r="G8" s="128"/>
      <c r="K8" s="123"/>
      <c r="L8" s="9" t="s">
        <v>9</v>
      </c>
    </row>
    <row r="9" spans="1:13" ht="15" customHeight="1" x14ac:dyDescent="0.25">
      <c r="A9" s="129"/>
      <c r="B9" s="130"/>
      <c r="C9" s="130"/>
      <c r="D9" s="130"/>
      <c r="E9" s="130"/>
      <c r="F9" s="130"/>
      <c r="G9" s="131"/>
      <c r="K9" s="124"/>
      <c r="L9" s="9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0" t="s">
        <v>20</v>
      </c>
      <c r="J10" s="10" t="s">
        <v>21</v>
      </c>
      <c r="K10" s="15">
        <v>0</v>
      </c>
      <c r="L10" s="9" t="s">
        <v>7</v>
      </c>
      <c r="M10" s="9">
        <f>G36</f>
        <v>150000.00000000003</v>
      </c>
    </row>
    <row r="11" spans="1:13" s="1" customFormat="1" ht="20.25" x14ac:dyDescent="0.25">
      <c r="A11" s="38"/>
      <c r="B11" s="38"/>
      <c r="C11" s="116" t="s">
        <v>90</v>
      </c>
      <c r="D11" s="5" t="s">
        <v>90</v>
      </c>
      <c r="E11" s="6"/>
      <c r="F11" s="6"/>
      <c r="G11" s="6"/>
      <c r="I11" s="7"/>
      <c r="J11" s="114"/>
      <c r="K11" s="115"/>
      <c r="L11" s="9"/>
      <c r="M11" s="14"/>
    </row>
    <row r="12" spans="1:13" s="1" customFormat="1" ht="20.25" x14ac:dyDescent="0.25">
      <c r="A12" s="38">
        <v>1</v>
      </c>
      <c r="B12" s="38"/>
      <c r="C12" s="39" t="s">
        <v>32</v>
      </c>
      <c r="D12" s="5" t="s">
        <v>90</v>
      </c>
      <c r="E12" s="6"/>
      <c r="F12" s="6"/>
      <c r="G12" s="6"/>
      <c r="I12" s="7"/>
      <c r="J12" s="114"/>
      <c r="K12" s="115"/>
      <c r="L12" s="9"/>
      <c r="M12" s="14"/>
    </row>
    <row r="13" spans="1:13" s="1" customFormat="1" ht="20.25" x14ac:dyDescent="0.25">
      <c r="A13" s="38" t="s">
        <v>19</v>
      </c>
      <c r="B13" s="38" t="s">
        <v>31</v>
      </c>
      <c r="C13" s="39" t="s">
        <v>91</v>
      </c>
      <c r="D13" s="5" t="s">
        <v>92</v>
      </c>
      <c r="E13" s="6">
        <v>2</v>
      </c>
      <c r="F13" s="6">
        <f t="shared" ref="F13:F34" si="0">ROUND(I13,2)</f>
        <v>420.47</v>
      </c>
      <c r="G13" s="6">
        <f t="shared" ref="G13:G34" si="1">ROUND(F13*E13,2)</f>
        <v>840.94</v>
      </c>
      <c r="I13" s="7">
        <f t="shared" ref="I13:I34" si="2">ROUND(L13-(L13*$K$10),2)</f>
        <v>420.47</v>
      </c>
      <c r="J13" s="114"/>
      <c r="K13" s="115"/>
      <c r="L13" s="9">
        <v>420.47</v>
      </c>
      <c r="M13" s="14"/>
    </row>
    <row r="14" spans="1:13" s="1" customFormat="1" ht="20.25" x14ac:dyDescent="0.25">
      <c r="A14" s="38">
        <v>2</v>
      </c>
      <c r="B14" s="38"/>
      <c r="C14" s="39" t="s">
        <v>79</v>
      </c>
      <c r="D14" s="5" t="s">
        <v>90</v>
      </c>
      <c r="E14" s="6"/>
      <c r="F14" s="6"/>
      <c r="G14" s="6"/>
      <c r="I14" s="7"/>
      <c r="J14" s="114"/>
      <c r="K14" s="115"/>
      <c r="L14" s="9"/>
      <c r="M14" s="14"/>
    </row>
    <row r="15" spans="1:13" s="1" customFormat="1" ht="20.25" x14ac:dyDescent="0.25">
      <c r="A15" s="38" t="s">
        <v>83</v>
      </c>
      <c r="B15" s="38" t="s">
        <v>93</v>
      </c>
      <c r="C15" s="39" t="s">
        <v>94</v>
      </c>
      <c r="D15" s="5" t="s">
        <v>92</v>
      </c>
      <c r="E15" s="6">
        <v>582.04999999999995</v>
      </c>
      <c r="F15" s="6">
        <f t="shared" si="0"/>
        <v>12.74</v>
      </c>
      <c r="G15" s="6">
        <f t="shared" si="1"/>
        <v>7415.32</v>
      </c>
      <c r="I15" s="7">
        <f t="shared" si="2"/>
        <v>12.74</v>
      </c>
      <c r="J15" s="114"/>
      <c r="K15" s="115"/>
      <c r="L15" s="9">
        <v>12.74</v>
      </c>
      <c r="M15" s="14"/>
    </row>
    <row r="16" spans="1:13" s="1" customFormat="1" ht="22.5" x14ac:dyDescent="0.25">
      <c r="A16" s="38" t="s">
        <v>84</v>
      </c>
      <c r="B16" s="38" t="s">
        <v>95</v>
      </c>
      <c r="C16" s="39" t="s">
        <v>96</v>
      </c>
      <c r="D16" s="5" t="s">
        <v>92</v>
      </c>
      <c r="E16" s="6">
        <v>118.5</v>
      </c>
      <c r="F16" s="6">
        <f t="shared" si="0"/>
        <v>14.37</v>
      </c>
      <c r="G16" s="6">
        <f t="shared" si="1"/>
        <v>1702.85</v>
      </c>
      <c r="I16" s="7">
        <f t="shared" si="2"/>
        <v>14.37</v>
      </c>
      <c r="J16" s="114"/>
      <c r="K16" s="115"/>
      <c r="L16" s="9">
        <v>14.37</v>
      </c>
      <c r="M16" s="14"/>
    </row>
    <row r="17" spans="1:13" s="1" customFormat="1" ht="56.25" x14ac:dyDescent="0.25">
      <c r="A17" s="38" t="s">
        <v>127</v>
      </c>
      <c r="B17" s="38" t="s">
        <v>97</v>
      </c>
      <c r="C17" s="39" t="s">
        <v>80</v>
      </c>
      <c r="D17" s="5" t="s">
        <v>92</v>
      </c>
      <c r="E17" s="6">
        <v>118.5</v>
      </c>
      <c r="F17" s="6">
        <f t="shared" si="0"/>
        <v>14</v>
      </c>
      <c r="G17" s="6">
        <f t="shared" si="1"/>
        <v>1659</v>
      </c>
      <c r="I17" s="7">
        <f t="shared" si="2"/>
        <v>14</v>
      </c>
      <c r="J17" s="114"/>
      <c r="K17" s="115"/>
      <c r="L17" s="9">
        <v>14</v>
      </c>
      <c r="M17" s="14"/>
    </row>
    <row r="18" spans="1:13" s="1" customFormat="1" ht="22.5" x14ac:dyDescent="0.25">
      <c r="A18" s="38" t="s">
        <v>128</v>
      </c>
      <c r="B18" s="38" t="s">
        <v>98</v>
      </c>
      <c r="C18" s="39" t="s">
        <v>99</v>
      </c>
      <c r="D18" s="5" t="s">
        <v>92</v>
      </c>
      <c r="E18" s="6">
        <v>582.04999999999995</v>
      </c>
      <c r="F18" s="6">
        <f t="shared" si="0"/>
        <v>46.01</v>
      </c>
      <c r="G18" s="6">
        <f t="shared" si="1"/>
        <v>26780.12</v>
      </c>
      <c r="I18" s="7">
        <f t="shared" si="2"/>
        <v>46.01</v>
      </c>
      <c r="J18" s="114"/>
      <c r="K18" s="115"/>
      <c r="L18" s="9">
        <v>46.01</v>
      </c>
      <c r="M18" s="14"/>
    </row>
    <row r="19" spans="1:13" s="1" customFormat="1" ht="33.75" x14ac:dyDescent="0.25">
      <c r="A19" s="38" t="s">
        <v>129</v>
      </c>
      <c r="B19" s="38" t="s">
        <v>100</v>
      </c>
      <c r="C19" s="39" t="s">
        <v>81</v>
      </c>
      <c r="D19" s="5" t="s">
        <v>101</v>
      </c>
      <c r="E19" s="6">
        <v>92.6</v>
      </c>
      <c r="F19" s="6">
        <f t="shared" si="0"/>
        <v>126.49</v>
      </c>
      <c r="G19" s="6">
        <f t="shared" si="1"/>
        <v>11712.97</v>
      </c>
      <c r="I19" s="7">
        <f t="shared" si="2"/>
        <v>126.49</v>
      </c>
      <c r="J19" s="114"/>
      <c r="K19" s="115"/>
      <c r="L19" s="9">
        <v>126.49</v>
      </c>
      <c r="M19" s="14"/>
    </row>
    <row r="20" spans="1:13" s="1" customFormat="1" ht="20.25" x14ac:dyDescent="0.25">
      <c r="A20" s="38">
        <v>3</v>
      </c>
      <c r="B20" s="38"/>
      <c r="C20" s="39" t="s">
        <v>102</v>
      </c>
      <c r="D20" s="5" t="s">
        <v>90</v>
      </c>
      <c r="E20" s="6"/>
      <c r="F20" s="6"/>
      <c r="G20" s="6"/>
      <c r="I20" s="7"/>
      <c r="J20" s="114"/>
      <c r="K20" s="115"/>
      <c r="L20" s="9"/>
      <c r="M20" s="14"/>
    </row>
    <row r="21" spans="1:13" s="1" customFormat="1" ht="33.75" x14ac:dyDescent="0.25">
      <c r="A21" s="38" t="s">
        <v>85</v>
      </c>
      <c r="B21" s="38" t="s">
        <v>103</v>
      </c>
      <c r="C21" s="39" t="s">
        <v>104</v>
      </c>
      <c r="D21" s="5" t="s">
        <v>92</v>
      </c>
      <c r="E21" s="6">
        <v>495.08</v>
      </c>
      <c r="F21" s="6">
        <f t="shared" si="0"/>
        <v>62.57</v>
      </c>
      <c r="G21" s="6">
        <f t="shared" si="1"/>
        <v>30977.16</v>
      </c>
      <c r="I21" s="7">
        <f t="shared" si="2"/>
        <v>62.57</v>
      </c>
      <c r="J21" s="114"/>
      <c r="K21" s="115"/>
      <c r="L21" s="9">
        <v>62.57</v>
      </c>
      <c r="M21" s="14"/>
    </row>
    <row r="22" spans="1:13" s="1" customFormat="1" ht="20.25" x14ac:dyDescent="0.25">
      <c r="A22" s="38" t="s">
        <v>86</v>
      </c>
      <c r="B22" s="38" t="s">
        <v>105</v>
      </c>
      <c r="C22" s="39" t="s">
        <v>106</v>
      </c>
      <c r="D22" s="5" t="s">
        <v>101</v>
      </c>
      <c r="E22" s="6">
        <v>484.6</v>
      </c>
      <c r="F22" s="6">
        <f t="shared" si="0"/>
        <v>4.5</v>
      </c>
      <c r="G22" s="6">
        <f t="shared" si="1"/>
        <v>2180.6999999999998</v>
      </c>
      <c r="I22" s="7">
        <f t="shared" si="2"/>
        <v>4.5</v>
      </c>
      <c r="J22" s="114"/>
      <c r="K22" s="115"/>
      <c r="L22" s="9">
        <v>4.5</v>
      </c>
      <c r="M22" s="14"/>
    </row>
    <row r="23" spans="1:13" s="1" customFormat="1" ht="22.5" x14ac:dyDescent="0.25">
      <c r="A23" s="38" t="s">
        <v>87</v>
      </c>
      <c r="B23" s="38" t="s">
        <v>107</v>
      </c>
      <c r="C23" s="39" t="s">
        <v>108</v>
      </c>
      <c r="D23" s="5" t="s">
        <v>101</v>
      </c>
      <c r="E23" s="6">
        <v>484.6</v>
      </c>
      <c r="F23" s="6">
        <f t="shared" si="0"/>
        <v>11.48</v>
      </c>
      <c r="G23" s="6">
        <f t="shared" si="1"/>
        <v>5563.21</v>
      </c>
      <c r="I23" s="7">
        <f t="shared" si="2"/>
        <v>11.48</v>
      </c>
      <c r="J23" s="114"/>
      <c r="K23" s="115"/>
      <c r="L23" s="9">
        <v>11.48</v>
      </c>
      <c r="M23" s="14"/>
    </row>
    <row r="24" spans="1:13" s="1" customFormat="1" ht="20.25" x14ac:dyDescent="0.25">
      <c r="A24" s="38">
        <v>4</v>
      </c>
      <c r="B24" s="38"/>
      <c r="C24" s="39" t="s">
        <v>109</v>
      </c>
      <c r="D24" s="5" t="s">
        <v>90</v>
      </c>
      <c r="E24" s="6"/>
      <c r="F24" s="6"/>
      <c r="G24" s="6"/>
      <c r="I24" s="7"/>
      <c r="J24" s="114"/>
      <c r="K24" s="115"/>
      <c r="L24" s="9"/>
      <c r="M24" s="14"/>
    </row>
    <row r="25" spans="1:13" s="1" customFormat="1" ht="22.5" x14ac:dyDescent="0.25">
      <c r="A25" s="38" t="s">
        <v>130</v>
      </c>
      <c r="B25" s="38" t="s">
        <v>110</v>
      </c>
      <c r="C25" s="39" t="s">
        <v>111</v>
      </c>
      <c r="D25" s="5" t="s">
        <v>112</v>
      </c>
      <c r="E25" s="6">
        <v>35</v>
      </c>
      <c r="F25" s="6">
        <f t="shared" si="0"/>
        <v>105.38</v>
      </c>
      <c r="G25" s="6">
        <f t="shared" si="1"/>
        <v>3688.3</v>
      </c>
      <c r="I25" s="7">
        <f t="shared" si="2"/>
        <v>105.38</v>
      </c>
      <c r="J25" s="114"/>
      <c r="K25" s="115"/>
      <c r="L25" s="9">
        <v>105.38</v>
      </c>
      <c r="M25" s="14"/>
    </row>
    <row r="26" spans="1:13" s="1" customFormat="1" ht="33.75" x14ac:dyDescent="0.25">
      <c r="A26" s="38" t="s">
        <v>131</v>
      </c>
      <c r="B26" s="38" t="s">
        <v>113</v>
      </c>
      <c r="C26" s="39" t="s">
        <v>77</v>
      </c>
      <c r="D26" s="5" t="s">
        <v>92</v>
      </c>
      <c r="E26" s="6">
        <v>0.8</v>
      </c>
      <c r="F26" s="6">
        <f t="shared" si="0"/>
        <v>701.86</v>
      </c>
      <c r="G26" s="6">
        <f t="shared" si="1"/>
        <v>561.49</v>
      </c>
      <c r="I26" s="7">
        <f t="shared" si="2"/>
        <v>701.86</v>
      </c>
      <c r="J26" s="114"/>
      <c r="K26" s="115"/>
      <c r="L26" s="9">
        <v>701.86</v>
      </c>
      <c r="M26" s="14"/>
    </row>
    <row r="27" spans="1:13" s="1" customFormat="1" ht="20.25" x14ac:dyDescent="0.25">
      <c r="A27" s="38">
        <v>5</v>
      </c>
      <c r="B27" s="38"/>
      <c r="C27" s="39" t="s">
        <v>78</v>
      </c>
      <c r="D27" s="5" t="s">
        <v>90</v>
      </c>
      <c r="E27" s="6"/>
      <c r="F27" s="6"/>
      <c r="G27" s="6"/>
      <c r="I27" s="7"/>
      <c r="J27" s="114"/>
      <c r="K27" s="115"/>
      <c r="L27" s="9"/>
      <c r="M27" s="14"/>
    </row>
    <row r="28" spans="1:13" s="1" customFormat="1" ht="33.75" x14ac:dyDescent="0.25">
      <c r="A28" s="38" t="s">
        <v>132</v>
      </c>
      <c r="B28" s="38" t="s">
        <v>114</v>
      </c>
      <c r="C28" s="39" t="s">
        <v>115</v>
      </c>
      <c r="D28" s="5" t="s">
        <v>92</v>
      </c>
      <c r="E28" s="6">
        <v>2747.07</v>
      </c>
      <c r="F28" s="6">
        <f t="shared" si="0"/>
        <v>14.5</v>
      </c>
      <c r="G28" s="6">
        <f t="shared" si="1"/>
        <v>39832.519999999997</v>
      </c>
      <c r="I28" s="7">
        <f t="shared" si="2"/>
        <v>14.5</v>
      </c>
      <c r="J28" s="114"/>
      <c r="K28" s="115"/>
      <c r="L28" s="9">
        <v>14.5</v>
      </c>
      <c r="M28" s="14"/>
    </row>
    <row r="29" spans="1:13" s="1" customFormat="1" ht="20.25" x14ac:dyDescent="0.25">
      <c r="A29" s="38" t="s">
        <v>133</v>
      </c>
      <c r="B29" s="38" t="s">
        <v>116</v>
      </c>
      <c r="C29" s="39" t="s">
        <v>117</v>
      </c>
      <c r="D29" s="5" t="s">
        <v>92</v>
      </c>
      <c r="E29" s="6">
        <v>51.37</v>
      </c>
      <c r="F29" s="6">
        <f t="shared" si="0"/>
        <v>51.27</v>
      </c>
      <c r="G29" s="6">
        <f t="shared" si="1"/>
        <v>2633.74</v>
      </c>
      <c r="I29" s="7">
        <f t="shared" si="2"/>
        <v>51.27</v>
      </c>
      <c r="J29" s="114"/>
      <c r="K29" s="115"/>
      <c r="L29" s="9">
        <v>51.27</v>
      </c>
      <c r="M29" s="14"/>
    </row>
    <row r="30" spans="1:13" s="1" customFormat="1" ht="22.5" x14ac:dyDescent="0.25">
      <c r="A30" s="38" t="s">
        <v>134</v>
      </c>
      <c r="B30" s="38" t="s">
        <v>118</v>
      </c>
      <c r="C30" s="39" t="s">
        <v>119</v>
      </c>
      <c r="D30" s="5" t="s">
        <v>92</v>
      </c>
      <c r="E30" s="6">
        <v>495.08</v>
      </c>
      <c r="F30" s="6">
        <f t="shared" si="0"/>
        <v>15.96</v>
      </c>
      <c r="G30" s="6">
        <f t="shared" si="1"/>
        <v>7901.48</v>
      </c>
      <c r="I30" s="7">
        <f t="shared" si="2"/>
        <v>15.96</v>
      </c>
      <c r="J30" s="114"/>
      <c r="K30" s="115"/>
      <c r="L30" s="9">
        <v>15.96</v>
      </c>
      <c r="M30" s="14"/>
    </row>
    <row r="31" spans="1:13" s="1" customFormat="1" ht="20.25" x14ac:dyDescent="0.25">
      <c r="A31" s="38" t="s">
        <v>135</v>
      </c>
      <c r="B31" s="38" t="s">
        <v>120</v>
      </c>
      <c r="C31" s="39" t="s">
        <v>121</v>
      </c>
      <c r="D31" s="5" t="s">
        <v>92</v>
      </c>
      <c r="E31" s="6">
        <v>111.5</v>
      </c>
      <c r="F31" s="6">
        <f t="shared" si="0"/>
        <v>20.45</v>
      </c>
      <c r="G31" s="6">
        <f t="shared" si="1"/>
        <v>2280.1799999999998</v>
      </c>
      <c r="I31" s="7">
        <f t="shared" si="2"/>
        <v>20.45</v>
      </c>
      <c r="J31" s="114"/>
      <c r="K31" s="115"/>
      <c r="L31" s="9">
        <v>20.45</v>
      </c>
      <c r="M31" s="14"/>
    </row>
    <row r="32" spans="1:13" s="1" customFormat="1" ht="22.5" x14ac:dyDescent="0.25">
      <c r="A32" s="38" t="s">
        <v>136</v>
      </c>
      <c r="B32" s="38" t="s">
        <v>88</v>
      </c>
      <c r="C32" s="39" t="s">
        <v>82</v>
      </c>
      <c r="D32" s="5" t="s">
        <v>92</v>
      </c>
      <c r="E32" s="6">
        <v>75.55</v>
      </c>
      <c r="F32" s="6">
        <f t="shared" si="0"/>
        <v>31.83</v>
      </c>
      <c r="G32" s="6">
        <f t="shared" si="1"/>
        <v>2404.7600000000002</v>
      </c>
      <c r="I32" s="7">
        <f t="shared" si="2"/>
        <v>31.83</v>
      </c>
      <c r="J32" s="114"/>
      <c r="K32" s="115"/>
      <c r="L32" s="9">
        <v>31.83</v>
      </c>
      <c r="M32" s="14"/>
    </row>
    <row r="33" spans="1:13" s="1" customFormat="1" ht="20.25" x14ac:dyDescent="0.25">
      <c r="A33" s="38">
        <v>6</v>
      </c>
      <c r="B33" s="38"/>
      <c r="C33" s="39" t="s">
        <v>122</v>
      </c>
      <c r="D33" s="5" t="s">
        <v>90</v>
      </c>
      <c r="E33" s="6"/>
      <c r="F33" s="6"/>
      <c r="G33" s="6"/>
      <c r="I33" s="7"/>
      <c r="J33" s="114"/>
      <c r="K33" s="115"/>
      <c r="L33" s="9"/>
      <c r="M33" s="14"/>
    </row>
    <row r="34" spans="1:13" s="1" customFormat="1" ht="20.25" x14ac:dyDescent="0.25">
      <c r="A34" s="38" t="s">
        <v>137</v>
      </c>
      <c r="B34" s="38" t="s">
        <v>123</v>
      </c>
      <c r="C34" s="39" t="s">
        <v>124</v>
      </c>
      <c r="D34" s="5" t="s">
        <v>92</v>
      </c>
      <c r="E34" s="6">
        <v>588.41</v>
      </c>
      <c r="F34" s="6">
        <f t="shared" si="0"/>
        <v>3.17</v>
      </c>
      <c r="G34" s="6">
        <f t="shared" si="1"/>
        <v>1865.26</v>
      </c>
      <c r="I34" s="7">
        <f t="shared" si="2"/>
        <v>3.17</v>
      </c>
      <c r="J34" s="114"/>
      <c r="K34" s="115"/>
      <c r="L34" s="9">
        <v>3.17</v>
      </c>
      <c r="M34" s="14"/>
    </row>
    <row r="35" spans="1:13" s="1" customFormat="1" x14ac:dyDescent="0.25">
      <c r="A35" s="11"/>
      <c r="B35" s="11"/>
      <c r="C35" s="12"/>
      <c r="D35" s="11"/>
      <c r="E35" s="13"/>
      <c r="F35" s="6"/>
      <c r="G35" s="6"/>
      <c r="I35" s="7"/>
      <c r="L35" s="14"/>
    </row>
    <row r="36" spans="1:13" x14ac:dyDescent="0.25">
      <c r="A36" s="119" t="s">
        <v>4</v>
      </c>
      <c r="B36" s="119"/>
      <c r="C36" s="119"/>
      <c r="D36" s="119"/>
      <c r="E36" s="119"/>
      <c r="F36" s="119"/>
      <c r="G36" s="8">
        <f>SUM(G11:G34)</f>
        <v>150000.00000000003</v>
      </c>
    </row>
    <row r="37" spans="1:13" x14ac:dyDescent="0.25">
      <c r="A37" s="34"/>
      <c r="B37" s="34"/>
      <c r="C37" s="34"/>
      <c r="D37" s="34"/>
      <c r="E37" s="34"/>
      <c r="F37" s="34"/>
      <c r="G37" s="34"/>
    </row>
    <row r="38" spans="1:13" ht="15" customHeight="1" x14ac:dyDescent="0.25">
      <c r="A38" s="121" t="s">
        <v>30</v>
      </c>
      <c r="B38" s="121"/>
      <c r="C38" s="121"/>
      <c r="D38" s="121"/>
      <c r="E38" s="121"/>
      <c r="F38" s="121"/>
      <c r="G38" s="121"/>
    </row>
    <row r="39" spans="1:13" x14ac:dyDescent="0.25">
      <c r="A39" s="34"/>
      <c r="B39" s="34"/>
      <c r="C39" s="34"/>
      <c r="D39" s="34"/>
      <c r="E39" s="34"/>
      <c r="F39" s="34"/>
      <c r="G39" s="34"/>
    </row>
    <row r="40" spans="1:13" x14ac:dyDescent="0.25">
      <c r="A40" s="34"/>
      <c r="B40" s="34"/>
      <c r="C40" s="34"/>
      <c r="D40" s="34"/>
      <c r="E40" s="34"/>
      <c r="F40" s="34"/>
      <c r="G40" s="34"/>
    </row>
    <row r="41" spans="1:13" x14ac:dyDescent="0.25">
      <c r="A41" s="34"/>
      <c r="B41" s="34"/>
      <c r="C41" s="34"/>
      <c r="D41" s="34"/>
      <c r="E41" s="34"/>
      <c r="F41" s="34"/>
      <c r="G41" s="34"/>
    </row>
    <row r="42" spans="1:13" x14ac:dyDescent="0.25">
      <c r="A42" s="34"/>
      <c r="B42" s="34"/>
      <c r="C42" s="34"/>
      <c r="D42" s="34"/>
      <c r="E42" s="34"/>
      <c r="F42" s="34"/>
      <c r="G42" s="34"/>
    </row>
    <row r="43" spans="1:13" x14ac:dyDescent="0.25">
      <c r="A43" s="34"/>
      <c r="B43" s="34"/>
      <c r="C43" s="34"/>
      <c r="D43" s="34"/>
      <c r="E43" s="34"/>
      <c r="F43" s="34"/>
      <c r="G43" s="34"/>
    </row>
    <row r="44" spans="1:13" x14ac:dyDescent="0.25">
      <c r="A44" s="34"/>
      <c r="B44" s="34"/>
      <c r="C44" s="34"/>
      <c r="D44" s="34"/>
      <c r="E44" s="34"/>
      <c r="F44" s="34"/>
      <c r="G44" s="34"/>
    </row>
    <row r="45" spans="1:13" x14ac:dyDescent="0.25">
      <c r="A45" s="34"/>
      <c r="B45" s="34"/>
      <c r="C45" s="34"/>
      <c r="D45" s="34"/>
      <c r="E45" s="34"/>
      <c r="F45" s="34"/>
      <c r="G45" s="34"/>
    </row>
  </sheetData>
  <sheetProtection password="EE6F" sheet="1" objects="1" scenarios="1" selectLockedCells="1"/>
  <mergeCells count="7">
    <mergeCell ref="A36:F36"/>
    <mergeCell ref="A7:G7"/>
    <mergeCell ref="A38:G38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35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7"/>
  <sheetViews>
    <sheetView workbookViewId="0">
      <selection activeCell="C15" sqref="C15"/>
    </sheetView>
  </sheetViews>
  <sheetFormatPr defaultRowHeight="12" customHeight="1" x14ac:dyDescent="0.25"/>
  <cols>
    <col min="1" max="1" width="7.42578125" customWidth="1"/>
    <col min="2" max="2" width="50.5703125" customWidth="1"/>
    <col min="3" max="4" width="11.140625" customWidth="1"/>
    <col min="5" max="5" width="7" bestFit="1" customWidth="1"/>
    <col min="6" max="6" width="6" bestFit="1" customWidth="1"/>
    <col min="7" max="7" width="7" bestFit="1" customWidth="1"/>
    <col min="8" max="8" width="6" bestFit="1" customWidth="1"/>
    <col min="9" max="11" width="7" bestFit="1" customWidth="1"/>
    <col min="12" max="12" width="6" bestFit="1" customWidth="1"/>
    <col min="13" max="13" width="7" bestFit="1" customWidth="1"/>
    <col min="14" max="14" width="6" bestFit="1" customWidth="1"/>
    <col min="15" max="15" width="7" bestFit="1" customWidth="1"/>
    <col min="16" max="16" width="6" bestFit="1" customWidth="1"/>
  </cols>
  <sheetData>
    <row r="1" spans="1:16" ht="15.75" x14ac:dyDescent="0.25">
      <c r="A1" s="132" t="s">
        <v>23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</row>
    <row r="2" spans="1:16" ht="15" x14ac:dyDescent="0.25">
      <c r="A2" s="16"/>
      <c r="B2" s="16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1:16" ht="15" x14ac:dyDescent="0.25">
      <c r="A3" s="46" t="str">
        <f>ORÇAMENTO!A7</f>
        <v>OBJETO: REFORMA UNIDADE BÁSICA DE SAÚDE CALDISSE DECARLI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8"/>
    </row>
    <row r="4" spans="1:16" ht="15" x14ac:dyDescent="0.25">
      <c r="A4" s="46" t="str">
        <f>ORÇAMENTO!A8</f>
        <v>LOCALIZAÇÃO: RUA ROMÁRIO MARTINS, 154, CENTRO, CORONEL VIVIDA – PR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</row>
    <row r="5" spans="1:16" ht="15" x14ac:dyDescent="0.25">
      <c r="A5" s="46" t="s">
        <v>24</v>
      </c>
      <c r="B5" s="49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1"/>
    </row>
    <row r="6" spans="1:16" ht="1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9"/>
      <c r="L6" s="19"/>
      <c r="M6" s="19"/>
      <c r="N6" s="19"/>
      <c r="O6" s="19"/>
      <c r="P6" s="19"/>
    </row>
    <row r="7" spans="1:16" ht="15" x14ac:dyDescent="0.25">
      <c r="A7" s="134" t="s">
        <v>10</v>
      </c>
      <c r="B7" s="134" t="s">
        <v>25</v>
      </c>
      <c r="C7" s="136" t="s">
        <v>26</v>
      </c>
      <c r="D7" s="36" t="s">
        <v>33</v>
      </c>
      <c r="E7" s="134" t="s">
        <v>11</v>
      </c>
      <c r="F7" s="134"/>
      <c r="G7" s="134" t="s">
        <v>12</v>
      </c>
      <c r="H7" s="134"/>
      <c r="I7" s="134" t="s">
        <v>13</v>
      </c>
      <c r="J7" s="134"/>
      <c r="K7" s="134" t="s">
        <v>14</v>
      </c>
      <c r="L7" s="134"/>
      <c r="M7" s="134" t="s">
        <v>15</v>
      </c>
      <c r="N7" s="134"/>
      <c r="O7" s="134" t="s">
        <v>16</v>
      </c>
      <c r="P7" s="134"/>
    </row>
    <row r="8" spans="1:16" ht="15" x14ac:dyDescent="0.25">
      <c r="A8" s="135"/>
      <c r="B8" s="135"/>
      <c r="C8" s="137"/>
      <c r="D8" s="37" t="s">
        <v>34</v>
      </c>
      <c r="E8" s="20" t="s">
        <v>17</v>
      </c>
      <c r="F8" s="21" t="s">
        <v>18</v>
      </c>
      <c r="G8" s="20" t="s">
        <v>17</v>
      </c>
      <c r="H8" s="21" t="s">
        <v>18</v>
      </c>
      <c r="I8" s="20" t="s">
        <v>17</v>
      </c>
      <c r="J8" s="21" t="s">
        <v>18</v>
      </c>
      <c r="K8" s="20" t="s">
        <v>17</v>
      </c>
      <c r="L8" s="21" t="s">
        <v>18</v>
      </c>
      <c r="M8" s="20" t="s">
        <v>17</v>
      </c>
      <c r="N8" s="21" t="s">
        <v>18</v>
      </c>
      <c r="O8" s="20" t="s">
        <v>17</v>
      </c>
      <c r="P8" s="21" t="s">
        <v>18</v>
      </c>
    </row>
    <row r="9" spans="1:16" ht="15" x14ac:dyDescent="0.25">
      <c r="A9" s="22">
        <f>ORÇAMENTO!A12</f>
        <v>1</v>
      </c>
      <c r="B9" s="23" t="str">
        <f>ORÇAMENTO!C12</f>
        <v>SERVIÇOS PRELIMINARES</v>
      </c>
      <c r="C9" s="24">
        <f>SUM(ORÇAMENTO!G13)</f>
        <v>840.94</v>
      </c>
      <c r="D9" s="40">
        <f>((C9*100)/$C$33)/100</f>
        <v>5.6062666666666676E-3</v>
      </c>
      <c r="E9" s="25">
        <v>100</v>
      </c>
      <c r="F9" s="24"/>
      <c r="G9" s="25"/>
      <c r="H9" s="24"/>
      <c r="I9" s="25"/>
      <c r="J9" s="24"/>
      <c r="K9" s="25"/>
      <c r="L9" s="24"/>
      <c r="M9" s="25"/>
      <c r="N9" s="24"/>
      <c r="O9" s="26"/>
      <c r="P9" s="27"/>
    </row>
    <row r="10" spans="1:16" ht="15" x14ac:dyDescent="0.25">
      <c r="A10" s="22">
        <f>ORÇAMENTO!A14</f>
        <v>2</v>
      </c>
      <c r="B10" s="23" t="str">
        <f>ORÇAMENTO!C14</f>
        <v>COBERTURA</v>
      </c>
      <c r="C10" s="24">
        <f>SUM(ORÇAMENTO!G15:G19)</f>
        <v>49270.26</v>
      </c>
      <c r="D10" s="40">
        <f t="shared" ref="D10:D14" si="0">((C10*100)/$C$33)/100</f>
        <v>0.32846839999999999</v>
      </c>
      <c r="E10" s="25">
        <v>100</v>
      </c>
      <c r="F10" s="24"/>
      <c r="G10" s="25"/>
      <c r="H10" s="24"/>
      <c r="I10" s="25"/>
      <c r="J10" s="24"/>
      <c r="K10" s="25"/>
      <c r="L10" s="24"/>
      <c r="M10" s="25"/>
      <c r="N10" s="24"/>
      <c r="O10" s="26"/>
      <c r="P10" s="27"/>
    </row>
    <row r="11" spans="1:16" ht="15" x14ac:dyDescent="0.25">
      <c r="A11" s="22">
        <f>ORÇAMENTO!A20</f>
        <v>3</v>
      </c>
      <c r="B11" s="23" t="str">
        <f>ORÇAMENTO!C20</f>
        <v>REVESTIMENTOS</v>
      </c>
      <c r="C11" s="24">
        <f>SUM(ORÇAMENTO!G21:G23)</f>
        <v>38721.07</v>
      </c>
      <c r="D11" s="40">
        <f t="shared" si="0"/>
        <v>0.25814046666666668</v>
      </c>
      <c r="E11" s="25"/>
      <c r="F11" s="24"/>
      <c r="G11" s="25">
        <v>50</v>
      </c>
      <c r="H11" s="24"/>
      <c r="I11" s="25">
        <v>50</v>
      </c>
      <c r="J11" s="24"/>
      <c r="K11" s="25"/>
      <c r="L11" s="24"/>
      <c r="M11" s="25"/>
      <c r="N11" s="24"/>
      <c r="O11" s="26"/>
      <c r="P11" s="27"/>
    </row>
    <row r="12" spans="1:16" ht="15" x14ac:dyDescent="0.25">
      <c r="A12" s="22">
        <f>ORÇAMENTO!A24</f>
        <v>4</v>
      </c>
      <c r="B12" s="23" t="str">
        <f>ORÇAMENTO!C24</f>
        <v>ESQUADRIAS E ACESSORIOS</v>
      </c>
      <c r="C12" s="24">
        <f>SUM(ORÇAMENTO!G25:G26)</f>
        <v>4249.79</v>
      </c>
      <c r="D12" s="40">
        <f t="shared" si="0"/>
        <v>2.8331933333333333E-2</v>
      </c>
      <c r="E12" s="25"/>
      <c r="F12" s="24"/>
      <c r="G12" s="25"/>
      <c r="H12" s="24"/>
      <c r="I12" s="25">
        <v>50</v>
      </c>
      <c r="J12" s="24"/>
      <c r="K12" s="25">
        <v>50</v>
      </c>
      <c r="L12" s="24"/>
      <c r="M12" s="25"/>
      <c r="N12" s="24"/>
      <c r="O12" s="26"/>
      <c r="P12" s="27"/>
    </row>
    <row r="13" spans="1:16" ht="15" x14ac:dyDescent="0.25">
      <c r="A13" s="22">
        <f>ORÇAMENTO!A27</f>
        <v>5</v>
      </c>
      <c r="B13" s="23" t="str">
        <f>ORÇAMENTO!C27</f>
        <v>PINTURA</v>
      </c>
      <c r="C13" s="24">
        <f>SUM(ORÇAMENTO!G28:G32)</f>
        <v>55052.679999999993</v>
      </c>
      <c r="D13" s="40">
        <f t="shared" si="0"/>
        <v>0.36701786666666664</v>
      </c>
      <c r="E13" s="25"/>
      <c r="F13" s="24"/>
      <c r="G13" s="25"/>
      <c r="H13" s="24"/>
      <c r="I13" s="25"/>
      <c r="J13" s="24"/>
      <c r="K13" s="25">
        <v>50</v>
      </c>
      <c r="L13" s="24"/>
      <c r="M13" s="25">
        <v>50</v>
      </c>
      <c r="N13" s="24"/>
      <c r="O13" s="26"/>
      <c r="P13" s="27"/>
    </row>
    <row r="14" spans="1:16" ht="15" x14ac:dyDescent="0.25">
      <c r="A14" s="22">
        <f>ORÇAMENTO!A33</f>
        <v>6</v>
      </c>
      <c r="B14" s="23" t="str">
        <f>ORÇAMENTO!C33</f>
        <v>LIMPEZA</v>
      </c>
      <c r="C14" s="24">
        <f>SUM(ORÇAMENTO!G34)</f>
        <v>1865.26</v>
      </c>
      <c r="D14" s="40">
        <f t="shared" si="0"/>
        <v>1.2435066666666668E-2</v>
      </c>
      <c r="E14" s="25"/>
      <c r="F14" s="24"/>
      <c r="G14" s="25"/>
      <c r="H14" s="24"/>
      <c r="I14" s="25"/>
      <c r="J14" s="24"/>
      <c r="K14" s="25"/>
      <c r="L14" s="24"/>
      <c r="M14" s="25">
        <v>100</v>
      </c>
      <c r="N14" s="24"/>
      <c r="O14" s="26"/>
      <c r="P14" s="27"/>
    </row>
    <row r="15" spans="1:16" ht="15" x14ac:dyDescent="0.25">
      <c r="A15" s="22"/>
      <c r="B15" s="23"/>
      <c r="C15" s="24"/>
      <c r="D15" s="40"/>
      <c r="E15" s="25"/>
      <c r="F15" s="24"/>
      <c r="G15" s="25"/>
      <c r="H15" s="24"/>
      <c r="I15" s="25"/>
      <c r="J15" s="24"/>
      <c r="K15" s="25"/>
      <c r="L15" s="24"/>
      <c r="M15" s="25"/>
      <c r="N15" s="24"/>
      <c r="O15" s="26"/>
      <c r="P15" s="27"/>
    </row>
    <row r="16" spans="1:16" ht="15" x14ac:dyDescent="0.25">
      <c r="A16" s="22"/>
      <c r="B16" s="23"/>
      <c r="C16" s="24"/>
      <c r="D16" s="40"/>
      <c r="E16" s="25"/>
      <c r="F16" s="24"/>
      <c r="G16" s="25"/>
      <c r="H16" s="24"/>
      <c r="I16" s="25"/>
      <c r="J16" s="24"/>
      <c r="K16" s="25"/>
      <c r="L16" s="24"/>
      <c r="M16" s="25"/>
      <c r="N16" s="24"/>
      <c r="O16" s="26"/>
      <c r="P16" s="27"/>
    </row>
    <row r="17" spans="1:16" ht="15" x14ac:dyDescent="0.25">
      <c r="A17" s="22"/>
      <c r="B17" s="23"/>
      <c r="C17" s="24"/>
      <c r="D17" s="40"/>
      <c r="E17" s="25"/>
      <c r="F17" s="24"/>
      <c r="G17" s="25"/>
      <c r="H17" s="24"/>
      <c r="I17" s="25"/>
      <c r="J17" s="24"/>
      <c r="K17" s="25"/>
      <c r="L17" s="24"/>
      <c r="M17" s="25"/>
      <c r="N17" s="24"/>
      <c r="O17" s="26"/>
      <c r="P17" s="27"/>
    </row>
    <row r="18" spans="1:16" ht="15" x14ac:dyDescent="0.25">
      <c r="A18" s="22"/>
      <c r="B18" s="23"/>
      <c r="C18" s="24"/>
      <c r="D18" s="40"/>
      <c r="E18" s="25"/>
      <c r="F18" s="24"/>
      <c r="G18" s="25"/>
      <c r="H18" s="24"/>
      <c r="I18" s="25"/>
      <c r="J18" s="24"/>
      <c r="K18" s="25"/>
      <c r="L18" s="24"/>
      <c r="M18" s="25"/>
      <c r="N18" s="24"/>
      <c r="O18" s="26"/>
      <c r="P18" s="27"/>
    </row>
    <row r="19" spans="1:16" ht="15" x14ac:dyDescent="0.25">
      <c r="A19" s="22"/>
      <c r="B19" s="23"/>
      <c r="C19" s="24"/>
      <c r="D19" s="40"/>
      <c r="E19" s="25"/>
      <c r="F19" s="24"/>
      <c r="G19" s="25"/>
      <c r="H19" s="24"/>
      <c r="I19" s="25"/>
      <c r="J19" s="24"/>
      <c r="K19" s="25"/>
      <c r="L19" s="24"/>
      <c r="M19" s="25"/>
      <c r="N19" s="24"/>
      <c r="O19" s="26"/>
      <c r="P19" s="27"/>
    </row>
    <row r="20" spans="1:16" ht="15" x14ac:dyDescent="0.25">
      <c r="A20" s="22"/>
      <c r="B20" s="23"/>
      <c r="C20" s="24"/>
      <c r="D20" s="40"/>
      <c r="E20" s="25"/>
      <c r="F20" s="24"/>
      <c r="G20" s="25"/>
      <c r="H20" s="24"/>
      <c r="I20" s="25"/>
      <c r="J20" s="24"/>
      <c r="K20" s="25"/>
      <c r="L20" s="24"/>
      <c r="M20" s="25"/>
      <c r="N20" s="24"/>
      <c r="O20" s="26"/>
      <c r="P20" s="27"/>
    </row>
    <row r="21" spans="1:16" ht="15" x14ac:dyDescent="0.25">
      <c r="A21" s="22"/>
      <c r="B21" s="23"/>
      <c r="C21" s="24"/>
      <c r="D21" s="40"/>
      <c r="E21" s="25"/>
      <c r="F21" s="24"/>
      <c r="G21" s="25"/>
      <c r="H21" s="24"/>
      <c r="I21" s="25"/>
      <c r="J21" s="24"/>
      <c r="K21" s="25"/>
      <c r="L21" s="24"/>
      <c r="M21" s="25"/>
      <c r="N21" s="24"/>
      <c r="O21" s="26"/>
      <c r="P21" s="27"/>
    </row>
    <row r="22" spans="1:16" ht="15" x14ac:dyDescent="0.25">
      <c r="A22" s="22"/>
      <c r="B22" s="23"/>
      <c r="C22" s="24"/>
      <c r="D22" s="40"/>
      <c r="E22" s="25"/>
      <c r="F22" s="24"/>
      <c r="G22" s="25"/>
      <c r="H22" s="24"/>
      <c r="I22" s="25"/>
      <c r="J22" s="24"/>
      <c r="K22" s="25"/>
      <c r="L22" s="24"/>
      <c r="M22" s="25"/>
      <c r="N22" s="24"/>
      <c r="O22" s="26"/>
      <c r="P22" s="27"/>
    </row>
    <row r="23" spans="1:16" ht="15" x14ac:dyDescent="0.25">
      <c r="A23" s="22"/>
      <c r="B23" s="23"/>
      <c r="C23" s="24"/>
      <c r="D23" s="40"/>
      <c r="E23" s="25"/>
      <c r="F23" s="24"/>
      <c r="G23" s="25"/>
      <c r="H23" s="24"/>
      <c r="I23" s="25"/>
      <c r="J23" s="24"/>
      <c r="K23" s="25"/>
      <c r="L23" s="24"/>
      <c r="M23" s="25"/>
      <c r="N23" s="24"/>
      <c r="O23" s="26"/>
      <c r="P23" s="27"/>
    </row>
    <row r="24" spans="1:16" ht="15" x14ac:dyDescent="0.25">
      <c r="A24" s="22"/>
      <c r="B24" s="23"/>
      <c r="C24" s="24"/>
      <c r="D24" s="40"/>
      <c r="E24" s="25"/>
      <c r="F24" s="24"/>
      <c r="G24" s="25"/>
      <c r="H24" s="24"/>
      <c r="I24" s="25"/>
      <c r="J24" s="24"/>
      <c r="K24" s="25"/>
      <c r="L24" s="24"/>
      <c r="M24" s="25"/>
      <c r="N24" s="24"/>
      <c r="O24" s="26"/>
      <c r="P24" s="27"/>
    </row>
    <row r="25" spans="1:16" ht="15" x14ac:dyDescent="0.25">
      <c r="A25" s="22"/>
      <c r="B25" s="23"/>
      <c r="C25" s="24"/>
      <c r="D25" s="40"/>
      <c r="E25" s="25"/>
      <c r="F25" s="24"/>
      <c r="G25" s="25"/>
      <c r="H25" s="24"/>
      <c r="I25" s="25"/>
      <c r="J25" s="24"/>
      <c r="K25" s="25"/>
      <c r="L25" s="24"/>
      <c r="M25" s="25"/>
      <c r="N25" s="24"/>
      <c r="O25" s="26"/>
      <c r="P25" s="27"/>
    </row>
    <row r="26" spans="1:16" ht="15" x14ac:dyDescent="0.25">
      <c r="A26" s="22"/>
      <c r="B26" s="23"/>
      <c r="C26" s="24"/>
      <c r="D26" s="40"/>
      <c r="E26" s="25"/>
      <c r="F26" s="24"/>
      <c r="G26" s="25"/>
      <c r="H26" s="24"/>
      <c r="I26" s="25"/>
      <c r="J26" s="24"/>
      <c r="K26" s="25"/>
      <c r="L26" s="24"/>
      <c r="M26" s="25"/>
      <c r="N26" s="24"/>
      <c r="O26" s="26"/>
      <c r="P26" s="27"/>
    </row>
    <row r="27" spans="1:16" ht="15" x14ac:dyDescent="0.25">
      <c r="A27" s="22"/>
      <c r="B27" s="23"/>
      <c r="C27" s="24"/>
      <c r="D27" s="40"/>
      <c r="E27" s="25"/>
      <c r="F27" s="24"/>
      <c r="G27" s="25"/>
      <c r="H27" s="24"/>
      <c r="I27" s="25"/>
      <c r="J27" s="24"/>
      <c r="K27" s="25"/>
      <c r="L27" s="24"/>
      <c r="M27" s="25"/>
      <c r="N27" s="24"/>
      <c r="O27" s="26"/>
      <c r="P27" s="27"/>
    </row>
    <row r="28" spans="1:16" ht="15" x14ac:dyDescent="0.25">
      <c r="A28" s="22"/>
      <c r="B28" s="23"/>
      <c r="C28" s="24"/>
      <c r="D28" s="40"/>
      <c r="E28" s="25"/>
      <c r="F28" s="24"/>
      <c r="G28" s="25"/>
      <c r="H28" s="24"/>
      <c r="I28" s="25"/>
      <c r="J28" s="24"/>
      <c r="K28" s="25"/>
      <c r="L28" s="24"/>
      <c r="M28" s="25"/>
      <c r="N28" s="24"/>
      <c r="O28" s="26"/>
      <c r="P28" s="27"/>
    </row>
    <row r="29" spans="1:16" ht="15" x14ac:dyDescent="0.25">
      <c r="A29" s="22"/>
      <c r="B29" s="23"/>
      <c r="C29" s="24"/>
      <c r="D29" s="40"/>
      <c r="E29" s="25"/>
      <c r="F29" s="24"/>
      <c r="G29" s="25"/>
      <c r="H29" s="24"/>
      <c r="I29" s="25"/>
      <c r="J29" s="24"/>
      <c r="K29" s="25"/>
      <c r="L29" s="24"/>
      <c r="M29" s="25"/>
      <c r="N29" s="24"/>
      <c r="O29" s="26"/>
      <c r="P29" s="27"/>
    </row>
    <row r="30" spans="1:16" ht="15" x14ac:dyDescent="0.25">
      <c r="A30" s="22"/>
      <c r="B30" s="23"/>
      <c r="C30" s="24"/>
      <c r="D30" s="24"/>
      <c r="E30" s="25"/>
      <c r="F30" s="24"/>
      <c r="G30" s="25"/>
      <c r="H30" s="24"/>
      <c r="I30" s="25"/>
      <c r="J30" s="24"/>
      <c r="K30" s="25"/>
      <c r="L30" s="24"/>
      <c r="M30" s="25"/>
      <c r="N30" s="24"/>
      <c r="O30" s="26"/>
      <c r="P30" s="27"/>
    </row>
    <row r="31" spans="1:16" ht="15" x14ac:dyDescent="0.25">
      <c r="A31" s="22"/>
      <c r="B31" s="23"/>
      <c r="C31" s="24"/>
      <c r="D31" s="24"/>
      <c r="E31" s="25"/>
      <c r="F31" s="24"/>
      <c r="G31" s="25"/>
      <c r="H31" s="24"/>
      <c r="I31" s="25"/>
      <c r="J31" s="24"/>
      <c r="K31" s="110"/>
      <c r="L31" s="111"/>
      <c r="M31" s="110"/>
      <c r="N31" s="111"/>
      <c r="O31" s="112"/>
      <c r="P31" s="113"/>
    </row>
    <row r="32" spans="1:16" ht="15" x14ac:dyDescent="0.25">
      <c r="A32" s="28"/>
      <c r="B32" s="29" t="s">
        <v>27</v>
      </c>
      <c r="C32" s="31"/>
      <c r="D32" s="117">
        <f>SUM(D9:D31)</f>
        <v>1</v>
      </c>
      <c r="E32" s="42">
        <f>((D9*E9)/100)++((D10*E10)/100)+((D11*E11)/100)+((D12*E12)/100)+((D13*E13)/100)+((D14*E14)/100)+((D15*E15)/100)+((D16*E16)/100)+((D17*E17)/100)+((D18*E18)/100)+((D19*E19)/100)+((D20*E20)/100)+((D21*E21)/100)+((D22*E22)/100)+((D23*E23)/100)+((D24*E24)/100)+((D25*E25)/100)+((D26*E26)/100)+((D27*E27)/100)+((D28*E28)/100)+((D29*E29)/100)</f>
        <v>0.33407466666666669</v>
      </c>
      <c r="F32" s="42">
        <f>E32</f>
        <v>0.33407466666666669</v>
      </c>
      <c r="G32" s="42">
        <f>((D9*G9)/100)+((D10*G10)/100)+((D11*G11)/100)+((D12*G12)/100)+((D13*G13)/100)+((D14*G14)/100)+((D15*G15)/100)+((D16*G16)/100)+((D17*G17)/100)+((D18*G18)/100)+((D19*G19)/100)+((D20*G20)/100)+((D21*G21)/100)+((D22*G22)/100)+((D23*G23)/100)+((D24*G24)/100)+((D25*G25)/100)+((D26*G26)/100)+((D27*G27)/100)+((D28*G28)/100)+((D29*G29)/100)</f>
        <v>0.12907023333333334</v>
      </c>
      <c r="H32" s="42">
        <f>E32+G32</f>
        <v>0.46314490000000003</v>
      </c>
      <c r="I32" s="42">
        <f>((D9*I9)/100)+((D10*I10)/100)+((D11*I11)/100)+((D12*I12)/100)+((D13*I13)/100)+((D14*I14)/100)+((D15*I15)/100)+((D16*I16)/100)+((D17*I17)/100)+((D18*I18)/100)+((D19*I19)/100)+((D20*I20)/100)+((D21*I21)/100)+((D22*I22)/100)+((D23*I23)/100)+((D24*I24)/100)+((D25*I25)/100)+((D26*I26)/100)+((D27*I27)/100)+((D28*I28)/100)+((D29*I29)/100)</f>
        <v>0.14323620000000001</v>
      </c>
      <c r="J32" s="42">
        <f>I32+H32</f>
        <v>0.60638110000000001</v>
      </c>
      <c r="K32" s="42">
        <f>((D9*K9)/100)+((D10*K10)/100)+((D11*K11)/100)+((D12*K12)/100)+((D13*K13)/100)+((D14*K14)/100)+((D15*K15)/100)+((D16*K16)/100)+((D17*K17)/100)+((D18*K18)/100)+((D19*K19)/100)+((D20*K20)/100)+((D21*K21)/100)+((D22*K22)/100)+((D23*K23)/100)+((D24*K24)/100)+((D25*K25))</f>
        <v>0.19767489999999999</v>
      </c>
      <c r="L32" s="42">
        <f>K32+J32</f>
        <v>0.80405599999999999</v>
      </c>
      <c r="M32" s="42">
        <f>((D9*M9)/100)+((D10*M10)/100)+((D11*M11)/100)+((D12*M12)/100)+((D13*M13)/100)+((D14*M14)/100)+((D15*M15)/100)+((D16*M16)/100)+((D17*M17)/100)+((D18*M18)/100)+((D19*M19)/100)+((D20*M20)/100)+((D21*M21)/100)+((D22*M22)/100)+((D23*M23)/100)+((D24*M24)/100)</f>
        <v>0.19594399999999998</v>
      </c>
      <c r="N32" s="118">
        <f>L32+M32</f>
        <v>1</v>
      </c>
      <c r="O32" s="31"/>
      <c r="P32" s="31"/>
    </row>
    <row r="33" spans="1:16" ht="15" x14ac:dyDescent="0.25">
      <c r="A33" s="32"/>
      <c r="B33" s="33" t="s">
        <v>28</v>
      </c>
      <c r="C33" s="31">
        <f>SUM(C9:C32)</f>
        <v>150000</v>
      </c>
      <c r="D33" s="41">
        <f>D32</f>
        <v>1</v>
      </c>
      <c r="E33" s="133">
        <f>(C33*E32)</f>
        <v>50111.200000000004</v>
      </c>
      <c r="F33" s="133"/>
      <c r="G33" s="133">
        <f>(C33*G32)</f>
        <v>19360.535</v>
      </c>
      <c r="H33" s="133"/>
      <c r="I33" s="133">
        <f>(C33*I32)</f>
        <v>21485.43</v>
      </c>
      <c r="J33" s="133"/>
      <c r="K33" s="133">
        <f>(C33*K32)</f>
        <v>29651.234999999997</v>
      </c>
      <c r="L33" s="133"/>
      <c r="M33" s="133">
        <f>(C33*M32)</f>
        <v>29391.599999999999</v>
      </c>
      <c r="N33" s="133"/>
      <c r="O33" s="133"/>
      <c r="P33" s="133"/>
    </row>
    <row r="34" spans="1:16" ht="15" x14ac:dyDescent="0.25">
      <c r="A34" s="43"/>
      <c r="B34" s="44" t="s">
        <v>29</v>
      </c>
      <c r="C34" s="30"/>
      <c r="D34" s="30"/>
      <c r="E34" s="133">
        <f>E33</f>
        <v>50111.200000000004</v>
      </c>
      <c r="F34" s="133"/>
      <c r="G34" s="133">
        <f>G33+E34</f>
        <v>69471.735000000001</v>
      </c>
      <c r="H34" s="133"/>
      <c r="I34" s="133">
        <f>G34+I33</f>
        <v>90957.165000000008</v>
      </c>
      <c r="J34" s="133"/>
      <c r="K34" s="133">
        <f>I34+K33</f>
        <v>120608.40000000001</v>
      </c>
      <c r="L34" s="133"/>
      <c r="M34" s="133">
        <f>K34+M33</f>
        <v>150000</v>
      </c>
      <c r="N34" s="133"/>
      <c r="O34" s="133"/>
      <c r="P34" s="133"/>
    </row>
    <row r="35" spans="1:16" ht="15" x14ac:dyDescent="0.25"/>
    <row r="36" spans="1:16" ht="15" x14ac:dyDescent="0.25">
      <c r="A36" s="45"/>
      <c r="B36" s="45"/>
      <c r="D36" s="45"/>
      <c r="E36" s="45"/>
      <c r="F36" s="45"/>
      <c r="G36" s="45"/>
      <c r="H36" s="45"/>
      <c r="I36" s="45"/>
      <c r="J36" s="45"/>
    </row>
    <row r="37" spans="1:16" ht="15" x14ac:dyDescent="0.25">
      <c r="A37" t="s">
        <v>35</v>
      </c>
      <c r="D37" t="s">
        <v>36</v>
      </c>
    </row>
    <row r="38" spans="1:16" ht="15" x14ac:dyDescent="0.25"/>
    <row r="39" spans="1:16" ht="15" x14ac:dyDescent="0.25"/>
    <row r="40" spans="1:16" ht="15" x14ac:dyDescent="0.25"/>
    <row r="41" spans="1:16" ht="15" x14ac:dyDescent="0.25"/>
    <row r="42" spans="1:16" ht="15" x14ac:dyDescent="0.25"/>
    <row r="43" spans="1:16" ht="15" x14ac:dyDescent="0.25"/>
    <row r="44" spans="1:16" ht="15" x14ac:dyDescent="0.25"/>
    <row r="45" spans="1:16" ht="15" x14ac:dyDescent="0.25"/>
    <row r="46" spans="1:16" ht="15" x14ac:dyDescent="0.25"/>
    <row r="47" spans="1:16" ht="15" x14ac:dyDescent="0.25"/>
  </sheetData>
  <mergeCells count="22">
    <mergeCell ref="O34:P34"/>
    <mergeCell ref="M7:N7"/>
    <mergeCell ref="O7:P7"/>
    <mergeCell ref="K7:L7"/>
    <mergeCell ref="A7:A8"/>
    <mergeCell ref="E7:F7"/>
    <mergeCell ref="G7:H7"/>
    <mergeCell ref="I7:J7"/>
    <mergeCell ref="B7:B8"/>
    <mergeCell ref="C7:C8"/>
    <mergeCell ref="E34:F34"/>
    <mergeCell ref="G34:H34"/>
    <mergeCell ref="I34:J34"/>
    <mergeCell ref="K34:L34"/>
    <mergeCell ref="M34:N34"/>
    <mergeCell ref="A1:P1"/>
    <mergeCell ref="E33:F33"/>
    <mergeCell ref="G33:H33"/>
    <mergeCell ref="I33:J33"/>
    <mergeCell ref="K33:L33"/>
    <mergeCell ref="M33:N33"/>
    <mergeCell ref="O33:P33"/>
  </mergeCells>
  <conditionalFormatting sqref="N9:N32 J9:J31 P9:P32 L9:L31 H9:H31 F9:F31">
    <cfRule type="cellIs" dxfId="1" priority="3" stopIfTrue="1" operator="equal">
      <formula>D9+F9-100</formula>
    </cfRule>
  </conditionalFormatting>
  <conditionalFormatting sqref="M34:P34">
    <cfRule type="expression" dxfId="0" priority="15" stopIfTrue="1">
      <formula>#REF!=0</formula>
    </cfRule>
  </conditionalFormatting>
  <pageMargins left="0.19685039370078741" right="0.19685039370078741" top="0.39370078740157483" bottom="0.39370078740157483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25" sqref="E25"/>
    </sheetView>
  </sheetViews>
  <sheetFormatPr defaultRowHeight="15" x14ac:dyDescent="0.25"/>
  <cols>
    <col min="1" max="1" width="41.140625" customWidth="1"/>
    <col min="2" max="2" width="22.5703125" customWidth="1"/>
    <col min="4" max="4" width="6.7109375" bestFit="1" customWidth="1"/>
    <col min="5" max="5" width="12" bestFit="1" customWidth="1"/>
  </cols>
  <sheetData>
    <row r="1" spans="1:5" x14ac:dyDescent="0.25">
      <c r="A1" s="61"/>
      <c r="B1" s="61"/>
      <c r="C1" s="61"/>
      <c r="D1" s="61"/>
      <c r="E1" s="61"/>
    </row>
    <row r="2" spans="1:5" x14ac:dyDescent="0.25">
      <c r="A2" s="61"/>
      <c r="B2" s="61"/>
      <c r="C2" s="61"/>
      <c r="D2" s="61"/>
      <c r="E2" s="61"/>
    </row>
    <row r="3" spans="1:5" x14ac:dyDescent="0.25">
      <c r="A3" s="61"/>
      <c r="B3" s="61"/>
      <c r="C3" s="61"/>
      <c r="D3" s="61"/>
      <c r="E3" s="61"/>
    </row>
    <row r="4" spans="1:5" x14ac:dyDescent="0.25">
      <c r="A4" s="61"/>
      <c r="B4" s="61"/>
      <c r="C4" s="61"/>
      <c r="D4" s="61"/>
      <c r="E4" s="61"/>
    </row>
    <row r="5" spans="1:5" x14ac:dyDescent="0.25">
      <c r="A5" s="61"/>
      <c r="B5" s="61"/>
      <c r="C5" s="61"/>
      <c r="D5" s="61"/>
      <c r="E5" s="61"/>
    </row>
    <row r="6" spans="1:5" x14ac:dyDescent="0.25">
      <c r="A6" s="61"/>
      <c r="B6" s="61"/>
      <c r="C6" s="61"/>
      <c r="D6" s="61"/>
      <c r="E6" s="61"/>
    </row>
    <row r="7" spans="1:5" x14ac:dyDescent="0.25">
      <c r="A7" s="61"/>
      <c r="B7" s="61"/>
      <c r="C7" s="61"/>
      <c r="D7" s="61"/>
      <c r="E7" s="61"/>
    </row>
    <row r="8" spans="1:5" x14ac:dyDescent="0.25">
      <c r="A8" s="61"/>
      <c r="B8" s="145" t="s">
        <v>70</v>
      </c>
      <c r="C8" s="145"/>
      <c r="D8" s="61"/>
      <c r="E8" s="104" t="s">
        <v>71</v>
      </c>
    </row>
    <row r="9" spans="1:5" x14ac:dyDescent="0.25">
      <c r="A9" s="61"/>
      <c r="B9" s="105"/>
      <c r="C9" s="105"/>
      <c r="D9" s="105"/>
      <c r="E9" s="106" t="s">
        <v>72</v>
      </c>
    </row>
    <row r="10" spans="1:5" x14ac:dyDescent="0.25">
      <c r="A10" s="61"/>
      <c r="B10" s="61"/>
      <c r="C10" s="61"/>
      <c r="D10" s="61"/>
      <c r="E10" s="61"/>
    </row>
    <row r="11" spans="1:5" x14ac:dyDescent="0.25">
      <c r="A11" s="108" t="s">
        <v>37</v>
      </c>
      <c r="B11" s="108" t="s">
        <v>38</v>
      </c>
      <c r="C11" s="146" t="s">
        <v>39</v>
      </c>
      <c r="D11" s="147"/>
      <c r="E11" s="148"/>
    </row>
    <row r="12" spans="1:5" x14ac:dyDescent="0.25">
      <c r="A12" s="52"/>
      <c r="B12" s="52"/>
      <c r="C12" s="149" t="str">
        <f>Import.Município</f>
        <v>CORONEL VIVIDA - PR</v>
      </c>
      <c r="D12" s="150"/>
      <c r="E12" s="151"/>
    </row>
    <row r="13" spans="1:5" x14ac:dyDescent="0.25">
      <c r="A13" s="53"/>
      <c r="B13" s="53"/>
      <c r="C13" s="54"/>
      <c r="D13" s="55"/>
      <c r="E13" s="55"/>
    </row>
    <row r="14" spans="1:5" x14ac:dyDescent="0.25">
      <c r="A14" s="109" t="s">
        <v>40</v>
      </c>
      <c r="B14" s="108" t="s">
        <v>41</v>
      </c>
      <c r="C14" s="152" t="s">
        <v>89</v>
      </c>
      <c r="D14" s="153"/>
      <c r="E14" s="154"/>
    </row>
    <row r="15" spans="1:5" ht="37.5" customHeight="1" x14ac:dyDescent="0.25">
      <c r="A15" s="56" t="s">
        <v>73</v>
      </c>
      <c r="B15" s="107" t="s">
        <v>138</v>
      </c>
      <c r="C15" s="139" t="s">
        <v>139</v>
      </c>
      <c r="D15" s="140"/>
      <c r="E15" s="141"/>
    </row>
    <row r="16" spans="1:5" x14ac:dyDescent="0.25">
      <c r="A16" s="57"/>
      <c r="B16" s="58"/>
      <c r="C16" s="59"/>
      <c r="D16" s="59"/>
      <c r="E16" s="58"/>
    </row>
    <row r="17" spans="1:5" x14ac:dyDescent="0.25">
      <c r="A17" s="60" t="s">
        <v>42</v>
      </c>
      <c r="B17" s="58"/>
      <c r="C17" s="59"/>
      <c r="D17" s="59"/>
      <c r="E17" s="58"/>
    </row>
    <row r="19" spans="1:5" x14ac:dyDescent="0.25">
      <c r="A19" s="61"/>
      <c r="B19" s="61"/>
      <c r="C19" s="61"/>
      <c r="D19" s="61"/>
      <c r="E19" s="61"/>
    </row>
    <row r="20" spans="1:5" x14ac:dyDescent="0.25">
      <c r="A20" s="62" t="s">
        <v>43</v>
      </c>
      <c r="B20" s="63"/>
      <c r="C20" s="63"/>
      <c r="D20" s="64" t="s">
        <v>44</v>
      </c>
      <c r="E20" s="64" t="s">
        <v>45</v>
      </c>
    </row>
    <row r="21" spans="1:5" x14ac:dyDescent="0.25">
      <c r="A21" s="65" t="s">
        <v>46</v>
      </c>
      <c r="B21" s="66"/>
      <c r="C21" s="66"/>
      <c r="D21" s="67" t="s">
        <v>47</v>
      </c>
      <c r="E21" s="68">
        <v>3.5000000000000003E-2</v>
      </c>
    </row>
    <row r="22" spans="1:5" x14ac:dyDescent="0.25">
      <c r="A22" s="69" t="s">
        <v>48</v>
      </c>
      <c r="B22" s="70"/>
      <c r="C22" s="70"/>
      <c r="D22" s="71" t="s">
        <v>49</v>
      </c>
      <c r="E22" s="72">
        <v>8.0000000000000002E-3</v>
      </c>
    </row>
    <row r="23" spans="1:5" x14ac:dyDescent="0.25">
      <c r="A23" s="69" t="s">
        <v>50</v>
      </c>
      <c r="B23" s="70"/>
      <c r="C23" s="70"/>
      <c r="D23" s="71" t="s">
        <v>51</v>
      </c>
      <c r="E23" s="72">
        <v>0.01</v>
      </c>
    </row>
    <row r="24" spans="1:5" x14ac:dyDescent="0.25">
      <c r="A24" s="69" t="s">
        <v>52</v>
      </c>
      <c r="B24" s="70"/>
      <c r="C24" s="70"/>
      <c r="D24" s="71" t="s">
        <v>53</v>
      </c>
      <c r="E24" s="72">
        <v>8.8999999999999999E-3</v>
      </c>
    </row>
    <row r="25" spans="1:5" x14ac:dyDescent="0.25">
      <c r="A25" s="73" t="s">
        <v>54</v>
      </c>
      <c r="B25" s="74"/>
      <c r="C25" s="74"/>
      <c r="D25" s="71" t="s">
        <v>55</v>
      </c>
      <c r="E25" s="75">
        <v>7.0000000000000007E-2</v>
      </c>
    </row>
    <row r="26" spans="1:5" x14ac:dyDescent="0.25">
      <c r="A26" s="73" t="s">
        <v>56</v>
      </c>
      <c r="B26" s="76" t="s">
        <v>57</v>
      </c>
      <c r="C26" s="77"/>
      <c r="D26" s="78" t="s">
        <v>58</v>
      </c>
      <c r="E26" s="75">
        <v>6.4999999999999997E-3</v>
      </c>
    </row>
    <row r="27" spans="1:5" x14ac:dyDescent="0.25">
      <c r="A27" s="79"/>
      <c r="B27" s="76" t="s">
        <v>59</v>
      </c>
      <c r="C27" s="77"/>
      <c r="D27" s="78"/>
      <c r="E27" s="75">
        <v>0.03</v>
      </c>
    </row>
    <row r="28" spans="1:5" x14ac:dyDescent="0.25">
      <c r="A28" s="79"/>
      <c r="B28" s="76" t="s">
        <v>60</v>
      </c>
      <c r="C28" s="77"/>
      <c r="D28" s="78"/>
      <c r="E28" s="80">
        <f>IF(A18=" - Fornecimento de Materiais e Equipamentos (Aquisição direta)",0,ROUND(E37*D38,4))</f>
        <v>0.05</v>
      </c>
    </row>
    <row r="29" spans="1:5" x14ac:dyDescent="0.25">
      <c r="A29" s="79"/>
      <c r="B29" s="81" t="s">
        <v>61</v>
      </c>
      <c r="C29" s="83"/>
      <c r="D29" s="78"/>
      <c r="E29" s="84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85" t="s">
        <v>62</v>
      </c>
      <c r="B30" s="85"/>
      <c r="C30" s="85"/>
      <c r="D30" s="85"/>
      <c r="E30" s="86">
        <f>IF(A18=" - Fornecimento de Materiais e Equipamentos (Aquisição direta)",0,ROUND((((1+SUM(E$21:E$23))*(1+E$24)*(1+E$25))/(1-SUM(E$26:E$28)))-1,4))</f>
        <v>0.24440000000000001</v>
      </c>
    </row>
    <row r="31" spans="1:5" x14ac:dyDescent="0.25">
      <c r="A31" s="87" t="s">
        <v>63</v>
      </c>
      <c r="B31" s="88"/>
      <c r="C31" s="88"/>
      <c r="D31" s="88"/>
      <c r="E31" s="89">
        <f>IF(A18=" - Fornecimento de Materiais e Equipamentos (Aquisição direta)",0,ROUND((((1+SUM(E$21:E$23))*(1+E$24)*(1+E$25))/(1-SUM(E$26:E$29)))-1,4))</f>
        <v>0.30890000000000001</v>
      </c>
    </row>
    <row r="32" spans="1:5" x14ac:dyDescent="0.25">
      <c r="A32" s="61"/>
      <c r="B32" s="61"/>
      <c r="C32" s="61"/>
      <c r="D32" s="61"/>
      <c r="E32" s="61"/>
    </row>
    <row r="33" spans="1:5" x14ac:dyDescent="0.25">
      <c r="A33" s="61" t="s">
        <v>64</v>
      </c>
      <c r="B33" s="61"/>
      <c r="C33" s="61"/>
      <c r="D33" s="61"/>
      <c r="E33" s="61"/>
    </row>
    <row r="34" spans="1:5" x14ac:dyDescent="0.25">
      <c r="A34" s="61"/>
      <c r="B34" s="61"/>
      <c r="C34" s="61"/>
      <c r="D34" s="61"/>
      <c r="E34" s="61"/>
    </row>
    <row r="35" spans="1:5" x14ac:dyDescent="0.25">
      <c r="A35" s="142" t="str">
        <f>IF(AND(A18=" - Fornecimento de Materiais e Equipamentos (Aquisição direta)",E$31=0),"",IF(OR($AI$10&lt;$AK$10,$AI$10&gt;$AL$10)=TRUE(),$AK$21,""))</f>
        <v/>
      </c>
      <c r="B35" s="142"/>
      <c r="C35" s="142"/>
      <c r="D35" s="142"/>
      <c r="E35" s="142"/>
    </row>
    <row r="36" spans="1:5" x14ac:dyDescent="0.25">
      <c r="A36" s="90"/>
      <c r="B36" s="90"/>
      <c r="C36" s="90"/>
      <c r="D36" s="90"/>
      <c r="E36" s="90"/>
    </row>
    <row r="37" spans="1:5" ht="15.75" customHeight="1" x14ac:dyDescent="0.25">
      <c r="A37" s="143" t="s">
        <v>65</v>
      </c>
      <c r="B37" s="144"/>
      <c r="C37" s="144"/>
      <c r="D37" s="144"/>
      <c r="E37" s="91">
        <v>1</v>
      </c>
    </row>
    <row r="38" spans="1:5" x14ac:dyDescent="0.25">
      <c r="A38" s="143" t="s">
        <v>66</v>
      </c>
      <c r="B38" s="144"/>
      <c r="C38" s="144"/>
      <c r="D38" s="91">
        <v>0.05</v>
      </c>
      <c r="E38" s="90"/>
    </row>
    <row r="39" spans="1:5" x14ac:dyDescent="0.25">
      <c r="A39" s="92"/>
      <c r="B39" s="93"/>
      <c r="C39" s="93"/>
      <c r="D39" s="94"/>
      <c r="E39" s="95"/>
    </row>
    <row r="40" spans="1:5" x14ac:dyDescent="0.25">
      <c r="A40" s="155" t="s">
        <v>67</v>
      </c>
      <c r="B40" s="156"/>
      <c r="C40" s="156"/>
      <c r="D40" s="156"/>
      <c r="E40" s="156"/>
    </row>
    <row r="43" spans="1:5" x14ac:dyDescent="0.25">
      <c r="A43" s="96"/>
      <c r="B43" s="97"/>
      <c r="C43" s="98"/>
      <c r="D43" s="98"/>
      <c r="E43" s="98"/>
    </row>
    <row r="44" spans="1:5" x14ac:dyDescent="0.25">
      <c r="A44" s="82" t="s">
        <v>68</v>
      </c>
      <c r="B44" s="82"/>
      <c r="C44" s="74"/>
      <c r="D44" s="61"/>
      <c r="E44" s="61"/>
    </row>
    <row r="45" spans="1:5" x14ac:dyDescent="0.25">
      <c r="A45" s="138" t="s">
        <v>74</v>
      </c>
      <c r="B45" s="138"/>
      <c r="C45" s="138"/>
      <c r="D45" s="99" t="s">
        <v>69</v>
      </c>
      <c r="E45" s="100"/>
    </row>
    <row r="46" spans="1:5" x14ac:dyDescent="0.25">
      <c r="A46" s="138" t="s">
        <v>75</v>
      </c>
      <c r="B46" s="138"/>
      <c r="C46" s="138"/>
      <c r="D46" s="101"/>
      <c r="E46" s="101"/>
    </row>
    <row r="47" spans="1:5" x14ac:dyDescent="0.25">
      <c r="A47" s="101" t="s">
        <v>76</v>
      </c>
      <c r="B47" s="102"/>
      <c r="C47" s="103"/>
      <c r="D47" s="101"/>
      <c r="E47" s="101"/>
    </row>
  </sheetData>
  <mergeCells count="11">
    <mergeCell ref="B8:C8"/>
    <mergeCell ref="C11:E11"/>
    <mergeCell ref="C12:E12"/>
    <mergeCell ref="C14:E14"/>
    <mergeCell ref="A40:E40"/>
    <mergeCell ref="A45:C45"/>
    <mergeCell ref="A46:C46"/>
    <mergeCell ref="C15:E15"/>
    <mergeCell ref="A35:E35"/>
    <mergeCell ref="A37:D37"/>
    <mergeCell ref="A38:C38"/>
  </mergeCells>
  <dataValidations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engenharia6</cp:lastModifiedBy>
  <cp:lastPrinted>2017-05-15T14:18:40Z</cp:lastPrinted>
  <dcterms:created xsi:type="dcterms:W3CDTF">2013-05-17T17:26:46Z</dcterms:created>
  <dcterms:modified xsi:type="dcterms:W3CDTF">2017-10-03T13:01:46Z</dcterms:modified>
</cp:coreProperties>
</file>