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 activeTab="1"/>
  </bookViews>
  <sheets>
    <sheet name="ORÇAMENTO" sheetId="1" r:id="rId1"/>
    <sheet name="CRONOGRAMA" sheetId="2" r:id="rId2"/>
    <sheet name="BDI 1" sheetId="5" r:id="rId3"/>
    <sheet name="BDI 2" sheetId="7" r:id="rId4"/>
  </sheets>
  <externalReferences>
    <externalReference r:id="rId5"/>
    <externalReference r:id="rId6"/>
  </externalReferences>
  <definedNames>
    <definedName name="_xlnm._FilterDatabase" localSheetId="0" hidden="1">ORÇAMENTO!$A$10:$G$230</definedName>
    <definedName name="_xlnm.Print_Area" localSheetId="1">CRONOGRAMA!$A$1:$P$35</definedName>
    <definedName name="_xlnm.Print_Area" localSheetId="0">ORÇAMENTO!$A$1:$G$238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O24" i="2" l="1"/>
  <c r="M24" i="2"/>
  <c r="K24" i="2"/>
  <c r="B44" i="7" l="1"/>
  <c r="D39" i="7"/>
  <c r="E34" i="7"/>
  <c r="C14" i="7"/>
  <c r="A8" i="7"/>
  <c r="B44" i="5"/>
  <c r="D39" i="5"/>
  <c r="E34" i="5"/>
  <c r="C14" i="5"/>
  <c r="C12" i="5"/>
  <c r="A8" i="5"/>
  <c r="R16" i="2" l="1"/>
  <c r="R17" i="2"/>
  <c r="R18" i="2"/>
  <c r="R19" i="2"/>
  <c r="R20" i="2"/>
  <c r="R21" i="2"/>
  <c r="R22" i="2"/>
  <c r="R10" i="2"/>
  <c r="R11" i="2"/>
  <c r="R12" i="2"/>
  <c r="R13" i="2"/>
  <c r="R14" i="2"/>
  <c r="F9" i="2" l="1"/>
  <c r="H9" i="2" s="1"/>
  <c r="J9" i="2" s="1"/>
  <c r="L9" i="2" s="1"/>
  <c r="N9" i="2" s="1"/>
  <c r="P9" i="2" s="1"/>
  <c r="R9" i="2" s="1"/>
  <c r="F10" i="2"/>
  <c r="F11" i="2"/>
  <c r="F12" i="2"/>
  <c r="F13" i="2"/>
  <c r="F14" i="2"/>
  <c r="F15" i="2"/>
  <c r="H15" i="2" s="1"/>
  <c r="J15" i="2" s="1"/>
  <c r="L15" i="2" s="1"/>
  <c r="N15" i="2" s="1"/>
  <c r="P15" i="2" s="1"/>
  <c r="R15" i="2" s="1"/>
  <c r="F16" i="2"/>
  <c r="F17" i="2"/>
  <c r="F18" i="2"/>
  <c r="F19" i="2"/>
  <c r="F20" i="2"/>
  <c r="F21" i="2"/>
  <c r="F22" i="2"/>
  <c r="H12" i="2"/>
  <c r="J12" i="2" s="1"/>
  <c r="L12" i="2" s="1"/>
  <c r="N12" i="2" s="1"/>
  <c r="P12" i="2" s="1"/>
  <c r="H13" i="2"/>
  <c r="J13" i="2" s="1"/>
  <c r="L13" i="2" s="1"/>
  <c r="N13" i="2" s="1"/>
  <c r="P13" i="2" s="1"/>
  <c r="H17" i="2"/>
  <c r="J17" i="2" s="1"/>
  <c r="L17" i="2" s="1"/>
  <c r="N17" i="2" s="1"/>
  <c r="P17" i="2" s="1"/>
  <c r="H20" i="2"/>
  <c r="J20" i="2" s="1"/>
  <c r="L20" i="2" s="1"/>
  <c r="N20" i="2" s="1"/>
  <c r="P20" i="2" s="1"/>
  <c r="H21" i="2"/>
  <c r="J21" i="2" s="1"/>
  <c r="L21" i="2" s="1"/>
  <c r="N21" i="2" s="1"/>
  <c r="P21" i="2" s="1"/>
  <c r="H14" i="2"/>
  <c r="J14" i="2" s="1"/>
  <c r="L14" i="2" s="1"/>
  <c r="N14" i="2" s="1"/>
  <c r="P14" i="2" s="1"/>
  <c r="H16" i="2"/>
  <c r="J16" i="2" s="1"/>
  <c r="L16" i="2" s="1"/>
  <c r="N16" i="2" s="1"/>
  <c r="P16" i="2" s="1"/>
  <c r="H19" i="2"/>
  <c r="J19" i="2" s="1"/>
  <c r="L19" i="2" s="1"/>
  <c r="N19" i="2" s="1"/>
  <c r="P19" i="2" s="1"/>
  <c r="H22" i="2"/>
  <c r="J22" i="2" s="1"/>
  <c r="L22" i="2" s="1"/>
  <c r="N22" i="2" s="1"/>
  <c r="P22" i="2" s="1"/>
  <c r="H18" i="2"/>
  <c r="J18" i="2" s="1"/>
  <c r="L18" i="2" s="1"/>
  <c r="N18" i="2" s="1"/>
  <c r="P18" i="2" s="1"/>
  <c r="H10" i="2"/>
  <c r="J10" i="2" s="1"/>
  <c r="L10" i="2" s="1"/>
  <c r="N10" i="2" s="1"/>
  <c r="P10" i="2" s="1"/>
  <c r="H11" i="2"/>
  <c r="J11" i="2" s="1"/>
  <c r="L11" i="2" s="1"/>
  <c r="N11" i="2" s="1"/>
  <c r="P11" i="2" s="1"/>
  <c r="B13" i="2"/>
  <c r="B12" i="2"/>
  <c r="B11" i="2"/>
  <c r="B10" i="2"/>
  <c r="B9" i="2"/>
  <c r="F41" i="1"/>
  <c r="G41" i="1" s="1"/>
  <c r="F69" i="1"/>
  <c r="G69" i="1" s="1"/>
  <c r="I13" i="1"/>
  <c r="F13" i="1" s="1"/>
  <c r="G13" i="1" s="1"/>
  <c r="I14" i="1"/>
  <c r="F14" i="1" s="1"/>
  <c r="G14" i="1" s="1"/>
  <c r="I15" i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1" i="1"/>
  <c r="F31" i="1" s="1"/>
  <c r="G31" i="1" s="1"/>
  <c r="I32" i="1"/>
  <c r="F32" i="1" s="1"/>
  <c r="G32" i="1" s="1"/>
  <c r="I33" i="1"/>
  <c r="F33" i="1" s="1"/>
  <c r="G33" i="1" s="1"/>
  <c r="I35" i="1"/>
  <c r="F35" i="1" s="1"/>
  <c r="G35" i="1" s="1"/>
  <c r="I36" i="1"/>
  <c r="F36" i="1" s="1"/>
  <c r="G36" i="1" s="1"/>
  <c r="I38" i="1"/>
  <c r="F38" i="1" s="1"/>
  <c r="G38" i="1" s="1"/>
  <c r="I39" i="1"/>
  <c r="F39" i="1" s="1"/>
  <c r="G39" i="1" s="1"/>
  <c r="I40" i="1"/>
  <c r="F40" i="1" s="1"/>
  <c r="G40" i="1" s="1"/>
  <c r="I42" i="1"/>
  <c r="F42" i="1" s="1"/>
  <c r="G42" i="1" s="1"/>
  <c r="I43" i="1"/>
  <c r="F43" i="1" s="1"/>
  <c r="G43" i="1" s="1"/>
  <c r="I44" i="1"/>
  <c r="F44" i="1" s="1"/>
  <c r="G44" i="1" s="1"/>
  <c r="I49" i="1"/>
  <c r="F49" i="1" s="1"/>
  <c r="G49" i="1" s="1"/>
  <c r="I50" i="1"/>
  <c r="F50" i="1" s="1"/>
  <c r="G50" i="1" s="1"/>
  <c r="I51" i="1"/>
  <c r="F51" i="1" s="1"/>
  <c r="G51" i="1" s="1"/>
  <c r="I52" i="1"/>
  <c r="F52" i="1" s="1"/>
  <c r="G52" i="1" s="1"/>
  <c r="I53" i="1"/>
  <c r="F53" i="1" s="1"/>
  <c r="G53" i="1" s="1"/>
  <c r="I54" i="1"/>
  <c r="F54" i="1" s="1"/>
  <c r="G54" i="1" s="1"/>
  <c r="I55" i="1"/>
  <c r="F55" i="1" s="1"/>
  <c r="G55" i="1" s="1"/>
  <c r="I56" i="1"/>
  <c r="F56" i="1" s="1"/>
  <c r="G56" i="1" s="1"/>
  <c r="I57" i="1"/>
  <c r="F57" i="1" s="1"/>
  <c r="G57" i="1" s="1"/>
  <c r="I59" i="1"/>
  <c r="F59" i="1" s="1"/>
  <c r="G59" i="1" s="1"/>
  <c r="I60" i="1"/>
  <c r="F60" i="1" s="1"/>
  <c r="G60" i="1" s="1"/>
  <c r="I61" i="1"/>
  <c r="F61" i="1" s="1"/>
  <c r="G61" i="1" s="1"/>
  <c r="I62" i="1"/>
  <c r="F62" i="1" s="1"/>
  <c r="G62" i="1" s="1"/>
  <c r="I63" i="1"/>
  <c r="F63" i="1" s="1"/>
  <c r="G63" i="1" s="1"/>
  <c r="I64" i="1"/>
  <c r="F64" i="1" s="1"/>
  <c r="G64" i="1" s="1"/>
  <c r="I65" i="1"/>
  <c r="F65" i="1" s="1"/>
  <c r="G65" i="1" s="1"/>
  <c r="I66" i="1"/>
  <c r="F66" i="1" s="1"/>
  <c r="G66" i="1" s="1"/>
  <c r="I68" i="1"/>
  <c r="F68" i="1" s="1"/>
  <c r="G68" i="1" s="1"/>
  <c r="I70" i="1"/>
  <c r="F70" i="1" s="1"/>
  <c r="G70" i="1" s="1"/>
  <c r="I72" i="1"/>
  <c r="F72" i="1" s="1"/>
  <c r="G72" i="1" s="1"/>
  <c r="I73" i="1"/>
  <c r="F73" i="1" s="1"/>
  <c r="G73" i="1" s="1"/>
  <c r="I75" i="1"/>
  <c r="F75" i="1" s="1"/>
  <c r="G75" i="1" s="1"/>
  <c r="I76" i="1"/>
  <c r="F76" i="1" s="1"/>
  <c r="G76" i="1" s="1"/>
  <c r="I77" i="1"/>
  <c r="F77" i="1" s="1"/>
  <c r="G77" i="1" s="1"/>
  <c r="I79" i="1"/>
  <c r="F79" i="1" s="1"/>
  <c r="G79" i="1" s="1"/>
  <c r="I80" i="1"/>
  <c r="F80" i="1" s="1"/>
  <c r="G80" i="1" s="1"/>
  <c r="I81" i="1"/>
  <c r="F81" i="1" s="1"/>
  <c r="G81" i="1" s="1"/>
  <c r="I82" i="1"/>
  <c r="F82" i="1" s="1"/>
  <c r="G82" i="1" s="1"/>
  <c r="I83" i="1"/>
  <c r="F83" i="1" s="1"/>
  <c r="G83" i="1" s="1"/>
  <c r="I84" i="1"/>
  <c r="F84" i="1" s="1"/>
  <c r="G84" i="1" s="1"/>
  <c r="I85" i="1"/>
  <c r="F85" i="1" s="1"/>
  <c r="G85" i="1" s="1"/>
  <c r="I87" i="1"/>
  <c r="F87" i="1" s="1"/>
  <c r="G87" i="1" s="1"/>
  <c r="I88" i="1"/>
  <c r="F88" i="1" s="1"/>
  <c r="G88" i="1" s="1"/>
  <c r="I89" i="1"/>
  <c r="F89" i="1" s="1"/>
  <c r="G89" i="1" s="1"/>
  <c r="I91" i="1"/>
  <c r="F91" i="1" s="1"/>
  <c r="G91" i="1" s="1"/>
  <c r="I94" i="1"/>
  <c r="F94" i="1" s="1"/>
  <c r="G94" i="1" s="1"/>
  <c r="I95" i="1"/>
  <c r="F95" i="1" s="1"/>
  <c r="G95" i="1" s="1"/>
  <c r="I96" i="1"/>
  <c r="F96" i="1" s="1"/>
  <c r="G96" i="1" s="1"/>
  <c r="I97" i="1"/>
  <c r="F97" i="1" s="1"/>
  <c r="G97" i="1" s="1"/>
  <c r="I98" i="1"/>
  <c r="F98" i="1" s="1"/>
  <c r="G98" i="1" s="1"/>
  <c r="I99" i="1"/>
  <c r="F99" i="1" s="1"/>
  <c r="G99" i="1" s="1"/>
  <c r="I100" i="1"/>
  <c r="F100" i="1" s="1"/>
  <c r="G100" i="1" s="1"/>
  <c r="I101" i="1"/>
  <c r="F101" i="1" s="1"/>
  <c r="G101" i="1" s="1"/>
  <c r="I103" i="1"/>
  <c r="F103" i="1" s="1"/>
  <c r="G103" i="1" s="1"/>
  <c r="I104" i="1"/>
  <c r="F104" i="1" s="1"/>
  <c r="G104" i="1" s="1"/>
  <c r="I105" i="1"/>
  <c r="F105" i="1" s="1"/>
  <c r="G105" i="1" s="1"/>
  <c r="I107" i="1"/>
  <c r="F107" i="1" s="1"/>
  <c r="G107" i="1" s="1"/>
  <c r="I108" i="1"/>
  <c r="F108" i="1" s="1"/>
  <c r="G108" i="1" s="1"/>
  <c r="I109" i="1"/>
  <c r="F109" i="1" s="1"/>
  <c r="G109" i="1" s="1"/>
  <c r="I111" i="1"/>
  <c r="F111" i="1" s="1"/>
  <c r="G111" i="1" s="1"/>
  <c r="I112" i="1"/>
  <c r="F112" i="1" s="1"/>
  <c r="G112" i="1" s="1"/>
  <c r="I113" i="1"/>
  <c r="F113" i="1" s="1"/>
  <c r="G113" i="1" s="1"/>
  <c r="I114" i="1"/>
  <c r="F114" i="1" s="1"/>
  <c r="G114" i="1" s="1"/>
  <c r="I115" i="1"/>
  <c r="F115" i="1" s="1"/>
  <c r="G115" i="1" s="1"/>
  <c r="I116" i="1"/>
  <c r="F116" i="1" s="1"/>
  <c r="G116" i="1" s="1"/>
  <c r="I117" i="1"/>
  <c r="F117" i="1" s="1"/>
  <c r="G117" i="1" s="1"/>
  <c r="I120" i="1"/>
  <c r="F120" i="1" s="1"/>
  <c r="G120" i="1" s="1"/>
  <c r="I121" i="1"/>
  <c r="F121" i="1" s="1"/>
  <c r="G121" i="1" s="1"/>
  <c r="I123" i="1"/>
  <c r="F123" i="1" s="1"/>
  <c r="G123" i="1" s="1"/>
  <c r="I124" i="1"/>
  <c r="F124" i="1" s="1"/>
  <c r="G124" i="1" s="1"/>
  <c r="I125" i="1"/>
  <c r="F125" i="1" s="1"/>
  <c r="G125" i="1" s="1"/>
  <c r="I126" i="1"/>
  <c r="F126" i="1" s="1"/>
  <c r="G126" i="1" s="1"/>
  <c r="I127" i="1"/>
  <c r="F127" i="1" s="1"/>
  <c r="G127" i="1" s="1"/>
  <c r="I128" i="1"/>
  <c r="F128" i="1" s="1"/>
  <c r="G128" i="1" s="1"/>
  <c r="I130" i="1"/>
  <c r="F130" i="1" s="1"/>
  <c r="G130" i="1" s="1"/>
  <c r="I131" i="1"/>
  <c r="F131" i="1" s="1"/>
  <c r="G131" i="1" s="1"/>
  <c r="I132" i="1"/>
  <c r="F132" i="1" s="1"/>
  <c r="G132" i="1" s="1"/>
  <c r="I133" i="1"/>
  <c r="F133" i="1" s="1"/>
  <c r="G133" i="1" s="1"/>
  <c r="I134" i="1"/>
  <c r="F134" i="1" s="1"/>
  <c r="G134" i="1" s="1"/>
  <c r="I135" i="1"/>
  <c r="F135" i="1" s="1"/>
  <c r="G135" i="1" s="1"/>
  <c r="I136" i="1"/>
  <c r="F136" i="1" s="1"/>
  <c r="G136" i="1" s="1"/>
  <c r="I138" i="1"/>
  <c r="F138" i="1" s="1"/>
  <c r="G138" i="1" s="1"/>
  <c r="I139" i="1"/>
  <c r="F139" i="1" s="1"/>
  <c r="G139" i="1" s="1"/>
  <c r="I140" i="1"/>
  <c r="F140" i="1" s="1"/>
  <c r="G140" i="1" s="1"/>
  <c r="I141" i="1"/>
  <c r="F141" i="1" s="1"/>
  <c r="G141" i="1" s="1"/>
  <c r="I142" i="1"/>
  <c r="F142" i="1" s="1"/>
  <c r="G142" i="1" s="1"/>
  <c r="I144" i="1"/>
  <c r="F144" i="1" s="1"/>
  <c r="G144" i="1" s="1"/>
  <c r="I145" i="1"/>
  <c r="F145" i="1" s="1"/>
  <c r="G145" i="1" s="1"/>
  <c r="I146" i="1"/>
  <c r="F146" i="1" s="1"/>
  <c r="G146" i="1" s="1"/>
  <c r="I147" i="1"/>
  <c r="F147" i="1" s="1"/>
  <c r="G147" i="1" s="1"/>
  <c r="I149" i="1"/>
  <c r="F149" i="1" s="1"/>
  <c r="G149" i="1" s="1"/>
  <c r="I150" i="1"/>
  <c r="F150" i="1" s="1"/>
  <c r="G150" i="1" s="1"/>
  <c r="I151" i="1"/>
  <c r="F151" i="1" s="1"/>
  <c r="G151" i="1" s="1"/>
  <c r="I155" i="1"/>
  <c r="F155" i="1" s="1"/>
  <c r="G155" i="1" s="1"/>
  <c r="I156" i="1"/>
  <c r="F156" i="1" s="1"/>
  <c r="G156" i="1" s="1"/>
  <c r="I157" i="1"/>
  <c r="F157" i="1" s="1"/>
  <c r="G157" i="1" s="1"/>
  <c r="I159" i="1"/>
  <c r="F159" i="1" s="1"/>
  <c r="G159" i="1" s="1"/>
  <c r="I160" i="1"/>
  <c r="F160" i="1" s="1"/>
  <c r="G160" i="1" s="1"/>
  <c r="I161" i="1"/>
  <c r="F161" i="1" s="1"/>
  <c r="G161" i="1" s="1"/>
  <c r="I162" i="1"/>
  <c r="F162" i="1" s="1"/>
  <c r="G162" i="1" s="1"/>
  <c r="I163" i="1"/>
  <c r="F163" i="1" s="1"/>
  <c r="G163" i="1" s="1"/>
  <c r="I164" i="1"/>
  <c r="F164" i="1" s="1"/>
  <c r="G164" i="1" s="1"/>
  <c r="I165" i="1"/>
  <c r="F165" i="1" s="1"/>
  <c r="G165" i="1" s="1"/>
  <c r="I167" i="1"/>
  <c r="F167" i="1" s="1"/>
  <c r="G167" i="1" s="1"/>
  <c r="I168" i="1"/>
  <c r="F168" i="1" s="1"/>
  <c r="G168" i="1" s="1"/>
  <c r="I169" i="1"/>
  <c r="F169" i="1" s="1"/>
  <c r="G169" i="1" s="1"/>
  <c r="I170" i="1"/>
  <c r="F170" i="1" s="1"/>
  <c r="G170" i="1" s="1"/>
  <c r="I172" i="1"/>
  <c r="F172" i="1" s="1"/>
  <c r="G172" i="1" s="1"/>
  <c r="I174" i="1"/>
  <c r="F174" i="1" s="1"/>
  <c r="G174" i="1" s="1"/>
  <c r="I175" i="1"/>
  <c r="F175" i="1" s="1"/>
  <c r="G175" i="1" s="1"/>
  <c r="I177" i="1"/>
  <c r="F177" i="1" s="1"/>
  <c r="G177" i="1" s="1"/>
  <c r="I178" i="1"/>
  <c r="F178" i="1" s="1"/>
  <c r="G178" i="1" s="1"/>
  <c r="I179" i="1"/>
  <c r="F179" i="1" s="1"/>
  <c r="G179" i="1" s="1"/>
  <c r="I180" i="1"/>
  <c r="F180" i="1" s="1"/>
  <c r="G180" i="1" s="1"/>
  <c r="I182" i="1"/>
  <c r="F182" i="1" s="1"/>
  <c r="G182" i="1" s="1"/>
  <c r="I186" i="1"/>
  <c r="F186" i="1" s="1"/>
  <c r="G186" i="1" s="1"/>
  <c r="I187" i="1"/>
  <c r="F187" i="1" s="1"/>
  <c r="G187" i="1" s="1"/>
  <c r="I189" i="1"/>
  <c r="F189" i="1" s="1"/>
  <c r="G189" i="1" s="1"/>
  <c r="I190" i="1"/>
  <c r="F190" i="1" s="1"/>
  <c r="G190" i="1" s="1"/>
  <c r="I191" i="1"/>
  <c r="F191" i="1" s="1"/>
  <c r="G191" i="1" s="1"/>
  <c r="I192" i="1"/>
  <c r="F192" i="1" s="1"/>
  <c r="G192" i="1" s="1"/>
  <c r="I193" i="1"/>
  <c r="F193" i="1" s="1"/>
  <c r="G193" i="1" s="1"/>
  <c r="I194" i="1"/>
  <c r="F194" i="1" s="1"/>
  <c r="G194" i="1" s="1"/>
  <c r="I196" i="1"/>
  <c r="F196" i="1" s="1"/>
  <c r="G196" i="1" s="1"/>
  <c r="I197" i="1"/>
  <c r="F197" i="1" s="1"/>
  <c r="G197" i="1" s="1"/>
  <c r="I198" i="1"/>
  <c r="F198" i="1" s="1"/>
  <c r="G198" i="1" s="1"/>
  <c r="I199" i="1"/>
  <c r="F199" i="1" s="1"/>
  <c r="G199" i="1" s="1"/>
  <c r="I200" i="1"/>
  <c r="F200" i="1" s="1"/>
  <c r="G200" i="1" s="1"/>
  <c r="I201" i="1"/>
  <c r="F201" i="1" s="1"/>
  <c r="G201" i="1" s="1"/>
  <c r="I202" i="1"/>
  <c r="F202" i="1" s="1"/>
  <c r="G202" i="1" s="1"/>
  <c r="I203" i="1"/>
  <c r="F203" i="1" s="1"/>
  <c r="G203" i="1" s="1"/>
  <c r="I204" i="1"/>
  <c r="F204" i="1" s="1"/>
  <c r="G204" i="1" s="1"/>
  <c r="I205" i="1"/>
  <c r="F205" i="1" s="1"/>
  <c r="G205" i="1" s="1"/>
  <c r="I206" i="1"/>
  <c r="F206" i="1" s="1"/>
  <c r="G206" i="1" s="1"/>
  <c r="I207" i="1"/>
  <c r="F207" i="1" s="1"/>
  <c r="G207" i="1" s="1"/>
  <c r="I208" i="1"/>
  <c r="F208" i="1" s="1"/>
  <c r="G208" i="1" s="1"/>
  <c r="I209" i="1"/>
  <c r="F209" i="1" s="1"/>
  <c r="G209" i="1" s="1"/>
  <c r="I210" i="1"/>
  <c r="F210" i="1" s="1"/>
  <c r="G210" i="1" s="1"/>
  <c r="I211" i="1"/>
  <c r="F211" i="1" s="1"/>
  <c r="G211" i="1" s="1"/>
  <c r="I212" i="1"/>
  <c r="F212" i="1" s="1"/>
  <c r="G212" i="1" s="1"/>
  <c r="I213" i="1"/>
  <c r="F213" i="1" s="1"/>
  <c r="G213" i="1" s="1"/>
  <c r="I214" i="1"/>
  <c r="F214" i="1" s="1"/>
  <c r="G214" i="1" s="1"/>
  <c r="I215" i="1"/>
  <c r="F215" i="1" s="1"/>
  <c r="G215" i="1" s="1"/>
  <c r="I216" i="1"/>
  <c r="F216" i="1" s="1"/>
  <c r="G216" i="1" s="1"/>
  <c r="I217" i="1"/>
  <c r="F217" i="1" s="1"/>
  <c r="G217" i="1" s="1"/>
  <c r="I218" i="1"/>
  <c r="F218" i="1" s="1"/>
  <c r="G218" i="1" s="1"/>
  <c r="I219" i="1"/>
  <c r="F219" i="1" s="1"/>
  <c r="G219" i="1" s="1"/>
  <c r="I12" i="1"/>
  <c r="C10" i="2" l="1"/>
  <c r="C13" i="2"/>
  <c r="C11" i="2"/>
  <c r="C12" i="2"/>
  <c r="F12" i="1"/>
  <c r="G12" i="1" s="1"/>
  <c r="C9" i="2" s="1"/>
  <c r="C24" i="2" l="1"/>
  <c r="C23" i="2" s="1"/>
  <c r="A4" i="2"/>
  <c r="D13" i="2" l="1"/>
  <c r="D9" i="2" l="1"/>
  <c r="D11" i="2"/>
  <c r="D12" i="2"/>
  <c r="D10" i="2"/>
  <c r="A3" i="2"/>
  <c r="M23" i="2" l="1"/>
  <c r="K23" i="2"/>
  <c r="G23" i="2"/>
  <c r="G24" i="2" s="1"/>
  <c r="I23" i="2"/>
  <c r="I24" i="2" s="1"/>
  <c r="E23" i="2"/>
  <c r="F23" i="2" s="1"/>
  <c r="D23" i="2"/>
  <c r="D24" i="2" s="1"/>
  <c r="O23" i="2"/>
  <c r="H23" i="2" l="1"/>
  <c r="J23" i="2" s="1"/>
  <c r="L23" i="2" s="1"/>
  <c r="N23" i="2" s="1"/>
  <c r="P23" i="2" s="1"/>
  <c r="E24" i="2"/>
  <c r="G232" i="1"/>
  <c r="M10" i="1" l="1"/>
  <c r="E25" i="2" l="1"/>
  <c r="G25" i="2" l="1"/>
  <c r="I25" i="2" s="1"/>
  <c r="K25" i="2" s="1"/>
  <c r="M25" i="2" s="1"/>
  <c r="O25" i="2" s="1"/>
</calcChain>
</file>

<file path=xl/sharedStrings.xml><?xml version="1.0" encoding="utf-8"?>
<sst xmlns="http://schemas.openxmlformats.org/spreadsheetml/2006/main" count="784" uniqueCount="539">
  <si>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</si>
  <si>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</si>
  <si>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</si>
  <si>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</si>
  <si>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</si>
  <si>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</si>
  <si>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</si>
  <si>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</si>
  <si>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</si>
  <si>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</si>
  <si>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</si>
  <si>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</si>
  <si>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</si>
  <si>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</si>
  <si>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</si>
  <si>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</si>
  <si>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</si>
  <si>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</si>
  <si>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</si>
  <si>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</si>
  <si>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</si>
  <si>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</si>
  <si>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</si>
  <si>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</si>
  <si>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</si>
  <si>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</si>
  <si>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</si>
  <si>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</si>
  <si>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</si>
  <si>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</si>
  <si>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</si>
  <si>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>1.2</t>
  </si>
  <si>
    <t>1.3</t>
  </si>
  <si>
    <t>1.4</t>
  </si>
  <si>
    <t>PESO</t>
  </si>
  <si>
    <t>%</t>
  </si>
  <si>
    <t>Local/data</t>
  </si>
  <si>
    <t>Responsável Técnico</t>
  </si>
  <si>
    <t>1.5</t>
  </si>
  <si>
    <t>1.6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</si>
  <si>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</si>
  <si>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</si>
  <si>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</si>
  <si>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</si>
  <si>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</si>
  <si>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</si>
  <si>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</si>
  <si>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</si>
  <si>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</si>
  <si>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</si>
  <si>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</si>
  <si>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</si>
  <si>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</si>
  <si>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</si>
  <si>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</si>
  <si>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</si>
  <si>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</si>
  <si>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</si>
  <si>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</si>
  <si>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</si>
  <si>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1.7</t>
  </si>
  <si>
    <t>1.8</t>
  </si>
  <si>
    <t>2.1.1</t>
  </si>
  <si>
    <t>2.1.2</t>
  </si>
  <si>
    <t>2.1.3</t>
  </si>
  <si>
    <t>2.1.4</t>
  </si>
  <si>
    <t>2.1.5</t>
  </si>
  <si>
    <t>2.1.6</t>
  </si>
  <si>
    <t>2.1.7</t>
  </si>
  <si>
    <t>2.2.1</t>
  </si>
  <si>
    <t>2.2.2</t>
  </si>
  <si>
    <t>2.2.3</t>
  </si>
  <si>
    <t>2.3.1</t>
  </si>
  <si>
    <t>2.3.2</t>
  </si>
  <si>
    <t>2.4.1</t>
  </si>
  <si>
    <t>2.4.2</t>
  </si>
  <si>
    <t>2.4.3</t>
  </si>
  <si>
    <t>2.5.1</t>
  </si>
  <si>
    <t>2.5.2</t>
  </si>
  <si>
    <t>2.5.3</t>
  </si>
  <si>
    <t>3.1.1</t>
  </si>
  <si>
    <t>3.1.1.1</t>
  </si>
  <si>
    <t>3.1.1.2</t>
  </si>
  <si>
    <t>3.1.1.3</t>
  </si>
  <si>
    <t>3.1.1.4</t>
  </si>
  <si>
    <t>3.1.1.5</t>
  </si>
  <si>
    <t>3.1.1.6</t>
  </si>
  <si>
    <t>3.1.1.7</t>
  </si>
  <si>
    <t>3.1.1.8</t>
  </si>
  <si>
    <t>3.1.1.9</t>
  </si>
  <si>
    <t>3.1.2</t>
  </si>
  <si>
    <t>3.1.2.1</t>
  </si>
  <si>
    <t>3.1.2.2</t>
  </si>
  <si>
    <t>3.1.2.3</t>
  </si>
  <si>
    <t>3.1.2.4</t>
  </si>
  <si>
    <t>3.1.2.5</t>
  </si>
  <si>
    <t>3.1.2.6</t>
  </si>
  <si>
    <t>3.1.2.7</t>
  </si>
  <si>
    <t>3.1.2.8</t>
  </si>
  <si>
    <t>3.1.3</t>
  </si>
  <si>
    <t>3.1.3.1</t>
  </si>
  <si>
    <t>3.2.1</t>
  </si>
  <si>
    <t>3.3.1</t>
  </si>
  <si>
    <t>3.3.2</t>
  </si>
  <si>
    <t>3.4.1</t>
  </si>
  <si>
    <t>3.4.2</t>
  </si>
  <si>
    <t>3.4.3</t>
  </si>
  <si>
    <t>3.5.1</t>
  </si>
  <si>
    <t>3.5.2</t>
  </si>
  <si>
    <t>3.5.3</t>
  </si>
  <si>
    <t>3.5.4</t>
  </si>
  <si>
    <t>3.5.5</t>
  </si>
  <si>
    <t>3.5.6</t>
  </si>
  <si>
    <t>3.5.7</t>
  </si>
  <si>
    <t>3.6.1</t>
  </si>
  <si>
    <t>3.6.2</t>
  </si>
  <si>
    <t>3.6.3</t>
  </si>
  <si>
    <t>3.7</t>
  </si>
  <si>
    <t>3.7.1</t>
  </si>
  <si>
    <t>3.8</t>
  </si>
  <si>
    <t>3.8.1</t>
  </si>
  <si>
    <t>3.8.1.1</t>
  </si>
  <si>
    <t>3.8.1.2</t>
  </si>
  <si>
    <t>3.8.1.3</t>
  </si>
  <si>
    <t>3.8.1.4</t>
  </si>
  <si>
    <t>3.8.1.5</t>
  </si>
  <si>
    <t>3.8.1.6</t>
  </si>
  <si>
    <t>3.8.1.7</t>
  </si>
  <si>
    <t>3.8.1.8</t>
  </si>
  <si>
    <t>3.8.2</t>
  </si>
  <si>
    <t>3.8.2.1</t>
  </si>
  <si>
    <t>3.8.2.2</t>
  </si>
  <si>
    <t>3.8.2.3</t>
  </si>
  <si>
    <t>3.8.3</t>
  </si>
  <si>
    <t>3.8.3.1</t>
  </si>
  <si>
    <t>3.8.3.2</t>
  </si>
  <si>
    <t>3.8.3.3</t>
  </si>
  <si>
    <t>3.8.4</t>
  </si>
  <si>
    <t>3.8.4.1</t>
  </si>
  <si>
    <t>3.8.4.2</t>
  </si>
  <si>
    <t>3.8.4.3</t>
  </si>
  <si>
    <t>3.8.4.4</t>
  </si>
  <si>
    <t>3.8.4.5</t>
  </si>
  <si>
    <t>3.8.4.6</t>
  </si>
  <si>
    <t>3.8.4.7</t>
  </si>
  <si>
    <t>3.9</t>
  </si>
  <si>
    <t>3.9.1</t>
  </si>
  <si>
    <t>3.9.1.1</t>
  </si>
  <si>
    <t>3.9.1.2</t>
  </si>
  <si>
    <t>3.9.2</t>
  </si>
  <si>
    <t>3.9.2.1</t>
  </si>
  <si>
    <t>3.9.2.2</t>
  </si>
  <si>
    <t>3.9.2.3</t>
  </si>
  <si>
    <t>3.9.2.4</t>
  </si>
  <si>
    <t>3.9.2.5</t>
  </si>
  <si>
    <t>3.9.2.6</t>
  </si>
  <si>
    <t>3.9.3</t>
  </si>
  <si>
    <t>3.9.3.1</t>
  </si>
  <si>
    <t>3.9.3.2</t>
  </si>
  <si>
    <t>3.9.3.3</t>
  </si>
  <si>
    <t>3.9.3.4</t>
  </si>
  <si>
    <t>3.9.3.5</t>
  </si>
  <si>
    <t>3.9.3.6</t>
  </si>
  <si>
    <t>3.9.3.7</t>
  </si>
  <si>
    <t>3.10</t>
  </si>
  <si>
    <t>3.10.1</t>
  </si>
  <si>
    <t>3.10.2</t>
  </si>
  <si>
    <t>3.10.3</t>
  </si>
  <si>
    <t>3.10.4</t>
  </si>
  <si>
    <t>3.10.5</t>
  </si>
  <si>
    <t>3.11</t>
  </si>
  <si>
    <t>3.11.1</t>
  </si>
  <si>
    <t>3.11.2</t>
  </si>
  <si>
    <t>3.11.3</t>
  </si>
  <si>
    <t>3.11.4</t>
  </si>
  <si>
    <t>3.12</t>
  </si>
  <si>
    <t>3.12.1</t>
  </si>
  <si>
    <t>3.12.2</t>
  </si>
  <si>
    <t>3.12.3</t>
  </si>
  <si>
    <t>4.1.1</t>
  </si>
  <si>
    <t>4.1.2</t>
  </si>
  <si>
    <t>4.1.3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</si>
  <si>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</si>
  <si>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</si>
  <si>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</si>
  <si>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</si>
  <si>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</si>
  <si>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</si>
  <si>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</si>
  <si>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</si>
  <si>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</si>
  <si>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</si>
  <si>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</si>
  <si>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4.4.1</t>
  </si>
  <si>
    <t>4.5.1</t>
  </si>
  <si>
    <t>4.5.2</t>
  </si>
  <si>
    <t>4.6.1</t>
  </si>
  <si>
    <t>4.6.2</t>
  </si>
  <si>
    <t>4.6.3</t>
  </si>
  <si>
    <t>4.6.4</t>
  </si>
  <si>
    <t>4.7</t>
  </si>
  <si>
    <t>4.7.1</t>
  </si>
  <si>
    <t>5.1.1</t>
  </si>
  <si>
    <t>5.1.2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</si>
  <si>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</si>
  <si>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</si>
  <si>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</si>
  <si>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</si>
  <si>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</si>
  <si>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</si>
  <si>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</si>
  <si>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</si>
  <si>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</si>
  <si>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</si>
  <si>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</si>
  <si>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</si>
  <si>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</si>
  <si>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</si>
  <si>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</si>
  <si>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</si>
  <si>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</si>
  <si>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</si>
  <si>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</si>
  <si>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</si>
  <si>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</si>
  <si>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</si>
  <si>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</si>
  <si>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</si>
  <si>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>5.3.19</t>
  </si>
  <si>
    <t>5.3.20</t>
  </si>
  <si>
    <t>5.3.21</t>
  </si>
  <si>
    <t>5.3.22</t>
  </si>
  <si>
    <t>5.3.23</t>
  </si>
  <si>
    <t>5.3.24</t>
  </si>
  <si>
    <t>74209/001</t>
  </si>
  <si>
    <t>73822/002</t>
  </si>
  <si>
    <t>SANEPAR-130506</t>
  </si>
  <si>
    <t>COMP-001</t>
  </si>
  <si>
    <t>SANEPAR-500104</t>
  </si>
  <si>
    <t>SANEPAR-501208</t>
  </si>
  <si>
    <t>SANEPAR-501203</t>
  </si>
  <si>
    <t>SANEPAR-501202</t>
  </si>
  <si>
    <t>SANEPAR-502001</t>
  </si>
  <si>
    <t>SANEPAR-502002</t>
  </si>
  <si>
    <t>SANEPAR-504001</t>
  </si>
  <si>
    <t>SANEPAR-507502</t>
  </si>
  <si>
    <t>SANEPAR-507610</t>
  </si>
  <si>
    <t>COTAÇÃO</t>
  </si>
  <si>
    <t>73964/006</t>
  </si>
  <si>
    <t>SANEPAR-140101</t>
  </si>
  <si>
    <t>SANEPAR-140106</t>
  </si>
  <si>
    <t>COMP-002</t>
  </si>
  <si>
    <t>COMP-003</t>
  </si>
  <si>
    <t>COMP-004</t>
  </si>
  <si>
    <t>74074/004</t>
  </si>
  <si>
    <t>74157/004</t>
  </si>
  <si>
    <t>74141/001</t>
  </si>
  <si>
    <t>74106/001</t>
  </si>
  <si>
    <t>73937/001</t>
  </si>
  <si>
    <t>73798/001</t>
  </si>
  <si>
    <t>74130/001</t>
  </si>
  <si>
    <t>74130/003</t>
  </si>
  <si>
    <t>74094/001</t>
  </si>
  <si>
    <t>86911</t>
  </si>
  <si>
    <t>*37401</t>
  </si>
  <si>
    <t>95544</t>
  </si>
  <si>
    <t>95547</t>
  </si>
  <si>
    <t>SANEPAR-130316</t>
  </si>
  <si>
    <t>*11795</t>
  </si>
  <si>
    <t>SANEPAR-130319</t>
  </si>
  <si>
    <t>73739/001</t>
  </si>
  <si>
    <t>74245/001</t>
  </si>
  <si>
    <t>74039/001</t>
  </si>
  <si>
    <t>74238/002</t>
  </si>
  <si>
    <t>74077/003</t>
  </si>
  <si>
    <t>74076/001</t>
  </si>
  <si>
    <t>76448/001</t>
  </si>
  <si>
    <t>79494/001</t>
  </si>
  <si>
    <t>COMP-005</t>
  </si>
  <si>
    <t>SANEPAR-020113</t>
  </si>
  <si>
    <t>SANEPAR-020701</t>
  </si>
  <si>
    <t>73859/001</t>
  </si>
  <si>
    <t>74154/001</t>
  </si>
  <si>
    <t>*9868</t>
  </si>
  <si>
    <t>*9869</t>
  </si>
  <si>
    <t>*36084</t>
  </si>
  <si>
    <t>*36375</t>
  </si>
  <si>
    <t>*1927</t>
  </si>
  <si>
    <t>*1845</t>
  </si>
  <si>
    <t>*7140</t>
  </si>
  <si>
    <t>*7048</t>
  </si>
  <si>
    <t>*7129</t>
  </si>
  <si>
    <t>*7136</t>
  </si>
  <si>
    <t>*0108</t>
  </si>
  <si>
    <t>*0048</t>
  </si>
  <si>
    <t>*20327</t>
  </si>
  <si>
    <t>*21148</t>
  </si>
  <si>
    <t>*3912</t>
  </si>
  <si>
    <t>*4181</t>
  </si>
  <si>
    <t>*12437</t>
  </si>
  <si>
    <t>CANTEIRO DE OBRAS (CAPTAÇÃO E TRATAMENTO)</t>
  </si>
  <si>
    <t>Placa de obra em chapa de aco galvanizado</t>
  </si>
  <si>
    <t>Limpeza mecanizada de terreno com remocao de camada vegetal, utilizando motoniveladora</t>
  </si>
  <si>
    <t>Corte e aterro compensado</t>
  </si>
  <si>
    <t>Ramal de alim. do QDLF bif. - 25 (16) mm², 50A</t>
  </si>
  <si>
    <t>Entrada de energia elétrica aérea trifásica 50A com poste de concreto, saída subterrânea, inclusive cabeamento, medição em mureta, caixa de medição e aterramento.</t>
  </si>
  <si>
    <t>Execução de almoxarifado em canteiro de obra em chapa de madeira compensada, incluso prateleiras. Af_02/2016</t>
  </si>
  <si>
    <t>Execução de sanitário e vestiário em canteiro de obra em chapa de madeira compensada, não incluso mobiliário. Af_02/2016</t>
  </si>
  <si>
    <t>Isolamento de obra com tela plastica com malha de 5mm</t>
  </si>
  <si>
    <t>CAPTAÇÃO SUBTERRÂNEA</t>
  </si>
  <si>
    <t>PERFURAÇÃO DO POÇO</t>
  </si>
  <si>
    <t>Transporte e instalação - rotopneumática (prof. Até 400 m)</t>
  </si>
  <si>
    <t>Perfuração rotopneumática (até 400 m)- rochas ígneas e metamórficas - dn 254 (10")</t>
  </si>
  <si>
    <t>Perfuração rotopneumática (até 400 m)- rochas ígneas e metamórficas - dn 203 (8")</t>
  </si>
  <si>
    <t>Perfuração rotopneumática (até 400 m)- rochas ígneas e metamórficas - dn 152 (6")</t>
  </si>
  <si>
    <t>Instalação de revestimento com tubo liso, chapa 3/16", aço preto - dn 203 (8")</t>
  </si>
  <si>
    <t>Instalação de revestimento com tubo liso, chapa 3/16", aço preto - dn 254 (10")</t>
  </si>
  <si>
    <t>Cimentação de poço com argamassa de cimento e areia</t>
  </si>
  <si>
    <t>TESTE DE VAZÃO E ANÁLISE FÍSICO QUÍMICA DA ÁGUA</t>
  </si>
  <si>
    <t>Instalação de conjunto moto-bomba para teste de vazão - prof. de 100,00 a 200,00m</t>
  </si>
  <si>
    <t>Teste de vazão (recuperação de nível)</t>
  </si>
  <si>
    <t>Análise físico química completa</t>
  </si>
  <si>
    <t>MOVIMENTO DE TERRA</t>
  </si>
  <si>
    <t xml:space="preserve">Escavação manual de valas </t>
  </si>
  <si>
    <t>Reaterro de valas compactado manualmente</t>
  </si>
  <si>
    <t>INSTALAÇÕES DE PRODUÇÃO</t>
  </si>
  <si>
    <t>Cj submerso para P. Prof. até 5 CV – Posicionamento</t>
  </si>
  <si>
    <t>Montagem de edutor de 2"</t>
  </si>
  <si>
    <t>Caixa de alvenaria com tampa de concreto</t>
  </si>
  <si>
    <t>CONJUNTO ELETROMECÂNICO</t>
  </si>
  <si>
    <t>Conjunto motobomba, conforme especificação básica (BHS 411-16 8,0hp 254V Mono)</t>
  </si>
  <si>
    <t>Tubos, conexões, registros e acessórios para instalação de conjunto eletromecânico, conforme especificações de projeto - fornecimento e instalação</t>
  </si>
  <si>
    <t>Quadro de comando, materiais elétricos e acessórios para intalação de conjunto eletromecânico, conforme especificações de projeto - fornecimento e instalação</t>
  </si>
  <si>
    <t>CONSTRUÇÃO DE UNIDADE PARA SIMPLES CLORAÇÃO (SIC)</t>
  </si>
  <si>
    <t>ESTRUTURAS</t>
  </si>
  <si>
    <t>FUNDAÇÕES, BLOCOS E PILARETES</t>
  </si>
  <si>
    <t>Estaca a trado (broca) d=20cm c/concreto fck=20MPa mold.in-loco (conforme projeto)</t>
  </si>
  <si>
    <t>Forma de tábua para concreto em fundação s/ reaproveitamento</t>
  </si>
  <si>
    <t>Escavação manual de valas</t>
  </si>
  <si>
    <t>Armação de estrutura de convencional de concreto armado utilizando aço CA-60 - 4,2mm</t>
  </si>
  <si>
    <t>Armação de estrutura de convencional de concreto armado utilizando aço CA-50 - 8,0mm</t>
  </si>
  <si>
    <t>Armação de estrutura de convencional de concreto armado utilizando aço CA-50 - 10,0mm</t>
  </si>
  <si>
    <t>Concreto estrutural FCK=25Mpa c/ betoneira s/ lançamento</t>
  </si>
  <si>
    <t>Lançamento e adensamento de concreto em estruturas incl vibração</t>
  </si>
  <si>
    <t>PILARES E VIGAS</t>
  </si>
  <si>
    <t>Montagem e desmontagem de fôrma de pilares retangulares e estruturas similares com área média das seções menor ou igual a 0,25 m², pé-direito simples, em madeira serrada, 4 utilizações. Af_12/2015</t>
  </si>
  <si>
    <t>Montagem e desmontagem de fôrma de viga, escoramento com pontalete de madeira, pé-direito simples, em madeira serrada, 4 utilizações. Af_12/2015</t>
  </si>
  <si>
    <t>Concretagem de pilares, fck = 25 mpa, com uso de baldes em edificação com seção média de pilares menor ou igual a 0,25 m² - lançamento, adensamento e acabamento. Af_12/2015</t>
  </si>
  <si>
    <t>Concreto fck = 25MPa, traço 1:2,3:2,7 (cimento/ areia média/ brita 1 - preparo mecânico com betoneira 400 l. Af_07/2016 - (VIGAS)</t>
  </si>
  <si>
    <t>Lançamento com uso de baldes, adensamento e acabamento de concreto em estruturas. Af_12/2015 (VIGAS)</t>
  </si>
  <si>
    <t>LAJES</t>
  </si>
  <si>
    <t>Laje pre-mold beta 11 p/1kn/m2 vaos 4,40m/incl vigotas tijolos armadura negativa capeamento 3cm concreto 20mpa escoramento material e mao de obra.</t>
  </si>
  <si>
    <t>IMPERMEABILIZAÇÕES E ISOLAMENTOS</t>
  </si>
  <si>
    <t>Impermeabilização de baldrames e paredes em contato com com solo, com tinta asfáltica duas demãos</t>
  </si>
  <si>
    <t>PAREDES, PAINÉIS E FORROS</t>
  </si>
  <si>
    <t xml:space="preserve">Alvenaria de vedação de blocos cerâmicos furados na horizontal de 9x14x19cm (espessura 14cm) com argamassa de assentamento, preparo em betoneira, traço 1:2:8 </t>
  </si>
  <si>
    <t>Alvenaria de vedação com elementos vazados cerâmicos</t>
  </si>
  <si>
    <t>COBERTURAS E FECHAMENTOS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</si>
  <si>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</si>
  <si>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Trama de madeira composta por terças para telhados de até 2 águas para telha ondulada de fibrocimento, metálica, plástica ou termoacústica,incluso transporte vertical. Af_12/2015</t>
  </si>
  <si>
    <t>Telhamento com telha de fibrocimento e = 6mm, com até 2 águas, incluso içamento. Af_06/2016</t>
  </si>
  <si>
    <t>REVESTIMENTO E TRATAMENTO DE SUPERFÍCIES</t>
  </si>
  <si>
    <t>Chapisco aplicado em alvenarias e estruturas de concreto internas, com colher de pedreiro. Argamassa traço 1:3 com preparo em betoneira 400l. Af_06/2014</t>
  </si>
  <si>
    <t>Chapisco aplicado em alvenaria e estruturas de concreto de fachada, com colher de pedreiro. Argamassa traço 1:3 com preparo em betoneira 400l. Af_06/2014</t>
  </si>
  <si>
    <t>Chapisco aplicado no teto, com rolo para textura acrílica. Argamassa traço 1:4 e emulsão polimérica (adesivo) com preparo em betoneira 400l. Af_06/2014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</si>
  <si>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</si>
  <si>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Emboço ou massa única em argamassa traço 1:2:8, preparo mecânico com betoneira 400 l, aplicada manualmente em panos de fachada, espessura de 25 mm. Af_06/2014</t>
  </si>
  <si>
    <t>Massa única, para recebimento de pintura, em argamassa traço 1:2:8, preparo mecânico com betoneira 400l, aplicada manualmente em teto, espessura de 20mm, com execução de taliscas. Af_03/2015</t>
  </si>
  <si>
    <t>Revestimento cerâmico para paredes internas com placas tipo grês ou semi-grês de dimensões 20x20 cm aplicadas em ambientes de área menor que 5 m² na altura inteira das paredes. Af_06/2014</t>
  </si>
  <si>
    <t xml:space="preserve">PISOS </t>
  </si>
  <si>
    <t xml:space="preserve">Aterro interno compactado manualmente </t>
  </si>
  <si>
    <t>Execução de passeio (calçada) ou piso de concreto com concreto moldado in loco, feito em obra, esp.=7cm, desmpenado, não armado. Af_07/2016</t>
  </si>
  <si>
    <t>Revestimento cerâmico para piso com placas tipo grês de dimensões 45x45 cm aplicada em ambientes de área menor que 5 m2. Af_06/2014</t>
  </si>
  <si>
    <t>ESQUADRIAS/FERRAGENS</t>
  </si>
  <si>
    <t>Porta em alumínio de abrir tipo veneziana com guarnição, fixação com parafusos - fornecimento e instalação. Af_08/2015</t>
  </si>
  <si>
    <t>INSTALAÇÕES ELÉTRICAS/TELEFÔNICAS/LÓGICA</t>
  </si>
  <si>
    <t>ELETRODUTOS E CAIXAS</t>
  </si>
  <si>
    <t>Duto espiral flexível singelo PEAD D=50mm (2"), no solo, inclusive conexões</t>
  </si>
  <si>
    <t>Eletroduto flexível corrugado, pvc, dn 25 mm (3/4"), para circuitos terminais - fornecimento e instalação. Af_12/2015</t>
  </si>
  <si>
    <t>Eletroduto flexível corrugado, pvc, dn 32 mm (1"), para circuitos terminais - fornecimento e instalação. Af_12/2015</t>
  </si>
  <si>
    <t>Eletroduto rígido roscável, pvc, dn 32 mm (1")  - fornecimento e instalação. Af_12/2015</t>
  </si>
  <si>
    <t>Luva para eletroduto rígido roscável PVC, 32mm (1") - fornecimento e instalação</t>
  </si>
  <si>
    <t>Curva 90° para eletroduto rígido roscável PVC, 32mm (1") fornecimento e instalação</t>
  </si>
  <si>
    <t>Caixa octogonal 3" x 3", pvc, instalada em laje - fornecimento e instalação. Af_12/2015</t>
  </si>
  <si>
    <t>Caixa retangular 4" x 2" média (1,30 m do piso), pvc, instalada em parede - fornecimento e instalação. Af_12/2015</t>
  </si>
  <si>
    <t>QUADROS DE DISTRIBUIÇÃO E DISJUNTORES</t>
  </si>
  <si>
    <t>Quadro de distribuicao de energia p/ 6 disjuntores termomagneticos monopolares sem barramento, de embutir, em chapa metalica – fornecimento e instalacao</t>
  </si>
  <si>
    <t>Disjuntor termomagnético monopolar 10 a 30A, instalado</t>
  </si>
  <si>
    <t>Disjuntor termomagnético bipolar 10 a 50A, instalado</t>
  </si>
  <si>
    <t>TOMADAS, INTERRUPTORES E PLACAS DE FECHAMENTO</t>
  </si>
  <si>
    <t>Interruptor simples (1 módulo) 10A/250V - incluindo placa de suporte e placa - fornecimento e instalação</t>
  </si>
  <si>
    <t>Tomada média de embutir (1 módulo), 2p+t 10 A, incluindo suporte e placa - fornecimento e instalação. Af_12/2015</t>
  </si>
  <si>
    <t>Tomada média de embutir (1 módulo), 2p+t 20 A, incluindo suporte e placa - fornecimento e instalação. Af_12/2015</t>
  </si>
  <si>
    <t>FIAÇÃO, LUMINÁRIAS E APARELHOS</t>
  </si>
  <si>
    <t>Cabo de cobre flexível isolado, 2,5 mm², anti-chama 0,6/1,0 KV, para circuitos terminais - fornecimento e instalação. Af_12/2015</t>
  </si>
  <si>
    <t>Cabo de cobre flexível isolado, 4,0 mm², anti-chama 0,6/1,0 KV, para circuitos terminais - fornecimento e instalação. Af_12/2015</t>
  </si>
  <si>
    <t>Cabo de cobre flexível isolado, 10,0 mm², anti-chama 0,6/1,0 KV, para circuitos terminais - fornecimento e instalação. Af_12/2015</t>
  </si>
  <si>
    <t>Luminaria tipo spot para 1 lampada incandescente/fluorescente compacta</t>
  </si>
  <si>
    <t>Lâmpada fluorescente compacta 20 W 3U, base E 27 - fornecimento e instalação</t>
  </si>
  <si>
    <t>Caixa de passagem pré-moldada 30x30x40cm com tampa e dreno brita</t>
  </si>
  <si>
    <t>Haste coperweld 5/8" x 3,00m, com conector instalada</t>
  </si>
  <si>
    <t xml:space="preserve">INSTALAÇÕES HIDRO-SANITÁRIAS </t>
  </si>
  <si>
    <t xml:space="preserve">REDE DE ÁGUA FRIA </t>
  </si>
  <si>
    <t>Tubo de PVC marrom soldavel 25mm (entrada de água)</t>
  </si>
  <si>
    <t>Ponto de consumo de água fria, com tubulação DN 25, incluso rasgo e chumbamento em alvenaria</t>
  </si>
  <si>
    <t>REDE DE ESGOTO</t>
  </si>
  <si>
    <t>Tubo de PVC, série normal, esgoto - 50mm</t>
  </si>
  <si>
    <t>Luva simples, PVC, série normal, esgoto, junta elástica - 50mm</t>
  </si>
  <si>
    <t>Joelho 90 graus, PVC, série normal, esgoto, junta elástica - 50mm</t>
  </si>
  <si>
    <t>Joelho 45 graus, PVC, série normal, esgoto, junta elástica - 50mm</t>
  </si>
  <si>
    <t>Caixa sifonada 100x100x50mm, junta elástica, fornecimento e instalação</t>
  </si>
  <si>
    <t>Caixa de passagem 60x60x70, com fundo brita, tampa em CA</t>
  </si>
  <si>
    <t>APARELHOS, TORNEIRAS E TAMPOS</t>
  </si>
  <si>
    <t>Torneira cromada longa de parede</t>
  </si>
  <si>
    <t>Porta toalha de papel  instalado</t>
  </si>
  <si>
    <t>Papeleira metálica, instalada</t>
  </si>
  <si>
    <t>Porta sabonete líquido instalado</t>
  </si>
  <si>
    <t>Cuba inox para laboratório (PADRÃO SANEPAR)</t>
  </si>
  <si>
    <t>Granito cinz polido p/ bancada e=2,5cm</t>
  </si>
  <si>
    <t>Balcão para laboratório (fórmica) (PADRÃO SANEPAR)</t>
  </si>
  <si>
    <t>PINTURA</t>
  </si>
  <si>
    <t>Apliação manual de fundo selador acrílico em paredes, uma demão</t>
  </si>
  <si>
    <t>Apliação manual de fundo selador acrílico em tetos, uma demão</t>
  </si>
  <si>
    <t>Aplicação manual de pintura com tinta texturizada acrílica</t>
  </si>
  <si>
    <t>Aplicação manual de pintura esmalte sintético em tetos, duas demãos</t>
  </si>
  <si>
    <t>Pintura acrílica em pisos, duas demãos</t>
  </si>
  <si>
    <t>FECHAMENTOS, URBANIZAÇÃO</t>
  </si>
  <si>
    <t xml:space="preserve">Cerca de arame farpado 05 fios </t>
  </si>
  <si>
    <t>Portão em tela de aço com estrutura tubular de ao galvanizado, completo com ferragens</t>
  </si>
  <si>
    <t>Fornecimento e instalação de lona plástica 150 micras</t>
  </si>
  <si>
    <t>Lastro de brita, esp.=10cm</t>
  </si>
  <si>
    <t>EQUIPAMENTOS E ACESSÓRIOS</t>
  </si>
  <si>
    <t>Comparador colorimetrico visual com disco de cloro (DPD) e cubetas</t>
  </si>
  <si>
    <t>Bomba dosadora eletromagnetica para solucao de hipoclorito de sodio e fluossilicato de sodio faixa de vazao de 0 a 1,5 l/h - 10 bar</t>
  </si>
  <si>
    <t>Tanque cilindrico em polietileno fundo plano e bordas reforcadas capacidade 500 litros</t>
  </si>
  <si>
    <t>RESERVAÇÃO (RAP)</t>
  </si>
  <si>
    <t>SERVIÇOS PRELIMINARES</t>
  </si>
  <si>
    <t>Locacao convencional de obra, através de gabarito de tabuas corridas pontaletadas, com reaproveitamento de 10 vezes</t>
  </si>
  <si>
    <t xml:space="preserve">FUNDAÇÕES </t>
  </si>
  <si>
    <t>Concreto estrutural FCK=30Mpa c/ betoneira s/ lançamento</t>
  </si>
  <si>
    <t>PISOS</t>
  </si>
  <si>
    <t>Piso cimentado, traço 1:4 (cimento, areia) acabamento liso, esp.=1,5cm, preparo mecânico</t>
  </si>
  <si>
    <t>Pintura esmalte sintético fosco, duas demãos</t>
  </si>
  <si>
    <t>Base de brita graduada, esp.=20cm, inclusive compactação</t>
  </si>
  <si>
    <t>Plantio de grama em leivas</t>
  </si>
  <si>
    <t>INSTALAÇÕES HIDRÁULICAS</t>
  </si>
  <si>
    <t>Fornecimento e instalação de materiais e mão-de-obra, para implantação de rap para rede de abastecimento, inclusive reservatório de polietileno de 20.000l, conforme especificações de projeto</t>
  </si>
  <si>
    <t>REDE DE DISTRIBUIÇÃO (RDA)</t>
  </si>
  <si>
    <t>Levantamento planimétrico cadastral de faixa</t>
  </si>
  <si>
    <t>Cadastro linear de água - CAD</t>
  </si>
  <si>
    <t>ESCAVAÇÃO E REATERRO DE VALAS</t>
  </si>
  <si>
    <t>Desmatamento e limpeza mecanizada de terreno com remoção da camada vegetal</t>
  </si>
  <si>
    <t>Escavação mecânica de valas em material de 1ª cat. até 1,5m de prof.</t>
  </si>
  <si>
    <t>Escavação mecanica de valas em material de 2ª cat. até 2,0m de prof.</t>
  </si>
  <si>
    <t>Escavação mecanica de valas em lodo</t>
  </si>
  <si>
    <t>Escavação, carga e transporte de material de 1ª cat. - DMT 50 a 200m (recomposição de valas)</t>
  </si>
  <si>
    <t>Reaterro mecanizado de vala, inclusive compactação</t>
  </si>
  <si>
    <t>TUBOS E CONEXÕES</t>
  </si>
  <si>
    <t>Tubo PVC JS PB PN 750 KPA - NBR 5648 DN 25</t>
  </si>
  <si>
    <t>Tubo PVC JS PB PN 750 KPA - NBR 5648 DN 32</t>
  </si>
  <si>
    <t>Tubo PVC JEI PB PN 0,60 MPA - NBR 5647 DN 50</t>
  </si>
  <si>
    <t>Tubo PVC JEI PB PN 0,75 MPA - NBR 5647 DN 50</t>
  </si>
  <si>
    <t>Curva PVC JS BB 45º DN 25 NBR 5648</t>
  </si>
  <si>
    <t>Curva PVC JE PB 90º com anel DN 50 NBR 5647</t>
  </si>
  <si>
    <t>Te PVC JS BBB DN 32 NBR 5648</t>
  </si>
  <si>
    <t>Te PVC JE BBB com aneis DN 50 NBR 5647</t>
  </si>
  <si>
    <t>Te reducao PVC JE/JS BBB com aneis DN 50 DN 25 NBR 5647</t>
  </si>
  <si>
    <t>Te reducao PVC JS BBB DN 32 DN 25 NBR 5648</t>
  </si>
  <si>
    <t>Adaptador PVC JS bolsa/rosca DN 25 - 1”</t>
  </si>
  <si>
    <t>Adaptador PVC JE bolsa/rosca DN 50 - 2”</t>
  </si>
  <si>
    <t>Reducao PVC JE/JS PB DN 50 DN 25</t>
  </si>
  <si>
    <t>Tubo FG schedule 40 rebarba interna removida NBR5590 rosca NPT com pintura zarcao e protecao na rosca, identificacao da marca do fabricante, norma, classe E bitola POL 2”</t>
  </si>
  <si>
    <t>Luva FG - 2”</t>
  </si>
  <si>
    <t>Niple FG - 2”</t>
  </si>
  <si>
    <t>Uniao FG assento conico bronze BSP - 2”</t>
  </si>
  <si>
    <t>Registro gaveta FD com cunha elastica JE para PVC PBA com cabecote e aneis DN 50 NBR 14968</t>
  </si>
  <si>
    <t>Ventosa combinada corpo em nylon reforcado com funcinamento suave para abertura e fechamento rosca BSP - 2”</t>
  </si>
  <si>
    <t>Filtro tipo Y em bronze POL 2”</t>
  </si>
  <si>
    <t>Tampao FD ou fofo T- 9 para registro padrao sanepar</t>
  </si>
  <si>
    <t>Hidrometro taquimetro mecanico multijato QN 1,5m3/hora classe C - 3/4”</t>
  </si>
  <si>
    <t>Kit cavalete para medição de água DN 25 - fornecimento e intslação (exclusive hidrômetro)</t>
  </si>
  <si>
    <t>Ligação da rede até 50mm ao ramal predial</t>
  </si>
  <si>
    <t>Referencial de preços:</t>
  </si>
  <si>
    <t xml:space="preserve">          - SINAPI - NOVEMBRO/2016 (sem desoneração)</t>
  </si>
  <si>
    <t xml:space="preserve">          - SANEPAR - JUNHO/2016 (sem desoneração)</t>
  </si>
  <si>
    <t>* Valores obtidos da planilha referencial SINAPI de Insumos</t>
  </si>
  <si>
    <t xml:space="preserve">OBSERVAÇÕES: </t>
  </si>
  <si>
    <t>*** Em todos os itens foi aplicado BDI de 26,44%, excetuando-se os itens onde pela própria natureza caracteriza-se simples fornecimento de materiais, aos quais foi aplicada alíquota de BDI=16,80%, conforme legislação vigente (vide planilhas de cálculo de BDI em anexo)</t>
  </si>
  <si>
    <t xml:space="preserve">*** Foram adotados valores da planilha referencial de preços da SANEPAR, somente para itens onde não encontrava-se na planilha SINAPI, nenhum item compatível, tendo em vista que estes são imprescindíveis à perfeita execução da obra em questão  </t>
  </si>
  <si>
    <t>m²</t>
  </si>
  <si>
    <t>m³</t>
  </si>
  <si>
    <t>m</t>
  </si>
  <si>
    <t>ud</t>
  </si>
  <si>
    <t>h</t>
  </si>
  <si>
    <t>kg</t>
  </si>
  <si>
    <t>cj</t>
  </si>
  <si>
    <t>m2</t>
  </si>
  <si>
    <t>km</t>
  </si>
  <si>
    <t xml:space="preserve">OBJETO: IMPLANTAÇÃO DE SISTEMA DE ABASTECIMENTO DE ÁGUA - S.A.A. - COMUNIDADE DE PASSO BONITO </t>
  </si>
  <si>
    <t>LOCALIZAÇÃO: COMUNIDADE DE PASSO BONITO</t>
  </si>
  <si>
    <t>Identifique o tipo de obra:</t>
  </si>
  <si>
    <t>Construção de edifícios:</t>
  </si>
  <si>
    <t>Informe a base de cálculo do ISSQN.</t>
  </si>
  <si>
    <t>Construção de rodovias e ferrovias:</t>
  </si>
  <si>
    <t>Sobre os serviços.</t>
  </si>
  <si>
    <t>Construção de redes de abastecimento de água, coleta de esgoto e construções correlatas:</t>
  </si>
  <si>
    <t>Sobre a mão-de-obra.</t>
  </si>
  <si>
    <t>Construção e manutenção de estações e redes de distribuição de energia elétrica:</t>
  </si>
  <si>
    <t>Informe a ocorrência da DESONERAÇÃO da folha de pagamento. Lei 13161/2015.</t>
  </si>
  <si>
    <t>Obras portuárias, marítimas e fluviais:</t>
  </si>
  <si>
    <t>x</t>
  </si>
  <si>
    <t>SEM Desoneração.</t>
  </si>
  <si>
    <t>Fornecimento de materiais e equipamentos:</t>
  </si>
  <si>
    <t>COM Desoneração.</t>
  </si>
  <si>
    <t>Intervalo de admissibilidade</t>
  </si>
  <si>
    <t>Item Componente do BDI</t>
  </si>
  <si>
    <t>1º Quartil</t>
  </si>
  <si>
    <t>Médio</t>
  </si>
  <si>
    <t>3º Quartil</t>
  </si>
  <si>
    <t>Valores Propostos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</si>
  <si>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</si>
  <si>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</si>
  <si>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</si>
  <si>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</si>
  <si>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</si>
  <si>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</t>
    </r>
  </si>
  <si>
    <r>
      <t>I2:</t>
    </r>
    <r>
      <rPr>
        <sz val="12"/>
        <rFont val="Arial"/>
        <family val="2"/>
      </rPr>
      <t xml:space="preserve"> ISSQN (conforme legislação municipal)</t>
    </r>
  </si>
  <si>
    <t>I3: Cont.Prev s/Rec.Bruta (Lei 13.161/2015 - Desoneração)</t>
  </si>
  <si>
    <t>BDI - SEM Desoneração da folha de pagamento</t>
  </si>
  <si>
    <t>BDI - COM Desoneração da folha de pagamento</t>
  </si>
  <si>
    <t>Declaramos que esta planilha foi elaborada conforme equação para cálculo do percentual do BDI recomendada pelo Acórdão 2622/2013 - TCU, representada pela fórmula abaixo.</t>
  </si>
  <si>
    <t>BDI - SEM Desoneração = [(1+AC+S+G+R)X(1+DF)X(1+L)/(1-I1-I2)]-1
BDI - COM Desoneração = [(1+AC+S+G+R)X(1+DF)X(1+L)/(1-I1-I2-I3)]-1</t>
  </si>
  <si>
    <t xml:space="preserve">Declaro que a alternativa adotada é </t>
  </si>
  <si>
    <t xml:space="preserve"> e que esta é a mais adequada para a Administração Pública.</t>
  </si>
  <si>
    <t>Carimbo e Assinatura</t>
  </si>
  <si>
    <t>Prefeito Municipal (ou Tomador)</t>
  </si>
  <si>
    <t>Tomador: MINICÍPIO DE CORONEL VIVIDA</t>
  </si>
  <si>
    <t>Empreendimento: IMPLANTAÇÃO DE SISTEMA DE ABASTECIMENTO DE ÁGUA - NA COMUNIDADE DE PASSO BONITO</t>
  </si>
  <si>
    <t>Programa: FUNASA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</si>
</sst>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&quot;( &quot;0&quot; )&quot;"/>
  </numFmts>
  <fonts count="2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10"/>
      <color indexed="8"/>
      <name val="Calibri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 style="medium">
        <color indexed="9"/>
      </bottom>
      <diagonal/>
    </border>
    <border>
      <left style="medium">
        <color indexed="9"/>
      </left>
      <right/>
      <top style="thin">
        <color indexed="64"/>
      </top>
      <bottom style="medium">
        <color indexed="9"/>
      </bottom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3" fillId="0" borderId="0" xfId="0" applyFont="1"/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" fontId="1" fillId="0" borderId="30" xfId="0" applyNumberFormat="1" applyFont="1" applyBorder="1" applyAlignment="1" applyProtection="1"/>
    <xf numFmtId="0" fontId="0" fillId="0" borderId="8" xfId="0" applyBorder="1" applyProtection="1">
      <protection locked="0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1" fontId="5" fillId="4" borderId="2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1" fontId="15" fillId="0" borderId="2" xfId="0" applyNumberFormat="1" applyFont="1" applyBorder="1" applyAlignment="1">
      <alignment horizontal="center"/>
    </xf>
    <xf numFmtId="165" fontId="5" fillId="0" borderId="25" xfId="0" applyNumberFormat="1" applyFont="1" applyFill="1" applyBorder="1" applyAlignment="1" applyProtection="1">
      <alignment horizontal="right"/>
    </xf>
    <xf numFmtId="10" fontId="5" fillId="0" borderId="0" xfId="0" applyNumberFormat="1" applyFont="1" applyBorder="1" applyAlignment="1"/>
    <xf numFmtId="0" fontId="5" fillId="0" borderId="32" xfId="0" applyFont="1" applyBorder="1" applyAlignment="1">
      <alignment horizontal="center" vertical="center"/>
    </xf>
    <xf numFmtId="0" fontId="5" fillId="4" borderId="33" xfId="0" applyNumberFormat="1" applyFont="1" applyFill="1" applyBorder="1" applyAlignment="1" applyProtection="1">
      <alignment horizontal="right" vertical="top"/>
      <protection locked="0"/>
    </xf>
    <xf numFmtId="10" fontId="15" fillId="0" borderId="23" xfId="0" applyNumberFormat="1" applyFont="1" applyBorder="1" applyAlignment="1">
      <alignment vertical="top"/>
    </xf>
    <xf numFmtId="0" fontId="5" fillId="0" borderId="34" xfId="0" applyFont="1" applyBorder="1" applyAlignment="1">
      <alignment horizontal="center" vertical="center"/>
    </xf>
    <xf numFmtId="0" fontId="5" fillId="4" borderId="25" xfId="0" applyNumberFormat="1" applyFont="1" applyFill="1" applyBorder="1" applyAlignment="1" applyProtection="1">
      <alignment horizontal="right"/>
      <protection locked="0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2" fillId="6" borderId="36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vertical="center"/>
    </xf>
    <xf numFmtId="10" fontId="16" fillId="0" borderId="36" xfId="0" applyNumberFormat="1" applyFont="1" applyFill="1" applyBorder="1" applyAlignment="1">
      <alignment horizontal="center" vertical="center"/>
    </xf>
    <xf numFmtId="10" fontId="16" fillId="0" borderId="30" xfId="0" applyNumberFormat="1" applyFont="1" applyFill="1" applyBorder="1" applyAlignment="1">
      <alignment horizontal="center" vertical="center"/>
    </xf>
    <xf numFmtId="10" fontId="16" fillId="0" borderId="37" xfId="0" applyNumberFormat="1" applyFont="1" applyFill="1" applyBorder="1" applyAlignment="1">
      <alignment horizontal="center" vertical="center"/>
    </xf>
    <xf numFmtId="10" fontId="12" fillId="7" borderId="38" xfId="0" applyNumberFormat="1" applyFont="1" applyFill="1" applyBorder="1" applyAlignment="1" applyProtection="1">
      <alignment horizontal="center" vertical="center"/>
      <protection locked="0"/>
    </xf>
    <xf numFmtId="10" fontId="16" fillId="0" borderId="12" xfId="0" applyNumberFormat="1" applyFont="1" applyFill="1" applyBorder="1" applyAlignment="1">
      <alignment horizontal="center" vertical="center"/>
    </xf>
    <xf numFmtId="10" fontId="16" fillId="0" borderId="2" xfId="0" applyNumberFormat="1" applyFont="1" applyFill="1" applyBorder="1" applyAlignment="1">
      <alignment horizontal="center" vertical="center"/>
    </xf>
    <xf numFmtId="10" fontId="16" fillId="0" borderId="39" xfId="0" applyNumberFormat="1" applyFont="1" applyFill="1" applyBorder="1" applyAlignment="1">
      <alignment horizontal="center" vertical="center"/>
    </xf>
    <xf numFmtId="10" fontId="12" fillId="7" borderId="27" xfId="0" applyNumberFormat="1" applyFont="1" applyFill="1" applyBorder="1" applyAlignment="1" applyProtection="1">
      <alignment horizontal="center" vertical="center"/>
      <protection locked="0"/>
    </xf>
    <xf numFmtId="10" fontId="16" fillId="0" borderId="40" xfId="0" applyNumberFormat="1" applyFont="1" applyFill="1" applyBorder="1" applyAlignment="1">
      <alignment horizontal="center" vertical="center"/>
    </xf>
    <xf numFmtId="10" fontId="16" fillId="0" borderId="41" xfId="0" applyNumberFormat="1" applyFont="1" applyFill="1" applyBorder="1" applyAlignment="1">
      <alignment horizontal="center" vertical="center"/>
    </xf>
    <xf numFmtId="10" fontId="16" fillId="0" borderId="42" xfId="0" applyNumberFormat="1" applyFont="1" applyFill="1" applyBorder="1" applyAlignment="1">
      <alignment horizontal="center" vertical="center"/>
    </xf>
    <xf numFmtId="10" fontId="12" fillId="4" borderId="43" xfId="0" applyNumberFormat="1" applyFont="1" applyFill="1" applyBorder="1" applyAlignment="1" applyProtection="1">
      <alignment horizontal="center" vertical="center"/>
      <protection locked="0"/>
    </xf>
    <xf numFmtId="10" fontId="19" fillId="0" borderId="44" xfId="0" applyNumberFormat="1" applyFont="1" applyFill="1" applyBorder="1" applyAlignment="1" applyProtection="1">
      <alignment horizontal="center" vertical="center"/>
      <protection locked="0"/>
    </xf>
    <xf numFmtId="10" fontId="20" fillId="0" borderId="0" xfId="0" applyNumberFormat="1" applyFont="1" applyAlignment="1">
      <alignment horizontal="center" vertical="top"/>
    </xf>
    <xf numFmtId="10" fontId="12" fillId="0" borderId="11" xfId="0" applyNumberFormat="1" applyFont="1" applyFill="1" applyBorder="1" applyAlignment="1">
      <alignment horizontal="center" vertical="center"/>
    </xf>
    <xf numFmtId="10" fontId="19" fillId="0" borderId="47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 indent="4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 indent="2"/>
    </xf>
    <xf numFmtId="0" fontId="0" fillId="0" borderId="8" xfId="0" applyBorder="1" applyAlignment="1">
      <alignment vertical="center"/>
    </xf>
    <xf numFmtId="0" fontId="21" fillId="0" borderId="2" xfId="0" applyFont="1" applyBorder="1" applyAlignment="1">
      <alignment vertical="center" wrapText="1"/>
    </xf>
    <xf numFmtId="1" fontId="21" fillId="0" borderId="2" xfId="0" applyNumberFormat="1" applyFont="1" applyFill="1" applyBorder="1" applyAlignment="1" applyProtection="1">
      <alignment horizontal="center"/>
    </xf>
    <xf numFmtId="1" fontId="21" fillId="0" borderId="2" xfId="0" applyNumberFormat="1" applyFont="1" applyBorder="1" applyAlignment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10" fontId="5" fillId="0" borderId="24" xfId="0" applyNumberFormat="1" applyFont="1" applyBorder="1" applyAlignment="1">
      <alignment horizontal="center"/>
    </xf>
    <xf numFmtId="10" fontId="5" fillId="0" borderId="3" xfId="0" applyNumberFormat="1" applyFont="1" applyBorder="1" applyAlignment="1">
      <alignment horizontal="center"/>
    </xf>
    <xf numFmtId="10" fontId="5" fillId="0" borderId="31" xfId="0" applyNumberFormat="1" applyFont="1" applyBorder="1" applyAlignment="1">
      <alignment horizontal="center"/>
    </xf>
    <xf numFmtId="10" fontId="5" fillId="0" borderId="24" xfId="0" applyNumberFormat="1" applyFont="1" applyBorder="1" applyAlignment="1">
      <alignment horizontal="distributed" vertical="top"/>
    </xf>
    <xf numFmtId="0" fontId="5" fillId="0" borderId="3" xfId="0" applyFont="1" applyBorder="1" applyAlignment="1">
      <alignment horizontal="distributed" vertical="top"/>
    </xf>
    <xf numFmtId="0" fontId="5" fillId="0" borderId="31" xfId="0" applyFont="1" applyBorder="1" applyAlignment="1">
      <alignment horizontal="distributed" vertical="top"/>
    </xf>
    <xf numFmtId="0" fontId="12" fillId="6" borderId="35" xfId="0" applyFont="1" applyFill="1" applyBorder="1" applyAlignment="1">
      <alignment horizontal="center" vertical="center"/>
    </xf>
    <xf numFmtId="0" fontId="12" fillId="6" borderId="26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34" xfId="0" applyBorder="1" applyAlignment="1">
      <alignment vertical="center"/>
    </xf>
    <xf numFmtId="0" fontId="12" fillId="6" borderId="2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1" xfId="0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0" fontId="18" fillId="0" borderId="44" xfId="0" applyFont="1" applyFill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9" fillId="0" borderId="45" xfId="0" applyFont="1" applyBorder="1" applyAlignment="1">
      <alignment vertical="center"/>
    </xf>
    <xf numFmtId="0" fontId="19" fillId="0" borderId="46" xfId="0" applyFont="1" applyBorder="1" applyAlignment="1">
      <alignment vertical="center"/>
    </xf>
    <xf numFmtId="0" fontId="16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36">
    <dxf>
      <font>
        <condense val="0"/>
        <extend val="0"/>
        <color auto="1"/>
      </font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42"/>
        </patternFill>
      </fill>
      <border>
        <left style="hair">
          <color indexed="64"/>
        </left>
        <right style="thin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</font>
    </dxf>
    <dxf>
      <font>
        <b/>
        <i val="0"/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42"/>
        </patternFill>
      </fill>
      <border>
        <left style="hair">
          <color indexed="64"/>
        </left>
        <right style="thin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</font>
    </dxf>
    <dxf>
      <font>
        <condense val="0"/>
        <extend val="0"/>
      </font>
    </dxf>
    <dxf>
      <font>
        <b/>
        <i val="0"/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lor rgb="FFFF0000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DTB%20-%20PLANILHAS/DTB%20300%20linhas_JAN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ÍCIO"/>
      <sheetName val="INFORMAÇÕES1"/>
      <sheetName val="INFORMAÇÕES"/>
      <sheetName val="INSTRUÇÕES"/>
      <sheetName val="Q0"/>
      <sheetName val="BDI"/>
      <sheetName val="BDI 2622_2013_TCU"/>
      <sheetName val="O1"/>
      <sheetName val="Q1"/>
      <sheetName val="C1"/>
      <sheetName val="O2"/>
      <sheetName val="Q2"/>
      <sheetName val="C2"/>
      <sheetName val="O3"/>
      <sheetName val="Q3"/>
      <sheetName val="C3"/>
      <sheetName val="O4"/>
      <sheetName val="Q4"/>
      <sheetName val="RRE"/>
      <sheetName val="PLS"/>
      <sheetName val="OFÍCIO"/>
      <sheetName val="CRÍTICAS"/>
      <sheetName val="SIDU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1"/>
  <sheetViews>
    <sheetView topLeftCell="A217"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4"/>
      <c r="B1" s="34"/>
      <c r="C1" s="34"/>
      <c r="D1" s="34"/>
      <c r="E1" s="34"/>
      <c r="F1" s="34"/>
      <c r="G1" s="34"/>
      <c r="K1" s="105" t="s">
        <v>22</v>
      </c>
    </row>
    <row r="2" spans="1:13" ht="15" customHeight="1" x14ac:dyDescent="0.25">
      <c r="A2" s="34"/>
      <c r="B2" s="34"/>
      <c r="C2" s="34"/>
      <c r="D2" s="34"/>
      <c r="E2" s="34"/>
      <c r="F2" s="34"/>
      <c r="G2" s="34"/>
      <c r="I2" s="108" t="s">
        <v>8</v>
      </c>
      <c r="K2" s="106"/>
    </row>
    <row r="3" spans="1:13" ht="15" customHeight="1" x14ac:dyDescent="0.25">
      <c r="A3" s="34"/>
      <c r="B3" s="34"/>
      <c r="C3" s="35"/>
      <c r="D3" s="34"/>
      <c r="E3" s="34"/>
      <c r="F3" s="34"/>
      <c r="G3" s="34"/>
      <c r="I3" s="109"/>
      <c r="K3" s="106"/>
    </row>
    <row r="4" spans="1:13" ht="15" customHeight="1" x14ac:dyDescent="0.25">
      <c r="A4" s="34"/>
      <c r="B4" s="34"/>
      <c r="C4" s="34"/>
      <c r="D4" s="34"/>
      <c r="E4" s="34"/>
      <c r="F4" s="34"/>
      <c r="G4" s="34"/>
      <c r="I4" s="109"/>
      <c r="K4" s="106"/>
    </row>
    <row r="5" spans="1:13" ht="15" customHeight="1" x14ac:dyDescent="0.25">
      <c r="A5" s="34"/>
      <c r="B5" s="34"/>
      <c r="C5" s="34"/>
      <c r="D5" s="34"/>
      <c r="E5" s="34"/>
      <c r="F5" s="34"/>
      <c r="G5" s="34"/>
      <c r="I5" s="109"/>
      <c r="K5" s="106"/>
    </row>
    <row r="6" spans="1:13" ht="15" customHeight="1" x14ac:dyDescent="0.25">
      <c r="A6" s="34"/>
      <c r="B6" s="34"/>
      <c r="C6" s="34"/>
      <c r="D6" s="34"/>
      <c r="E6" s="34"/>
      <c r="F6" s="34"/>
      <c r="G6" s="34"/>
      <c r="I6" s="110"/>
      <c r="K6" s="106"/>
    </row>
    <row r="7" spans="1:13" ht="28.5" customHeight="1" x14ac:dyDescent="0.25">
      <c r="A7" s="103" t="s">
        <v>498</v>
      </c>
      <c r="B7" s="103"/>
      <c r="C7" s="103"/>
      <c r="D7" s="103"/>
      <c r="E7" s="103"/>
      <c r="F7" s="103"/>
      <c r="G7" s="103"/>
      <c r="K7" s="106"/>
    </row>
    <row r="8" spans="1:13" ht="15" customHeight="1" x14ac:dyDescent="0.25">
      <c r="A8" s="111" t="s">
        <v>499</v>
      </c>
      <c r="B8" s="111"/>
      <c r="C8" s="111"/>
      <c r="D8" s="111"/>
      <c r="E8" s="111"/>
      <c r="F8" s="111"/>
      <c r="G8" s="111"/>
      <c r="K8" s="106"/>
      <c r="L8" s="10" t="s">
        <v>9</v>
      </c>
    </row>
    <row r="9" spans="1:13" ht="15" customHeight="1" x14ac:dyDescent="0.25">
      <c r="A9" s="112"/>
      <c r="B9" s="113"/>
      <c r="C9" s="113"/>
      <c r="D9" s="113"/>
      <c r="E9" s="113"/>
      <c r="F9" s="113"/>
      <c r="G9" s="114"/>
      <c r="K9" s="107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20</v>
      </c>
      <c r="J10" s="11" t="s">
        <v>21</v>
      </c>
      <c r="K10" s="16">
        <v>0</v>
      </c>
      <c r="L10" s="10" t="s">
        <v>7</v>
      </c>
      <c r="M10" s="10">
        <f>G232</f>
        <v>308921.81</v>
      </c>
    </row>
    <row r="11" spans="1:13" s="1" customFormat="1" x14ac:dyDescent="0.25">
      <c r="A11" s="36">
        <v>1</v>
      </c>
      <c r="B11" s="36"/>
      <c r="C11" s="37" t="s">
        <v>300</v>
      </c>
      <c r="D11" s="6"/>
      <c r="E11" s="7"/>
      <c r="F11" s="7"/>
      <c r="G11" s="7"/>
      <c r="I11" s="8"/>
      <c r="L11" s="10"/>
    </row>
    <row r="12" spans="1:13" s="1" customFormat="1" x14ac:dyDescent="0.25">
      <c r="A12" s="6" t="s">
        <v>19</v>
      </c>
      <c r="B12" s="6" t="s">
        <v>234</v>
      </c>
      <c r="C12" s="5" t="s">
        <v>301</v>
      </c>
      <c r="D12" s="6" t="s">
        <v>489</v>
      </c>
      <c r="E12" s="7">
        <v>2</v>
      </c>
      <c r="F12" s="7">
        <f t="shared" ref="F12" si="0">ROUND(I12,2)</f>
        <v>412.01</v>
      </c>
      <c r="G12" s="7">
        <f t="shared" ref="G12" si="1">ROUND(F12*E12,2)</f>
        <v>824.02</v>
      </c>
      <c r="I12" s="8">
        <f>ROUND(L12-(L12*$K$10),2)</f>
        <v>412.01</v>
      </c>
      <c r="L12" s="10">
        <v>412.01</v>
      </c>
    </row>
    <row r="13" spans="1:13" s="1" customFormat="1" ht="22.5" x14ac:dyDescent="0.25">
      <c r="A13" s="6" t="s">
        <v>31</v>
      </c>
      <c r="B13" s="6" t="s">
        <v>235</v>
      </c>
      <c r="C13" s="5" t="s">
        <v>302</v>
      </c>
      <c r="D13" s="6" t="s">
        <v>489</v>
      </c>
      <c r="E13" s="7">
        <v>100</v>
      </c>
      <c r="F13" s="7">
        <f t="shared" ref="F13:F76" si="2">ROUND(I13,2)</f>
        <v>0.64</v>
      </c>
      <c r="G13" s="7">
        <f t="shared" ref="G13:G76" si="3">ROUND(F13*E13,2)</f>
        <v>64</v>
      </c>
      <c r="I13" s="8">
        <f t="shared" ref="I13:I76" si="4">ROUND(L13-(L13*$K$10),2)</f>
        <v>0.64</v>
      </c>
      <c r="L13" s="10">
        <v>0.64</v>
      </c>
    </row>
    <row r="14" spans="1:13" s="1" customFormat="1" x14ac:dyDescent="0.25">
      <c r="A14" s="6" t="s">
        <v>32</v>
      </c>
      <c r="B14" s="6">
        <v>79473</v>
      </c>
      <c r="C14" s="5" t="s">
        <v>303</v>
      </c>
      <c r="D14" s="6" t="s">
        <v>490</v>
      </c>
      <c r="E14" s="7">
        <v>45</v>
      </c>
      <c r="F14" s="7">
        <f t="shared" si="2"/>
        <v>8.42</v>
      </c>
      <c r="G14" s="7">
        <f t="shared" si="3"/>
        <v>378.9</v>
      </c>
      <c r="I14" s="8">
        <f t="shared" si="4"/>
        <v>8.42</v>
      </c>
      <c r="L14" s="10">
        <v>8.42</v>
      </c>
    </row>
    <row r="15" spans="1:13" s="1" customFormat="1" x14ac:dyDescent="0.25">
      <c r="A15" s="6" t="s">
        <v>33</v>
      </c>
      <c r="B15" s="6" t="s">
        <v>236</v>
      </c>
      <c r="C15" s="5" t="s">
        <v>304</v>
      </c>
      <c r="D15" s="6" t="s">
        <v>491</v>
      </c>
      <c r="E15" s="7">
        <v>54.27</v>
      </c>
      <c r="F15" s="7">
        <f t="shared" si="2"/>
        <v>65.540000000000006</v>
      </c>
      <c r="G15" s="7">
        <f t="shared" si="3"/>
        <v>3556.86</v>
      </c>
      <c r="I15" s="8">
        <f t="shared" si="4"/>
        <v>65.540000000000006</v>
      </c>
      <c r="L15" s="10">
        <v>65.540000000000006</v>
      </c>
    </row>
    <row r="16" spans="1:13" s="1" customFormat="1" ht="33.75" x14ac:dyDescent="0.25">
      <c r="A16" s="6" t="s">
        <v>38</v>
      </c>
      <c r="B16" s="6" t="s">
        <v>237</v>
      </c>
      <c r="C16" s="5" t="s">
        <v>305</v>
      </c>
      <c r="D16" s="6" t="s">
        <v>492</v>
      </c>
      <c r="E16" s="7">
        <v>1</v>
      </c>
      <c r="F16" s="7">
        <f t="shared" si="2"/>
        <v>2140.85</v>
      </c>
      <c r="G16" s="7">
        <f t="shared" si="3"/>
        <v>2140.85</v>
      </c>
      <c r="I16" s="8">
        <f t="shared" si="4"/>
        <v>2140.85</v>
      </c>
      <c r="L16" s="10">
        <v>2140.85</v>
      </c>
    </row>
    <row r="17" spans="1:12" s="1" customFormat="1" ht="22.5" x14ac:dyDescent="0.25">
      <c r="A17" s="6" t="s">
        <v>39</v>
      </c>
      <c r="B17" s="6">
        <v>93208</v>
      </c>
      <c r="C17" s="5" t="s">
        <v>306</v>
      </c>
      <c r="D17" s="6" t="s">
        <v>489</v>
      </c>
      <c r="E17" s="7">
        <v>4.5</v>
      </c>
      <c r="F17" s="7">
        <f t="shared" si="2"/>
        <v>607.30999999999995</v>
      </c>
      <c r="G17" s="7">
        <f t="shared" si="3"/>
        <v>2732.9</v>
      </c>
      <c r="I17" s="8">
        <f t="shared" si="4"/>
        <v>607.30999999999995</v>
      </c>
      <c r="L17" s="10">
        <v>607.30999999999995</v>
      </c>
    </row>
    <row r="18" spans="1:12" s="1" customFormat="1" ht="22.5" x14ac:dyDescent="0.25">
      <c r="A18" s="6" t="s">
        <v>60</v>
      </c>
      <c r="B18" s="6">
        <v>93212</v>
      </c>
      <c r="C18" s="5" t="s">
        <v>307</v>
      </c>
      <c r="D18" s="6" t="s">
        <v>489</v>
      </c>
      <c r="E18" s="7">
        <v>3</v>
      </c>
      <c r="F18" s="7">
        <f t="shared" si="2"/>
        <v>754.2</v>
      </c>
      <c r="G18" s="7">
        <f t="shared" si="3"/>
        <v>2262.6</v>
      </c>
      <c r="I18" s="8">
        <f t="shared" si="4"/>
        <v>754.2</v>
      </c>
      <c r="L18" s="10">
        <v>754.2</v>
      </c>
    </row>
    <row r="19" spans="1:12" s="1" customFormat="1" x14ac:dyDescent="0.25">
      <c r="A19" s="6" t="s">
        <v>61</v>
      </c>
      <c r="B19" s="6">
        <v>85423</v>
      </c>
      <c r="C19" s="5" t="s">
        <v>308</v>
      </c>
      <c r="D19" s="6" t="s">
        <v>489</v>
      </c>
      <c r="E19" s="7">
        <v>20</v>
      </c>
      <c r="F19" s="7">
        <f t="shared" si="2"/>
        <v>8.5</v>
      </c>
      <c r="G19" s="7">
        <f t="shared" si="3"/>
        <v>170</v>
      </c>
      <c r="I19" s="8">
        <f t="shared" si="4"/>
        <v>8.5</v>
      </c>
      <c r="L19" s="10">
        <v>8.5</v>
      </c>
    </row>
    <row r="20" spans="1:12" s="1" customFormat="1" x14ac:dyDescent="0.25">
      <c r="A20" s="6"/>
      <c r="B20" s="6"/>
      <c r="C20" s="5"/>
      <c r="D20" s="6"/>
      <c r="E20" s="7"/>
      <c r="F20" s="7"/>
      <c r="G20" s="7"/>
      <c r="I20" s="8"/>
      <c r="L20" s="10"/>
    </row>
    <row r="21" spans="1:12" s="1" customFormat="1" x14ac:dyDescent="0.25">
      <c r="A21" s="36">
        <v>2</v>
      </c>
      <c r="B21" s="36"/>
      <c r="C21" s="37" t="s">
        <v>309</v>
      </c>
      <c r="D21" s="6"/>
      <c r="E21" s="7"/>
      <c r="F21" s="7"/>
      <c r="G21" s="7"/>
      <c r="I21" s="8"/>
      <c r="L21" s="10"/>
    </row>
    <row r="22" spans="1:12" s="1" customFormat="1" x14ac:dyDescent="0.25">
      <c r="A22" s="6" t="s">
        <v>40</v>
      </c>
      <c r="B22" s="6"/>
      <c r="C22" s="5" t="s">
        <v>310</v>
      </c>
      <c r="D22" s="6"/>
      <c r="E22" s="7"/>
      <c r="F22" s="7"/>
      <c r="G22" s="7"/>
      <c r="I22" s="8"/>
      <c r="L22" s="10"/>
    </row>
    <row r="23" spans="1:12" s="1" customFormat="1" x14ac:dyDescent="0.25">
      <c r="A23" s="6" t="s">
        <v>62</v>
      </c>
      <c r="B23" s="6" t="s">
        <v>238</v>
      </c>
      <c r="C23" s="5" t="s">
        <v>311</v>
      </c>
      <c r="D23" s="6" t="s">
        <v>492</v>
      </c>
      <c r="E23" s="7">
        <v>1</v>
      </c>
      <c r="F23" s="7">
        <f t="shared" si="2"/>
        <v>6764.64</v>
      </c>
      <c r="G23" s="7">
        <f t="shared" si="3"/>
        <v>6764.64</v>
      </c>
      <c r="I23" s="8">
        <f t="shared" si="4"/>
        <v>6764.64</v>
      </c>
      <c r="L23" s="10">
        <v>6764.64</v>
      </c>
    </row>
    <row r="24" spans="1:12" s="1" customFormat="1" ht="22.5" x14ac:dyDescent="0.25">
      <c r="A24" s="6" t="s">
        <v>63</v>
      </c>
      <c r="B24" s="6" t="s">
        <v>239</v>
      </c>
      <c r="C24" s="5" t="s">
        <v>312</v>
      </c>
      <c r="D24" s="6" t="s">
        <v>491</v>
      </c>
      <c r="E24" s="7">
        <v>15</v>
      </c>
      <c r="F24" s="7">
        <f t="shared" si="2"/>
        <v>206.66</v>
      </c>
      <c r="G24" s="7">
        <f t="shared" si="3"/>
        <v>3099.9</v>
      </c>
      <c r="I24" s="8">
        <f t="shared" si="4"/>
        <v>206.66</v>
      </c>
      <c r="L24" s="10">
        <v>206.66</v>
      </c>
    </row>
    <row r="25" spans="1:12" s="1" customFormat="1" ht="22.5" x14ac:dyDescent="0.25">
      <c r="A25" s="6" t="s">
        <v>64</v>
      </c>
      <c r="B25" s="6" t="s">
        <v>240</v>
      </c>
      <c r="C25" s="5" t="s">
        <v>313</v>
      </c>
      <c r="D25" s="6" t="s">
        <v>491</v>
      </c>
      <c r="E25" s="7">
        <v>8</v>
      </c>
      <c r="F25" s="7">
        <f t="shared" si="2"/>
        <v>170.5</v>
      </c>
      <c r="G25" s="7">
        <f t="shared" si="3"/>
        <v>1364</v>
      </c>
      <c r="I25" s="8">
        <f t="shared" si="4"/>
        <v>170.5</v>
      </c>
      <c r="L25" s="10">
        <v>170.5</v>
      </c>
    </row>
    <row r="26" spans="1:12" s="1" customFormat="1" ht="22.5" x14ac:dyDescent="0.25">
      <c r="A26" s="6" t="s">
        <v>65</v>
      </c>
      <c r="B26" s="6" t="s">
        <v>241</v>
      </c>
      <c r="C26" s="5" t="s">
        <v>314</v>
      </c>
      <c r="D26" s="6" t="s">
        <v>491</v>
      </c>
      <c r="E26" s="7">
        <v>129</v>
      </c>
      <c r="F26" s="7">
        <f t="shared" si="2"/>
        <v>150.13</v>
      </c>
      <c r="G26" s="7">
        <f t="shared" si="3"/>
        <v>19366.77</v>
      </c>
      <c r="I26" s="8">
        <f t="shared" si="4"/>
        <v>150.13</v>
      </c>
      <c r="L26" s="10">
        <v>150.13</v>
      </c>
    </row>
    <row r="27" spans="1:12" s="1" customFormat="1" ht="22.5" x14ac:dyDescent="0.25">
      <c r="A27" s="6" t="s">
        <v>66</v>
      </c>
      <c r="B27" s="6" t="s">
        <v>242</v>
      </c>
      <c r="C27" s="5" t="s">
        <v>315</v>
      </c>
      <c r="D27" s="6" t="s">
        <v>491</v>
      </c>
      <c r="E27" s="7">
        <v>8</v>
      </c>
      <c r="F27" s="7">
        <f t="shared" si="2"/>
        <v>61.95</v>
      </c>
      <c r="G27" s="7">
        <f t="shared" si="3"/>
        <v>495.6</v>
      </c>
      <c r="I27" s="8">
        <f t="shared" si="4"/>
        <v>61.95</v>
      </c>
      <c r="L27" s="10">
        <v>61.95</v>
      </c>
    </row>
    <row r="28" spans="1:12" s="1" customFormat="1" ht="22.5" x14ac:dyDescent="0.25">
      <c r="A28" s="6" t="s">
        <v>67</v>
      </c>
      <c r="B28" s="6" t="s">
        <v>243</v>
      </c>
      <c r="C28" s="5" t="s">
        <v>316</v>
      </c>
      <c r="D28" s="6" t="s">
        <v>491</v>
      </c>
      <c r="E28" s="7">
        <v>15</v>
      </c>
      <c r="F28" s="7">
        <f t="shared" si="2"/>
        <v>73.63</v>
      </c>
      <c r="G28" s="7">
        <f t="shared" si="3"/>
        <v>1104.45</v>
      </c>
      <c r="I28" s="8">
        <f t="shared" si="4"/>
        <v>73.63</v>
      </c>
      <c r="L28" s="10">
        <v>73.63</v>
      </c>
    </row>
    <row r="29" spans="1:12" s="1" customFormat="1" x14ac:dyDescent="0.25">
      <c r="A29" s="6" t="s">
        <v>68</v>
      </c>
      <c r="B29" s="6" t="s">
        <v>244</v>
      </c>
      <c r="C29" s="5" t="s">
        <v>317</v>
      </c>
      <c r="D29" s="6" t="s">
        <v>490</v>
      </c>
      <c r="E29" s="7">
        <v>1</v>
      </c>
      <c r="F29" s="7">
        <f t="shared" si="2"/>
        <v>527.62</v>
      </c>
      <c r="G29" s="7">
        <f t="shared" si="3"/>
        <v>527.62</v>
      </c>
      <c r="I29" s="8">
        <f t="shared" si="4"/>
        <v>527.62</v>
      </c>
      <c r="L29" s="10">
        <v>527.62</v>
      </c>
    </row>
    <row r="30" spans="1:12" s="1" customFormat="1" x14ac:dyDescent="0.25">
      <c r="A30" s="6" t="s">
        <v>41</v>
      </c>
      <c r="B30" s="6"/>
      <c r="C30" s="5" t="s">
        <v>318</v>
      </c>
      <c r="D30" s="6"/>
      <c r="E30" s="7"/>
      <c r="F30" s="7"/>
      <c r="G30" s="7"/>
      <c r="I30" s="8"/>
      <c r="L30" s="10"/>
    </row>
    <row r="31" spans="1:12" s="1" customFormat="1" ht="22.5" x14ac:dyDescent="0.25">
      <c r="A31" s="6" t="s">
        <v>69</v>
      </c>
      <c r="B31" s="6" t="s">
        <v>245</v>
      </c>
      <c r="C31" s="5" t="s">
        <v>319</v>
      </c>
      <c r="D31" s="6" t="s">
        <v>492</v>
      </c>
      <c r="E31" s="7">
        <v>1</v>
      </c>
      <c r="F31" s="7">
        <f t="shared" si="2"/>
        <v>477.58</v>
      </c>
      <c r="G31" s="7">
        <f t="shared" si="3"/>
        <v>477.58</v>
      </c>
      <c r="I31" s="8">
        <f t="shared" si="4"/>
        <v>477.58</v>
      </c>
      <c r="L31" s="10">
        <v>477.58</v>
      </c>
    </row>
    <row r="32" spans="1:12" s="1" customFormat="1" x14ac:dyDescent="0.25">
      <c r="A32" s="6" t="s">
        <v>70</v>
      </c>
      <c r="B32" s="6" t="s">
        <v>246</v>
      </c>
      <c r="C32" s="5" t="s">
        <v>320</v>
      </c>
      <c r="D32" s="6" t="s">
        <v>493</v>
      </c>
      <c r="E32" s="7">
        <v>48</v>
      </c>
      <c r="F32" s="7">
        <f t="shared" si="2"/>
        <v>110.92</v>
      </c>
      <c r="G32" s="7">
        <f t="shared" si="3"/>
        <v>5324.16</v>
      </c>
      <c r="I32" s="8">
        <f t="shared" si="4"/>
        <v>110.92</v>
      </c>
      <c r="L32" s="10">
        <v>110.92</v>
      </c>
    </row>
    <row r="33" spans="1:12" s="1" customFormat="1" x14ac:dyDescent="0.25">
      <c r="A33" s="6" t="s">
        <v>71</v>
      </c>
      <c r="B33" s="6" t="s">
        <v>247</v>
      </c>
      <c r="C33" s="5" t="s">
        <v>321</v>
      </c>
      <c r="D33" s="6" t="s">
        <v>492</v>
      </c>
      <c r="E33" s="7">
        <v>1</v>
      </c>
      <c r="F33" s="7">
        <f t="shared" si="2"/>
        <v>571.98</v>
      </c>
      <c r="G33" s="7">
        <f t="shared" si="3"/>
        <v>571.98</v>
      </c>
      <c r="I33" s="8">
        <f t="shared" si="4"/>
        <v>571.98</v>
      </c>
      <c r="L33" s="10">
        <v>571.98</v>
      </c>
    </row>
    <row r="34" spans="1:12" s="1" customFormat="1" x14ac:dyDescent="0.25">
      <c r="A34" s="6" t="s">
        <v>42</v>
      </c>
      <c r="B34" s="6"/>
      <c r="C34" s="5" t="s">
        <v>322</v>
      </c>
      <c r="D34" s="6"/>
      <c r="E34" s="7"/>
      <c r="F34" s="7"/>
      <c r="G34" s="7"/>
      <c r="I34" s="8"/>
      <c r="L34" s="10"/>
    </row>
    <row r="35" spans="1:12" s="1" customFormat="1" x14ac:dyDescent="0.25">
      <c r="A35" s="6" t="s">
        <v>72</v>
      </c>
      <c r="B35" s="6">
        <v>93358</v>
      </c>
      <c r="C35" s="5" t="s">
        <v>323</v>
      </c>
      <c r="D35" s="6" t="s">
        <v>490</v>
      </c>
      <c r="E35" s="7">
        <v>0.5</v>
      </c>
      <c r="F35" s="7">
        <f t="shared" si="2"/>
        <v>83.96</v>
      </c>
      <c r="G35" s="7">
        <f t="shared" si="3"/>
        <v>41.98</v>
      </c>
      <c r="I35" s="8">
        <f t="shared" si="4"/>
        <v>83.96</v>
      </c>
      <c r="L35" s="10">
        <v>83.96</v>
      </c>
    </row>
    <row r="36" spans="1:12" s="1" customFormat="1" x14ac:dyDescent="0.25">
      <c r="A36" s="6" t="s">
        <v>73</v>
      </c>
      <c r="B36" s="6" t="s">
        <v>248</v>
      </c>
      <c r="C36" s="5" t="s">
        <v>324</v>
      </c>
      <c r="D36" s="6" t="s">
        <v>490</v>
      </c>
      <c r="E36" s="7">
        <v>0.5</v>
      </c>
      <c r="F36" s="7">
        <f t="shared" si="2"/>
        <v>63.67</v>
      </c>
      <c r="G36" s="7">
        <f t="shared" si="3"/>
        <v>31.84</v>
      </c>
      <c r="I36" s="8">
        <f t="shared" si="4"/>
        <v>63.67</v>
      </c>
      <c r="L36" s="10">
        <v>63.67</v>
      </c>
    </row>
    <row r="37" spans="1:12" s="1" customFormat="1" x14ac:dyDescent="0.25">
      <c r="A37" s="6" t="s">
        <v>43</v>
      </c>
      <c r="B37" s="6"/>
      <c r="C37" s="5" t="s">
        <v>325</v>
      </c>
      <c r="D37" s="6"/>
      <c r="E37" s="7"/>
      <c r="F37" s="7"/>
      <c r="G37" s="7"/>
      <c r="I37" s="8"/>
      <c r="L37" s="10"/>
    </row>
    <row r="38" spans="1:12" s="1" customFormat="1" x14ac:dyDescent="0.25">
      <c r="A38" s="6" t="s">
        <v>74</v>
      </c>
      <c r="B38" s="6" t="s">
        <v>249</v>
      </c>
      <c r="C38" s="5" t="s">
        <v>326</v>
      </c>
      <c r="D38" s="6" t="s">
        <v>492</v>
      </c>
      <c r="E38" s="7">
        <v>1</v>
      </c>
      <c r="F38" s="7">
        <f t="shared" si="2"/>
        <v>271.69</v>
      </c>
      <c r="G38" s="7">
        <f t="shared" si="3"/>
        <v>271.69</v>
      </c>
      <c r="I38" s="8">
        <f t="shared" si="4"/>
        <v>271.69</v>
      </c>
      <c r="L38" s="10">
        <v>271.69</v>
      </c>
    </row>
    <row r="39" spans="1:12" s="1" customFormat="1" x14ac:dyDescent="0.25">
      <c r="A39" s="6" t="s">
        <v>75</v>
      </c>
      <c r="B39" s="6" t="s">
        <v>250</v>
      </c>
      <c r="C39" s="5" t="s">
        <v>327</v>
      </c>
      <c r="D39" s="6" t="s">
        <v>492</v>
      </c>
      <c r="E39" s="7">
        <v>33.99</v>
      </c>
      <c r="F39" s="7">
        <f t="shared" si="2"/>
        <v>54.57</v>
      </c>
      <c r="G39" s="7">
        <f t="shared" si="3"/>
        <v>1854.83</v>
      </c>
      <c r="I39" s="8">
        <f t="shared" si="4"/>
        <v>54.57</v>
      </c>
      <c r="L39" s="10">
        <v>54.57</v>
      </c>
    </row>
    <row r="40" spans="1:12" s="1" customFormat="1" x14ac:dyDescent="0.25">
      <c r="A40" s="6" t="s">
        <v>76</v>
      </c>
      <c r="B40" s="6">
        <v>72289</v>
      </c>
      <c r="C40" s="5" t="s">
        <v>328</v>
      </c>
      <c r="D40" s="6" t="s">
        <v>492</v>
      </c>
      <c r="E40" s="7">
        <v>1</v>
      </c>
      <c r="F40" s="7">
        <f t="shared" si="2"/>
        <v>453.8</v>
      </c>
      <c r="G40" s="7">
        <f t="shared" si="3"/>
        <v>453.8</v>
      </c>
      <c r="I40" s="8">
        <f t="shared" si="4"/>
        <v>453.8</v>
      </c>
      <c r="L40" s="10">
        <v>453.8</v>
      </c>
    </row>
    <row r="41" spans="1:12" s="1" customFormat="1" x14ac:dyDescent="0.25">
      <c r="A41" s="6" t="s">
        <v>44</v>
      </c>
      <c r="B41" s="6"/>
      <c r="C41" s="5" t="s">
        <v>329</v>
      </c>
      <c r="D41" s="6"/>
      <c r="E41" s="7"/>
      <c r="F41" s="7">
        <f t="shared" si="2"/>
        <v>0</v>
      </c>
      <c r="G41" s="7">
        <f t="shared" si="3"/>
        <v>0</v>
      </c>
      <c r="I41" s="8"/>
      <c r="L41" s="10"/>
    </row>
    <row r="42" spans="1:12" s="1" customFormat="1" ht="22.5" x14ac:dyDescent="0.25">
      <c r="A42" s="6" t="s">
        <v>77</v>
      </c>
      <c r="B42" s="6" t="s">
        <v>247</v>
      </c>
      <c r="C42" s="5" t="s">
        <v>330</v>
      </c>
      <c r="D42" s="6" t="s">
        <v>492</v>
      </c>
      <c r="E42" s="7">
        <v>1</v>
      </c>
      <c r="F42" s="7">
        <f t="shared" si="2"/>
        <v>7187.93</v>
      </c>
      <c r="G42" s="7">
        <f t="shared" si="3"/>
        <v>7187.93</v>
      </c>
      <c r="I42" s="8">
        <f t="shared" si="4"/>
        <v>7187.93</v>
      </c>
      <c r="L42" s="10">
        <v>7187.93</v>
      </c>
    </row>
    <row r="43" spans="1:12" s="1" customFormat="1" ht="33.75" x14ac:dyDescent="0.25">
      <c r="A43" s="6" t="s">
        <v>78</v>
      </c>
      <c r="B43" s="6" t="s">
        <v>251</v>
      </c>
      <c r="C43" s="5" t="s">
        <v>331</v>
      </c>
      <c r="D43" s="6" t="s">
        <v>492</v>
      </c>
      <c r="E43" s="7">
        <v>1</v>
      </c>
      <c r="F43" s="7">
        <f t="shared" si="2"/>
        <v>14035.03</v>
      </c>
      <c r="G43" s="7">
        <f t="shared" si="3"/>
        <v>14035.03</v>
      </c>
      <c r="I43" s="8">
        <f t="shared" si="4"/>
        <v>14035.03</v>
      </c>
      <c r="L43" s="10">
        <v>14035.03</v>
      </c>
    </row>
    <row r="44" spans="1:12" s="1" customFormat="1" ht="33.75" x14ac:dyDescent="0.25">
      <c r="A44" s="6" t="s">
        <v>79</v>
      </c>
      <c r="B44" s="6" t="s">
        <v>252</v>
      </c>
      <c r="C44" s="5" t="s">
        <v>332</v>
      </c>
      <c r="D44" s="6" t="s">
        <v>492</v>
      </c>
      <c r="E44" s="7">
        <v>1</v>
      </c>
      <c r="F44" s="7">
        <f t="shared" si="2"/>
        <v>19563.349999999999</v>
      </c>
      <c r="G44" s="7">
        <f t="shared" si="3"/>
        <v>19563.349999999999</v>
      </c>
      <c r="I44" s="8">
        <f t="shared" si="4"/>
        <v>19563.349999999999</v>
      </c>
      <c r="L44" s="10">
        <v>19563.349999999999</v>
      </c>
    </row>
    <row r="45" spans="1:12" s="1" customFormat="1" x14ac:dyDescent="0.25">
      <c r="A45" s="6"/>
      <c r="B45" s="6"/>
      <c r="C45" s="5"/>
      <c r="D45" s="6"/>
      <c r="E45" s="7"/>
      <c r="F45" s="7"/>
      <c r="G45" s="7"/>
      <c r="I45" s="8"/>
      <c r="L45" s="10"/>
    </row>
    <row r="46" spans="1:12" s="1" customFormat="1" x14ac:dyDescent="0.25">
      <c r="A46" s="36">
        <v>3</v>
      </c>
      <c r="B46" s="36"/>
      <c r="C46" s="37" t="s">
        <v>333</v>
      </c>
      <c r="D46" s="6"/>
      <c r="E46" s="7"/>
      <c r="F46" s="7"/>
      <c r="G46" s="7"/>
      <c r="I46" s="8"/>
      <c r="L46" s="10"/>
    </row>
    <row r="47" spans="1:12" s="1" customFormat="1" x14ac:dyDescent="0.25">
      <c r="A47" s="6" t="s">
        <v>45</v>
      </c>
      <c r="B47" s="6"/>
      <c r="C47" s="5" t="s">
        <v>334</v>
      </c>
      <c r="D47" s="6"/>
      <c r="E47" s="7"/>
      <c r="F47" s="7"/>
      <c r="G47" s="7"/>
      <c r="I47" s="8"/>
      <c r="L47" s="10"/>
    </row>
    <row r="48" spans="1:12" s="1" customFormat="1" x14ac:dyDescent="0.25">
      <c r="A48" s="6" t="s">
        <v>80</v>
      </c>
      <c r="B48" s="6"/>
      <c r="C48" s="5" t="s">
        <v>335</v>
      </c>
      <c r="D48" s="6"/>
      <c r="E48" s="7"/>
      <c r="F48" s="7"/>
      <c r="G48" s="7"/>
      <c r="I48" s="8"/>
      <c r="L48" s="10"/>
    </row>
    <row r="49" spans="1:12" s="1" customFormat="1" ht="22.5" x14ac:dyDescent="0.25">
      <c r="A49" s="6" t="s">
        <v>81</v>
      </c>
      <c r="B49" s="6" t="s">
        <v>253</v>
      </c>
      <c r="C49" s="5" t="s">
        <v>336</v>
      </c>
      <c r="D49" s="6" t="s">
        <v>491</v>
      </c>
      <c r="E49" s="7">
        <v>25</v>
      </c>
      <c r="F49" s="7">
        <f t="shared" si="2"/>
        <v>82.31</v>
      </c>
      <c r="G49" s="7">
        <f t="shared" si="3"/>
        <v>2057.75</v>
      </c>
      <c r="I49" s="8">
        <f t="shared" si="4"/>
        <v>82.31</v>
      </c>
      <c r="L49" s="10">
        <v>82.31</v>
      </c>
    </row>
    <row r="50" spans="1:12" s="1" customFormat="1" x14ac:dyDescent="0.25">
      <c r="A50" s="6" t="s">
        <v>82</v>
      </c>
      <c r="B50" s="6" t="s">
        <v>254</v>
      </c>
      <c r="C50" s="5" t="s">
        <v>337</v>
      </c>
      <c r="D50" s="6" t="s">
        <v>489</v>
      </c>
      <c r="E50" s="7">
        <v>1.1100000000000001</v>
      </c>
      <c r="F50" s="7">
        <f t="shared" si="2"/>
        <v>92.81</v>
      </c>
      <c r="G50" s="7">
        <f t="shared" si="3"/>
        <v>103.02</v>
      </c>
      <c r="I50" s="8">
        <f t="shared" si="4"/>
        <v>92.81</v>
      </c>
      <c r="L50" s="10">
        <v>92.81</v>
      </c>
    </row>
    <row r="51" spans="1:12" s="1" customFormat="1" x14ac:dyDescent="0.25">
      <c r="A51" s="6" t="s">
        <v>83</v>
      </c>
      <c r="B51" s="6">
        <v>93358</v>
      </c>
      <c r="C51" s="5" t="s">
        <v>338</v>
      </c>
      <c r="D51" s="6" t="s">
        <v>490</v>
      </c>
      <c r="E51" s="7">
        <v>2.2799999999999998</v>
      </c>
      <c r="F51" s="7">
        <f t="shared" si="2"/>
        <v>83.96</v>
      </c>
      <c r="G51" s="7">
        <f t="shared" si="3"/>
        <v>191.43</v>
      </c>
      <c r="I51" s="8">
        <f t="shared" si="4"/>
        <v>83.96</v>
      </c>
      <c r="L51" s="10">
        <v>83.96</v>
      </c>
    </row>
    <row r="52" spans="1:12" s="1" customFormat="1" x14ac:dyDescent="0.25">
      <c r="A52" s="6" t="s">
        <v>84</v>
      </c>
      <c r="B52" s="6" t="s">
        <v>248</v>
      </c>
      <c r="C52" s="5" t="s">
        <v>324</v>
      </c>
      <c r="D52" s="6" t="s">
        <v>490</v>
      </c>
      <c r="E52" s="7">
        <v>0.30999999999999983</v>
      </c>
      <c r="F52" s="7">
        <f t="shared" si="2"/>
        <v>63.67</v>
      </c>
      <c r="G52" s="7">
        <f t="shared" si="3"/>
        <v>19.739999999999998</v>
      </c>
      <c r="I52" s="8">
        <f t="shared" si="4"/>
        <v>63.67</v>
      </c>
      <c r="L52" s="10">
        <v>63.67</v>
      </c>
    </row>
    <row r="53" spans="1:12" s="1" customFormat="1" ht="22.5" x14ac:dyDescent="0.25">
      <c r="A53" s="6" t="s">
        <v>85</v>
      </c>
      <c r="B53" s="6">
        <v>92767</v>
      </c>
      <c r="C53" s="5" t="s">
        <v>339</v>
      </c>
      <c r="D53" s="6" t="s">
        <v>494</v>
      </c>
      <c r="E53" s="7">
        <v>2.0099999999999998</v>
      </c>
      <c r="F53" s="7">
        <f t="shared" si="2"/>
        <v>11.36</v>
      </c>
      <c r="G53" s="7">
        <f t="shared" si="3"/>
        <v>22.83</v>
      </c>
      <c r="I53" s="8">
        <f t="shared" si="4"/>
        <v>11.36</v>
      </c>
      <c r="L53" s="10">
        <v>11.36</v>
      </c>
    </row>
    <row r="54" spans="1:12" s="1" customFormat="1" ht="22.5" x14ac:dyDescent="0.25">
      <c r="A54" s="6" t="s">
        <v>86</v>
      </c>
      <c r="B54" s="6">
        <v>92777</v>
      </c>
      <c r="C54" s="5" t="s">
        <v>340</v>
      </c>
      <c r="D54" s="6" t="s">
        <v>494</v>
      </c>
      <c r="E54" s="7">
        <v>23.4</v>
      </c>
      <c r="F54" s="7">
        <f t="shared" si="2"/>
        <v>13.57</v>
      </c>
      <c r="G54" s="7">
        <f t="shared" si="3"/>
        <v>317.54000000000002</v>
      </c>
      <c r="I54" s="8">
        <f t="shared" si="4"/>
        <v>13.57</v>
      </c>
      <c r="L54" s="10">
        <v>13.57</v>
      </c>
    </row>
    <row r="55" spans="1:12" s="1" customFormat="1" ht="22.5" x14ac:dyDescent="0.25">
      <c r="A55" s="6" t="s">
        <v>87</v>
      </c>
      <c r="B55" s="6">
        <v>92778</v>
      </c>
      <c r="C55" s="5" t="s">
        <v>341</v>
      </c>
      <c r="D55" s="6" t="s">
        <v>494</v>
      </c>
      <c r="E55" s="7">
        <v>23.01</v>
      </c>
      <c r="F55" s="7">
        <f t="shared" si="2"/>
        <v>10.83</v>
      </c>
      <c r="G55" s="7">
        <f t="shared" si="3"/>
        <v>249.2</v>
      </c>
      <c r="I55" s="8">
        <f t="shared" si="4"/>
        <v>10.83</v>
      </c>
      <c r="L55" s="10">
        <v>10.83</v>
      </c>
    </row>
    <row r="56" spans="1:12" s="1" customFormat="1" x14ac:dyDescent="0.25">
      <c r="A56" s="6" t="s">
        <v>88</v>
      </c>
      <c r="B56" s="6">
        <v>94965</v>
      </c>
      <c r="C56" s="5" t="s">
        <v>342</v>
      </c>
      <c r="D56" s="6" t="s">
        <v>490</v>
      </c>
      <c r="E56" s="7">
        <v>1.22</v>
      </c>
      <c r="F56" s="7">
        <f t="shared" si="2"/>
        <v>385.08</v>
      </c>
      <c r="G56" s="7">
        <f t="shared" si="3"/>
        <v>469.8</v>
      </c>
      <c r="I56" s="8">
        <f t="shared" si="4"/>
        <v>385.08</v>
      </c>
      <c r="L56" s="10">
        <v>385.08</v>
      </c>
    </row>
    <row r="57" spans="1:12" s="1" customFormat="1" x14ac:dyDescent="0.25">
      <c r="A57" s="6" t="s">
        <v>89</v>
      </c>
      <c r="B57" s="6" t="s">
        <v>255</v>
      </c>
      <c r="C57" s="5" t="s">
        <v>343</v>
      </c>
      <c r="D57" s="6" t="s">
        <v>490</v>
      </c>
      <c r="E57" s="7">
        <v>1.22</v>
      </c>
      <c r="F57" s="7">
        <f t="shared" si="2"/>
        <v>141.13</v>
      </c>
      <c r="G57" s="7">
        <f t="shared" si="3"/>
        <v>172.18</v>
      </c>
      <c r="I57" s="8">
        <f t="shared" si="4"/>
        <v>141.13</v>
      </c>
      <c r="L57" s="10">
        <v>141.13</v>
      </c>
    </row>
    <row r="58" spans="1:12" s="1" customFormat="1" x14ac:dyDescent="0.25">
      <c r="A58" s="6" t="s">
        <v>90</v>
      </c>
      <c r="B58" s="6"/>
      <c r="C58" s="5" t="s">
        <v>344</v>
      </c>
      <c r="D58" s="6"/>
      <c r="E58" s="7"/>
      <c r="F58" s="7"/>
      <c r="G58" s="7"/>
      <c r="I58" s="8"/>
      <c r="L58" s="10"/>
    </row>
    <row r="59" spans="1:12" s="1" customFormat="1" ht="45" x14ac:dyDescent="0.25">
      <c r="A59" s="6" t="s">
        <v>91</v>
      </c>
      <c r="B59" s="6">
        <v>92412</v>
      </c>
      <c r="C59" s="5" t="s">
        <v>345</v>
      </c>
      <c r="D59" s="6" t="s">
        <v>489</v>
      </c>
      <c r="E59" s="7">
        <v>21.6</v>
      </c>
      <c r="F59" s="7">
        <f t="shared" si="2"/>
        <v>94</v>
      </c>
      <c r="G59" s="7">
        <f t="shared" si="3"/>
        <v>2030.4</v>
      </c>
      <c r="I59" s="8">
        <f t="shared" si="4"/>
        <v>94</v>
      </c>
      <c r="L59" s="10">
        <v>94</v>
      </c>
    </row>
    <row r="60" spans="1:12" s="1" customFormat="1" ht="33.75" x14ac:dyDescent="0.25">
      <c r="A60" s="6" t="s">
        <v>92</v>
      </c>
      <c r="B60" s="6">
        <v>92448</v>
      </c>
      <c r="C60" s="5" t="s">
        <v>346</v>
      </c>
      <c r="D60" s="6" t="s">
        <v>489</v>
      </c>
      <c r="E60" s="7">
        <v>14.54</v>
      </c>
      <c r="F60" s="7">
        <f t="shared" si="2"/>
        <v>107.58</v>
      </c>
      <c r="G60" s="7">
        <f t="shared" si="3"/>
        <v>1564.21</v>
      </c>
      <c r="I60" s="8">
        <f t="shared" si="4"/>
        <v>107.58</v>
      </c>
      <c r="L60" s="10">
        <v>107.58</v>
      </c>
    </row>
    <row r="61" spans="1:12" s="1" customFormat="1" ht="22.5" x14ac:dyDescent="0.25">
      <c r="A61" s="6" t="s">
        <v>93</v>
      </c>
      <c r="B61" s="6">
        <v>92767</v>
      </c>
      <c r="C61" s="5" t="s">
        <v>339</v>
      </c>
      <c r="D61" s="6" t="s">
        <v>494</v>
      </c>
      <c r="E61" s="7">
        <v>28.8</v>
      </c>
      <c r="F61" s="7">
        <f t="shared" si="2"/>
        <v>11.36</v>
      </c>
      <c r="G61" s="7">
        <f t="shared" si="3"/>
        <v>327.17</v>
      </c>
      <c r="I61" s="8">
        <f t="shared" si="4"/>
        <v>11.36</v>
      </c>
      <c r="L61" s="10">
        <v>11.36</v>
      </c>
    </row>
    <row r="62" spans="1:12" s="1" customFormat="1" ht="22.5" x14ac:dyDescent="0.25">
      <c r="A62" s="6" t="s">
        <v>94</v>
      </c>
      <c r="B62" s="6">
        <v>92777</v>
      </c>
      <c r="C62" s="5" t="s">
        <v>340</v>
      </c>
      <c r="D62" s="6" t="s">
        <v>494</v>
      </c>
      <c r="E62" s="7">
        <v>51.01</v>
      </c>
      <c r="F62" s="7">
        <f t="shared" si="2"/>
        <v>13.57</v>
      </c>
      <c r="G62" s="7">
        <f t="shared" si="3"/>
        <v>692.21</v>
      </c>
      <c r="I62" s="8">
        <f t="shared" si="4"/>
        <v>13.57</v>
      </c>
      <c r="L62" s="10">
        <v>13.57</v>
      </c>
    </row>
    <row r="63" spans="1:12" s="1" customFormat="1" ht="22.5" x14ac:dyDescent="0.25">
      <c r="A63" s="6" t="s">
        <v>95</v>
      </c>
      <c r="B63" s="6">
        <v>92778</v>
      </c>
      <c r="C63" s="5" t="s">
        <v>341</v>
      </c>
      <c r="D63" s="6" t="s">
        <v>494</v>
      </c>
      <c r="E63" s="7">
        <v>55.68</v>
      </c>
      <c r="F63" s="7">
        <f t="shared" si="2"/>
        <v>10.83</v>
      </c>
      <c r="G63" s="7">
        <f t="shared" si="3"/>
        <v>603.01</v>
      </c>
      <c r="I63" s="8">
        <f t="shared" si="4"/>
        <v>10.83</v>
      </c>
      <c r="L63" s="10">
        <v>10.83</v>
      </c>
    </row>
    <row r="64" spans="1:12" s="1" customFormat="1" ht="33.75" x14ac:dyDescent="0.25">
      <c r="A64" s="6" t="s">
        <v>96</v>
      </c>
      <c r="B64" s="6">
        <v>92718</v>
      </c>
      <c r="C64" s="5" t="s">
        <v>347</v>
      </c>
      <c r="D64" s="6" t="s">
        <v>490</v>
      </c>
      <c r="E64" s="7">
        <v>0.97</v>
      </c>
      <c r="F64" s="7">
        <f t="shared" si="2"/>
        <v>539.11</v>
      </c>
      <c r="G64" s="7">
        <f t="shared" si="3"/>
        <v>522.94000000000005</v>
      </c>
      <c r="I64" s="8">
        <f t="shared" si="4"/>
        <v>539.11</v>
      </c>
      <c r="L64" s="10">
        <v>539.11</v>
      </c>
    </row>
    <row r="65" spans="1:12" s="1" customFormat="1" ht="22.5" x14ac:dyDescent="0.25">
      <c r="A65" s="6" t="s">
        <v>97</v>
      </c>
      <c r="B65" s="6">
        <v>94965</v>
      </c>
      <c r="C65" s="5" t="s">
        <v>348</v>
      </c>
      <c r="D65" s="6" t="s">
        <v>490</v>
      </c>
      <c r="E65" s="7">
        <v>1.36</v>
      </c>
      <c r="F65" s="7">
        <f t="shared" si="2"/>
        <v>385.08</v>
      </c>
      <c r="G65" s="7">
        <f t="shared" si="3"/>
        <v>523.71</v>
      </c>
      <c r="I65" s="8">
        <f t="shared" si="4"/>
        <v>385.08</v>
      </c>
      <c r="L65" s="10">
        <v>385.08</v>
      </c>
    </row>
    <row r="66" spans="1:12" s="1" customFormat="1" ht="22.5" x14ac:dyDescent="0.25">
      <c r="A66" s="6" t="s">
        <v>98</v>
      </c>
      <c r="B66" s="6">
        <v>92873</v>
      </c>
      <c r="C66" s="5" t="s">
        <v>349</v>
      </c>
      <c r="D66" s="6" t="s">
        <v>490</v>
      </c>
      <c r="E66" s="7">
        <v>1.36</v>
      </c>
      <c r="F66" s="7">
        <f t="shared" si="2"/>
        <v>221.54</v>
      </c>
      <c r="G66" s="7">
        <f t="shared" si="3"/>
        <v>301.29000000000002</v>
      </c>
      <c r="I66" s="8">
        <f t="shared" si="4"/>
        <v>221.54</v>
      </c>
      <c r="L66" s="10">
        <v>221.54</v>
      </c>
    </row>
    <row r="67" spans="1:12" s="1" customFormat="1" x14ac:dyDescent="0.25">
      <c r="A67" s="6" t="s">
        <v>99</v>
      </c>
      <c r="B67" s="6"/>
      <c r="C67" s="5" t="s">
        <v>350</v>
      </c>
      <c r="D67" s="6"/>
      <c r="E67" s="7"/>
      <c r="F67" s="7"/>
      <c r="G67" s="7"/>
      <c r="I67" s="8"/>
      <c r="L67" s="10"/>
    </row>
    <row r="68" spans="1:12" s="1" customFormat="1" ht="33.75" x14ac:dyDescent="0.25">
      <c r="A68" s="6" t="s">
        <v>100</v>
      </c>
      <c r="B68" s="6" t="s">
        <v>256</v>
      </c>
      <c r="C68" s="5" t="s">
        <v>351</v>
      </c>
      <c r="D68" s="6" t="s">
        <v>489</v>
      </c>
      <c r="E68" s="7">
        <v>15.59</v>
      </c>
      <c r="F68" s="7">
        <f t="shared" si="2"/>
        <v>89.5</v>
      </c>
      <c r="G68" s="7">
        <f t="shared" si="3"/>
        <v>1395.31</v>
      </c>
      <c r="I68" s="8">
        <f t="shared" si="4"/>
        <v>89.5</v>
      </c>
      <c r="L68" s="10">
        <v>89.5</v>
      </c>
    </row>
    <row r="69" spans="1:12" s="1" customFormat="1" x14ac:dyDescent="0.25">
      <c r="A69" s="6" t="s">
        <v>46</v>
      </c>
      <c r="B69" s="6"/>
      <c r="C69" s="5" t="s">
        <v>352</v>
      </c>
      <c r="D69" s="6"/>
      <c r="E69" s="7"/>
      <c r="F69" s="7">
        <f t="shared" si="2"/>
        <v>0</v>
      </c>
      <c r="G69" s="7">
        <f t="shared" si="3"/>
        <v>0</v>
      </c>
      <c r="I69" s="8"/>
      <c r="L69" s="10"/>
    </row>
    <row r="70" spans="1:12" s="1" customFormat="1" ht="22.5" x14ac:dyDescent="0.25">
      <c r="A70" s="6" t="s">
        <v>101</v>
      </c>
      <c r="B70" s="6" t="s">
        <v>257</v>
      </c>
      <c r="C70" s="5" t="s">
        <v>353</v>
      </c>
      <c r="D70" s="6" t="s">
        <v>489</v>
      </c>
      <c r="E70" s="7">
        <v>11.36</v>
      </c>
      <c r="F70" s="7">
        <f t="shared" si="2"/>
        <v>12.36</v>
      </c>
      <c r="G70" s="7">
        <f t="shared" si="3"/>
        <v>140.41</v>
      </c>
      <c r="I70" s="8">
        <f t="shared" si="4"/>
        <v>12.36</v>
      </c>
      <c r="L70" s="10">
        <v>12.36</v>
      </c>
    </row>
    <row r="71" spans="1:12" s="1" customFormat="1" x14ac:dyDescent="0.25">
      <c r="A71" s="6" t="s">
        <v>47</v>
      </c>
      <c r="B71" s="6"/>
      <c r="C71" s="5" t="s">
        <v>354</v>
      </c>
      <c r="D71" s="6"/>
      <c r="E71" s="7"/>
      <c r="F71" s="7"/>
      <c r="G71" s="7"/>
      <c r="I71" s="8"/>
      <c r="L71" s="10"/>
    </row>
    <row r="72" spans="1:12" s="1" customFormat="1" ht="33.75" x14ac:dyDescent="0.25">
      <c r="A72" s="6" t="s">
        <v>102</v>
      </c>
      <c r="B72" s="6">
        <v>87506</v>
      </c>
      <c r="C72" s="5" t="s">
        <v>355</v>
      </c>
      <c r="D72" s="6" t="s">
        <v>489</v>
      </c>
      <c r="E72" s="7">
        <v>42.17</v>
      </c>
      <c r="F72" s="7">
        <f t="shared" si="2"/>
        <v>66.92</v>
      </c>
      <c r="G72" s="7">
        <f t="shared" si="3"/>
        <v>2822.02</v>
      </c>
      <c r="I72" s="8">
        <f t="shared" si="4"/>
        <v>66.92</v>
      </c>
      <c r="L72" s="10">
        <v>66.92</v>
      </c>
    </row>
    <row r="73" spans="1:12" s="1" customFormat="1" x14ac:dyDescent="0.25">
      <c r="A73" s="6" t="s">
        <v>103</v>
      </c>
      <c r="B73" s="6" t="s">
        <v>258</v>
      </c>
      <c r="C73" s="5" t="s">
        <v>356</v>
      </c>
      <c r="D73" s="6" t="s">
        <v>489</v>
      </c>
      <c r="E73" s="7">
        <v>0.91</v>
      </c>
      <c r="F73" s="7">
        <f t="shared" si="2"/>
        <v>136.41999999999999</v>
      </c>
      <c r="G73" s="7">
        <f t="shared" si="3"/>
        <v>124.14</v>
      </c>
      <c r="I73" s="8">
        <f t="shared" si="4"/>
        <v>136.41999999999999</v>
      </c>
      <c r="L73" s="10">
        <v>136.41999999999999</v>
      </c>
    </row>
    <row r="74" spans="1:12" s="1" customFormat="1" x14ac:dyDescent="0.25">
      <c r="A74" s="6" t="s">
        <v>48</v>
      </c>
      <c r="B74" s="6"/>
      <c r="C74" s="5" t="s">
        <v>357</v>
      </c>
      <c r="D74" s="6"/>
      <c r="E74" s="7"/>
      <c r="F74" s="7"/>
      <c r="G74" s="7"/>
      <c r="I74" s="8"/>
      <c r="L74" s="10"/>
    </row>
    <row r="75" spans="1:12" s="1" customFormat="1" ht="45" x14ac:dyDescent="0.25">
      <c r="A75" s="6" t="s">
        <v>104</v>
      </c>
      <c r="B75" s="6">
        <v>92566</v>
      </c>
      <c r="C75" s="5" t="s">
        <v>358</v>
      </c>
      <c r="D75" s="6" t="s">
        <v>489</v>
      </c>
      <c r="E75" s="7">
        <v>15.59</v>
      </c>
      <c r="F75" s="7">
        <f t="shared" si="2"/>
        <v>13.94</v>
      </c>
      <c r="G75" s="7">
        <f t="shared" si="3"/>
        <v>217.32</v>
      </c>
      <c r="I75" s="8">
        <f t="shared" si="4"/>
        <v>13.94</v>
      </c>
      <c r="L75" s="10">
        <v>13.94</v>
      </c>
    </row>
    <row r="76" spans="1:12" s="1" customFormat="1" ht="33.75" x14ac:dyDescent="0.25">
      <c r="A76" s="6" t="s">
        <v>105</v>
      </c>
      <c r="B76" s="6">
        <v>92543</v>
      </c>
      <c r="C76" s="5" t="s">
        <v>359</v>
      </c>
      <c r="D76" s="6" t="s">
        <v>489</v>
      </c>
      <c r="E76" s="7">
        <v>15.59</v>
      </c>
      <c r="F76" s="7">
        <f t="shared" si="2"/>
        <v>13.18</v>
      </c>
      <c r="G76" s="7">
        <f t="shared" si="3"/>
        <v>205.48</v>
      </c>
      <c r="I76" s="8">
        <f t="shared" si="4"/>
        <v>13.18</v>
      </c>
      <c r="L76" s="10">
        <v>13.18</v>
      </c>
    </row>
    <row r="77" spans="1:12" s="1" customFormat="1" ht="22.5" x14ac:dyDescent="0.25">
      <c r="A77" s="6" t="s">
        <v>106</v>
      </c>
      <c r="B77" s="6">
        <v>94207</v>
      </c>
      <c r="C77" s="5" t="s">
        <v>360</v>
      </c>
      <c r="D77" s="6" t="s">
        <v>489</v>
      </c>
      <c r="E77" s="7">
        <v>15.59</v>
      </c>
      <c r="F77" s="7">
        <f t="shared" ref="F77:F140" si="5">ROUND(I77,2)</f>
        <v>36.99</v>
      </c>
      <c r="G77" s="7">
        <f t="shared" ref="G77:G140" si="6">ROUND(F77*E77,2)</f>
        <v>576.66999999999996</v>
      </c>
      <c r="I77" s="8">
        <f t="shared" ref="I77:I140" si="7">ROUND(L77-(L77*$K$10),2)</f>
        <v>36.99</v>
      </c>
      <c r="L77" s="10">
        <v>36.99</v>
      </c>
    </row>
    <row r="78" spans="1:12" s="1" customFormat="1" x14ac:dyDescent="0.25">
      <c r="A78" s="6" t="s">
        <v>49</v>
      </c>
      <c r="B78" s="6"/>
      <c r="C78" s="5" t="s">
        <v>361</v>
      </c>
      <c r="D78" s="6"/>
      <c r="E78" s="7"/>
      <c r="F78" s="7"/>
      <c r="G78" s="7"/>
      <c r="I78" s="8"/>
      <c r="L78" s="10"/>
    </row>
    <row r="79" spans="1:12" s="1" customFormat="1" ht="33.75" x14ac:dyDescent="0.25">
      <c r="A79" s="6" t="s">
        <v>107</v>
      </c>
      <c r="B79" s="6">
        <v>87879</v>
      </c>
      <c r="C79" s="5" t="s">
        <v>362</v>
      </c>
      <c r="D79" s="6" t="s">
        <v>489</v>
      </c>
      <c r="E79" s="7">
        <v>40.15</v>
      </c>
      <c r="F79" s="7">
        <f t="shared" si="5"/>
        <v>3.81</v>
      </c>
      <c r="G79" s="7">
        <f t="shared" si="6"/>
        <v>152.97</v>
      </c>
      <c r="I79" s="8">
        <f t="shared" si="7"/>
        <v>3.81</v>
      </c>
      <c r="L79" s="10">
        <v>3.81</v>
      </c>
    </row>
    <row r="80" spans="1:12" s="1" customFormat="1" ht="33.75" x14ac:dyDescent="0.25">
      <c r="A80" s="6" t="s">
        <v>108</v>
      </c>
      <c r="B80" s="6">
        <v>87894</v>
      </c>
      <c r="C80" s="5" t="s">
        <v>363</v>
      </c>
      <c r="D80" s="6" t="s">
        <v>489</v>
      </c>
      <c r="E80" s="7">
        <v>44.54</v>
      </c>
      <c r="F80" s="7">
        <f t="shared" si="5"/>
        <v>6.44</v>
      </c>
      <c r="G80" s="7">
        <f t="shared" si="6"/>
        <v>286.83999999999997</v>
      </c>
      <c r="I80" s="8">
        <f t="shared" si="7"/>
        <v>6.44</v>
      </c>
      <c r="L80" s="10">
        <v>6.44</v>
      </c>
    </row>
    <row r="81" spans="1:12" s="1" customFormat="1" ht="33.75" x14ac:dyDescent="0.25">
      <c r="A81" s="6" t="s">
        <v>109</v>
      </c>
      <c r="B81" s="6">
        <v>87882</v>
      </c>
      <c r="C81" s="5" t="s">
        <v>364</v>
      </c>
      <c r="D81" s="6" t="s">
        <v>489</v>
      </c>
      <c r="E81" s="7">
        <v>13.32</v>
      </c>
      <c r="F81" s="7">
        <f t="shared" si="5"/>
        <v>5.05</v>
      </c>
      <c r="G81" s="7">
        <f t="shared" si="6"/>
        <v>67.27</v>
      </c>
      <c r="I81" s="8">
        <f t="shared" si="7"/>
        <v>5.05</v>
      </c>
      <c r="L81" s="10">
        <v>5.05</v>
      </c>
    </row>
    <row r="82" spans="1:12" s="1" customFormat="1" ht="45" x14ac:dyDescent="0.25">
      <c r="A82" s="6" t="s">
        <v>110</v>
      </c>
      <c r="B82" s="6">
        <v>87527</v>
      </c>
      <c r="C82" s="5" t="s">
        <v>365</v>
      </c>
      <c r="D82" s="6" t="s">
        <v>489</v>
      </c>
      <c r="E82" s="7">
        <v>40.15</v>
      </c>
      <c r="F82" s="7">
        <f t="shared" si="5"/>
        <v>34.56</v>
      </c>
      <c r="G82" s="7">
        <f t="shared" si="6"/>
        <v>1387.58</v>
      </c>
      <c r="I82" s="8">
        <f t="shared" si="7"/>
        <v>34.56</v>
      </c>
      <c r="L82" s="10">
        <v>34.56</v>
      </c>
    </row>
    <row r="83" spans="1:12" s="1" customFormat="1" ht="33.75" x14ac:dyDescent="0.25">
      <c r="A83" s="6" t="s">
        <v>111</v>
      </c>
      <c r="B83" s="6">
        <v>87792</v>
      </c>
      <c r="C83" s="5" t="s">
        <v>366</v>
      </c>
      <c r="D83" s="6" t="s">
        <v>489</v>
      </c>
      <c r="E83" s="7">
        <v>44.54</v>
      </c>
      <c r="F83" s="7">
        <f t="shared" si="5"/>
        <v>32.19</v>
      </c>
      <c r="G83" s="7">
        <f t="shared" si="6"/>
        <v>1433.74</v>
      </c>
      <c r="I83" s="8">
        <f t="shared" si="7"/>
        <v>32.19</v>
      </c>
      <c r="L83" s="10">
        <v>32.19</v>
      </c>
    </row>
    <row r="84" spans="1:12" s="1" customFormat="1" ht="33.75" x14ac:dyDescent="0.25">
      <c r="A84" s="6" t="s">
        <v>112</v>
      </c>
      <c r="B84" s="6">
        <v>90406</v>
      </c>
      <c r="C84" s="5" t="s">
        <v>367</v>
      </c>
      <c r="D84" s="6" t="s">
        <v>489</v>
      </c>
      <c r="E84" s="7">
        <v>13.32</v>
      </c>
      <c r="F84" s="7">
        <f t="shared" si="5"/>
        <v>41.92</v>
      </c>
      <c r="G84" s="7">
        <f t="shared" si="6"/>
        <v>558.37</v>
      </c>
      <c r="I84" s="8">
        <f t="shared" si="7"/>
        <v>41.92</v>
      </c>
      <c r="L84" s="10">
        <v>41.92</v>
      </c>
    </row>
    <row r="85" spans="1:12" s="1" customFormat="1" ht="33.75" x14ac:dyDescent="0.25">
      <c r="A85" s="6" t="s">
        <v>113</v>
      </c>
      <c r="B85" s="6">
        <v>87264</v>
      </c>
      <c r="C85" s="5" t="s">
        <v>368</v>
      </c>
      <c r="D85" s="6" t="s">
        <v>489</v>
      </c>
      <c r="E85" s="7">
        <v>40.15</v>
      </c>
      <c r="F85" s="7">
        <f t="shared" si="5"/>
        <v>56.18</v>
      </c>
      <c r="G85" s="7">
        <f t="shared" si="6"/>
        <v>2255.63</v>
      </c>
      <c r="I85" s="8">
        <f t="shared" si="7"/>
        <v>56.18</v>
      </c>
      <c r="L85" s="10">
        <v>56.18</v>
      </c>
    </row>
    <row r="86" spans="1:12" s="1" customFormat="1" x14ac:dyDescent="0.25">
      <c r="A86" s="6" t="s">
        <v>50</v>
      </c>
      <c r="B86" s="6"/>
      <c r="C86" s="5" t="s">
        <v>369</v>
      </c>
      <c r="D86" s="6"/>
      <c r="E86" s="7"/>
      <c r="F86" s="7"/>
      <c r="G86" s="7"/>
      <c r="I86" s="8"/>
      <c r="L86" s="10"/>
    </row>
    <row r="87" spans="1:12" s="1" customFormat="1" x14ac:dyDescent="0.25">
      <c r="A87" s="6" t="s">
        <v>114</v>
      </c>
      <c r="B87" s="6">
        <v>55835</v>
      </c>
      <c r="C87" s="5" t="s">
        <v>370</v>
      </c>
      <c r="D87" s="6" t="s">
        <v>490</v>
      </c>
      <c r="E87" s="7">
        <v>1.28</v>
      </c>
      <c r="F87" s="7">
        <f t="shared" si="5"/>
        <v>74.28</v>
      </c>
      <c r="G87" s="7">
        <f t="shared" si="6"/>
        <v>95.08</v>
      </c>
      <c r="I87" s="8">
        <f t="shared" si="7"/>
        <v>74.28</v>
      </c>
      <c r="L87" s="10">
        <v>74.28</v>
      </c>
    </row>
    <row r="88" spans="1:12" s="1" customFormat="1" ht="33.75" x14ac:dyDescent="0.25">
      <c r="A88" s="6" t="s">
        <v>115</v>
      </c>
      <c r="B88" s="6">
        <v>94990</v>
      </c>
      <c r="C88" s="5" t="s">
        <v>371</v>
      </c>
      <c r="D88" s="6" t="s">
        <v>490</v>
      </c>
      <c r="E88" s="7">
        <v>1.05</v>
      </c>
      <c r="F88" s="7">
        <f t="shared" si="5"/>
        <v>699.65</v>
      </c>
      <c r="G88" s="7">
        <f t="shared" si="6"/>
        <v>734.63</v>
      </c>
      <c r="I88" s="8">
        <f t="shared" si="7"/>
        <v>699.65</v>
      </c>
      <c r="L88" s="10">
        <v>699.65</v>
      </c>
    </row>
    <row r="89" spans="1:12" s="1" customFormat="1" ht="33.75" x14ac:dyDescent="0.25">
      <c r="A89" s="6" t="s">
        <v>116</v>
      </c>
      <c r="B89" s="6">
        <v>87249</v>
      </c>
      <c r="C89" s="5" t="s">
        <v>372</v>
      </c>
      <c r="D89" s="6" t="s">
        <v>489</v>
      </c>
      <c r="E89" s="7">
        <v>6.42</v>
      </c>
      <c r="F89" s="7">
        <f t="shared" si="5"/>
        <v>17.29</v>
      </c>
      <c r="G89" s="7">
        <f t="shared" si="6"/>
        <v>111</v>
      </c>
      <c r="I89" s="8">
        <f t="shared" si="7"/>
        <v>17.29</v>
      </c>
      <c r="L89" s="10">
        <v>17.29</v>
      </c>
    </row>
    <row r="90" spans="1:12" s="1" customFormat="1" x14ac:dyDescent="0.25">
      <c r="A90" s="6" t="s">
        <v>117</v>
      </c>
      <c r="B90" s="6"/>
      <c r="C90" s="5" t="s">
        <v>373</v>
      </c>
      <c r="D90" s="6"/>
      <c r="E90" s="7"/>
      <c r="F90" s="7"/>
      <c r="G90" s="7"/>
      <c r="I90" s="8"/>
      <c r="L90" s="10"/>
    </row>
    <row r="91" spans="1:12" s="1" customFormat="1" ht="22.5" x14ac:dyDescent="0.25">
      <c r="A91" s="6" t="s">
        <v>118</v>
      </c>
      <c r="B91" s="6">
        <v>91341</v>
      </c>
      <c r="C91" s="5" t="s">
        <v>374</v>
      </c>
      <c r="D91" s="6" t="s">
        <v>489</v>
      </c>
      <c r="E91" s="7">
        <v>5.25</v>
      </c>
      <c r="F91" s="7">
        <f t="shared" si="5"/>
        <v>845.82</v>
      </c>
      <c r="G91" s="7">
        <f t="shared" si="6"/>
        <v>4440.5600000000004</v>
      </c>
      <c r="I91" s="8">
        <f t="shared" si="7"/>
        <v>845.82</v>
      </c>
      <c r="L91" s="10">
        <v>845.82</v>
      </c>
    </row>
    <row r="92" spans="1:12" s="1" customFormat="1" x14ac:dyDescent="0.25">
      <c r="A92" s="6" t="s">
        <v>119</v>
      </c>
      <c r="B92" s="6"/>
      <c r="C92" s="5" t="s">
        <v>375</v>
      </c>
      <c r="D92" s="6"/>
      <c r="E92" s="7"/>
      <c r="F92" s="7"/>
      <c r="G92" s="7"/>
      <c r="I92" s="8"/>
      <c r="L92" s="10"/>
    </row>
    <row r="93" spans="1:12" s="1" customFormat="1" x14ac:dyDescent="0.25">
      <c r="A93" s="6" t="s">
        <v>120</v>
      </c>
      <c r="B93" s="6"/>
      <c r="C93" s="5" t="s">
        <v>376</v>
      </c>
      <c r="D93" s="6"/>
      <c r="E93" s="7"/>
      <c r="F93" s="7"/>
      <c r="G93" s="7"/>
      <c r="I93" s="8"/>
      <c r="L93" s="10"/>
    </row>
    <row r="94" spans="1:12" s="1" customFormat="1" ht="22.5" x14ac:dyDescent="0.25">
      <c r="A94" s="6" t="s">
        <v>121</v>
      </c>
      <c r="B94" s="6" t="s">
        <v>259</v>
      </c>
      <c r="C94" s="5" t="s">
        <v>377</v>
      </c>
      <c r="D94" s="6" t="s">
        <v>491</v>
      </c>
      <c r="E94" s="7">
        <v>10</v>
      </c>
      <c r="F94" s="7">
        <f t="shared" si="5"/>
        <v>35.369999999999997</v>
      </c>
      <c r="G94" s="7">
        <f t="shared" si="6"/>
        <v>353.7</v>
      </c>
      <c r="I94" s="8">
        <f t="shared" si="7"/>
        <v>35.369999999999997</v>
      </c>
      <c r="L94" s="10">
        <v>35.369999999999997</v>
      </c>
    </row>
    <row r="95" spans="1:12" s="1" customFormat="1" ht="22.5" x14ac:dyDescent="0.25">
      <c r="A95" s="6" t="s">
        <v>122</v>
      </c>
      <c r="B95" s="6">
        <v>91844</v>
      </c>
      <c r="C95" s="5" t="s">
        <v>378</v>
      </c>
      <c r="D95" s="6" t="s">
        <v>491</v>
      </c>
      <c r="E95" s="7">
        <v>18</v>
      </c>
      <c r="F95" s="7">
        <f t="shared" si="5"/>
        <v>5.86</v>
      </c>
      <c r="G95" s="7">
        <f t="shared" si="6"/>
        <v>105.48</v>
      </c>
      <c r="I95" s="8">
        <f t="shared" si="7"/>
        <v>5.86</v>
      </c>
      <c r="L95" s="10">
        <v>5.86</v>
      </c>
    </row>
    <row r="96" spans="1:12" s="1" customFormat="1" ht="22.5" x14ac:dyDescent="0.25">
      <c r="A96" s="6" t="s">
        <v>123</v>
      </c>
      <c r="B96" s="6">
        <v>91846</v>
      </c>
      <c r="C96" s="5" t="s">
        <v>379</v>
      </c>
      <c r="D96" s="6" t="s">
        <v>491</v>
      </c>
      <c r="E96" s="7">
        <v>5</v>
      </c>
      <c r="F96" s="7">
        <f t="shared" si="5"/>
        <v>7.94</v>
      </c>
      <c r="G96" s="7">
        <f t="shared" si="6"/>
        <v>39.700000000000003</v>
      </c>
      <c r="I96" s="8">
        <f t="shared" si="7"/>
        <v>7.94</v>
      </c>
      <c r="L96" s="10">
        <v>7.94</v>
      </c>
    </row>
    <row r="97" spans="1:12" s="1" customFormat="1" ht="22.5" x14ac:dyDescent="0.25">
      <c r="A97" s="6" t="s">
        <v>124</v>
      </c>
      <c r="B97" s="6">
        <v>95731</v>
      </c>
      <c r="C97" s="5" t="s">
        <v>380</v>
      </c>
      <c r="D97" s="6" t="s">
        <v>491</v>
      </c>
      <c r="E97" s="7">
        <v>3</v>
      </c>
      <c r="F97" s="7">
        <f t="shared" si="5"/>
        <v>9.58</v>
      </c>
      <c r="G97" s="7">
        <f t="shared" si="6"/>
        <v>28.74</v>
      </c>
      <c r="I97" s="8">
        <f t="shared" si="7"/>
        <v>9.58</v>
      </c>
      <c r="L97" s="10">
        <v>9.58</v>
      </c>
    </row>
    <row r="98" spans="1:12" s="1" customFormat="1" ht="22.5" x14ac:dyDescent="0.25">
      <c r="A98" s="6" t="s">
        <v>125</v>
      </c>
      <c r="B98" s="6">
        <v>91885</v>
      </c>
      <c r="C98" s="5" t="s">
        <v>381</v>
      </c>
      <c r="D98" s="6" t="s">
        <v>492</v>
      </c>
      <c r="E98" s="7">
        <v>2</v>
      </c>
      <c r="F98" s="7">
        <f t="shared" si="5"/>
        <v>10.53</v>
      </c>
      <c r="G98" s="7">
        <f t="shared" si="6"/>
        <v>21.06</v>
      </c>
      <c r="I98" s="8">
        <f t="shared" si="7"/>
        <v>10.53</v>
      </c>
      <c r="L98" s="10">
        <v>10.53</v>
      </c>
    </row>
    <row r="99" spans="1:12" s="1" customFormat="1" ht="22.5" x14ac:dyDescent="0.25">
      <c r="A99" s="6" t="s">
        <v>126</v>
      </c>
      <c r="B99" s="6">
        <v>91917</v>
      </c>
      <c r="C99" s="5" t="s">
        <v>382</v>
      </c>
      <c r="D99" s="6" t="s">
        <v>492</v>
      </c>
      <c r="E99" s="7">
        <v>1</v>
      </c>
      <c r="F99" s="7">
        <f t="shared" si="5"/>
        <v>17.22</v>
      </c>
      <c r="G99" s="7">
        <f t="shared" si="6"/>
        <v>17.22</v>
      </c>
      <c r="I99" s="8">
        <f t="shared" si="7"/>
        <v>17.22</v>
      </c>
      <c r="L99" s="10">
        <v>17.22</v>
      </c>
    </row>
    <row r="100" spans="1:12" s="1" customFormat="1" ht="22.5" x14ac:dyDescent="0.25">
      <c r="A100" s="6" t="s">
        <v>127</v>
      </c>
      <c r="B100" s="6">
        <v>91937</v>
      </c>
      <c r="C100" s="5" t="s">
        <v>383</v>
      </c>
      <c r="D100" s="6" t="s">
        <v>492</v>
      </c>
      <c r="E100" s="7">
        <v>3</v>
      </c>
      <c r="F100" s="7">
        <f t="shared" si="5"/>
        <v>10.78</v>
      </c>
      <c r="G100" s="7">
        <f t="shared" si="6"/>
        <v>32.340000000000003</v>
      </c>
      <c r="I100" s="8">
        <f t="shared" si="7"/>
        <v>10.78</v>
      </c>
      <c r="L100" s="10">
        <v>10.78</v>
      </c>
    </row>
    <row r="101" spans="1:12" s="1" customFormat="1" ht="22.5" x14ac:dyDescent="0.25">
      <c r="A101" s="6" t="s">
        <v>128</v>
      </c>
      <c r="B101" s="6">
        <v>91940</v>
      </c>
      <c r="C101" s="5" t="s">
        <v>384</v>
      </c>
      <c r="D101" s="6" t="s">
        <v>492</v>
      </c>
      <c r="E101" s="7">
        <v>8</v>
      </c>
      <c r="F101" s="7">
        <f t="shared" si="5"/>
        <v>14.86</v>
      </c>
      <c r="G101" s="7">
        <f t="shared" si="6"/>
        <v>118.88</v>
      </c>
      <c r="I101" s="8">
        <f t="shared" si="7"/>
        <v>14.86</v>
      </c>
      <c r="L101" s="10">
        <v>14.86</v>
      </c>
    </row>
    <row r="102" spans="1:12" s="1" customFormat="1" x14ac:dyDescent="0.25">
      <c r="A102" s="6" t="s">
        <v>129</v>
      </c>
      <c r="B102" s="6"/>
      <c r="C102" s="5" t="s">
        <v>385</v>
      </c>
      <c r="D102" s="6"/>
      <c r="E102" s="7"/>
      <c r="F102" s="7"/>
      <c r="G102" s="7"/>
      <c r="I102" s="8"/>
      <c r="L102" s="10"/>
    </row>
    <row r="103" spans="1:12" s="1" customFormat="1" ht="33.75" x14ac:dyDescent="0.25">
      <c r="A103" s="6" t="s">
        <v>130</v>
      </c>
      <c r="B103" s="6">
        <v>84402</v>
      </c>
      <c r="C103" s="5" t="s">
        <v>386</v>
      </c>
      <c r="D103" s="6" t="s">
        <v>492</v>
      </c>
      <c r="E103" s="7">
        <v>1</v>
      </c>
      <c r="F103" s="7">
        <f t="shared" si="5"/>
        <v>75.77</v>
      </c>
      <c r="G103" s="7">
        <f t="shared" si="6"/>
        <v>75.77</v>
      </c>
      <c r="I103" s="8">
        <f t="shared" si="7"/>
        <v>75.77</v>
      </c>
      <c r="L103" s="10">
        <v>75.77</v>
      </c>
    </row>
    <row r="104" spans="1:12" s="1" customFormat="1" x14ac:dyDescent="0.25">
      <c r="A104" s="6" t="s">
        <v>131</v>
      </c>
      <c r="B104" s="6" t="s">
        <v>260</v>
      </c>
      <c r="C104" s="5" t="s">
        <v>387</v>
      </c>
      <c r="D104" s="6" t="s">
        <v>492</v>
      </c>
      <c r="E104" s="7">
        <v>4</v>
      </c>
      <c r="F104" s="7">
        <f t="shared" si="5"/>
        <v>17.27</v>
      </c>
      <c r="G104" s="7">
        <f t="shared" si="6"/>
        <v>69.08</v>
      </c>
      <c r="I104" s="8">
        <f t="shared" si="7"/>
        <v>17.27</v>
      </c>
      <c r="L104" s="10">
        <v>17.27</v>
      </c>
    </row>
    <row r="105" spans="1:12" s="1" customFormat="1" x14ac:dyDescent="0.25">
      <c r="A105" s="6" t="s">
        <v>132</v>
      </c>
      <c r="B105" s="6" t="s">
        <v>261</v>
      </c>
      <c r="C105" s="5" t="s">
        <v>388</v>
      </c>
      <c r="D105" s="6" t="s">
        <v>492</v>
      </c>
      <c r="E105" s="7">
        <v>4</v>
      </c>
      <c r="F105" s="7">
        <f t="shared" si="5"/>
        <v>78.62</v>
      </c>
      <c r="G105" s="7">
        <f t="shared" si="6"/>
        <v>314.48</v>
      </c>
      <c r="I105" s="8">
        <f t="shared" si="7"/>
        <v>78.62</v>
      </c>
      <c r="L105" s="10">
        <v>78.62</v>
      </c>
    </row>
    <row r="106" spans="1:12" s="1" customFormat="1" x14ac:dyDescent="0.25">
      <c r="A106" s="6" t="s">
        <v>133</v>
      </c>
      <c r="B106" s="6"/>
      <c r="C106" s="5" t="s">
        <v>389</v>
      </c>
      <c r="D106" s="6"/>
      <c r="E106" s="7"/>
      <c r="F106" s="7"/>
      <c r="G106" s="7"/>
      <c r="I106" s="8"/>
      <c r="L106" s="10"/>
    </row>
    <row r="107" spans="1:12" s="1" customFormat="1" ht="22.5" x14ac:dyDescent="0.25">
      <c r="A107" s="6" t="s">
        <v>134</v>
      </c>
      <c r="B107" s="6">
        <v>91953</v>
      </c>
      <c r="C107" s="5" t="s">
        <v>390</v>
      </c>
      <c r="D107" s="6" t="s">
        <v>492</v>
      </c>
      <c r="E107" s="7">
        <v>3</v>
      </c>
      <c r="F107" s="7">
        <f t="shared" si="5"/>
        <v>24.75</v>
      </c>
      <c r="G107" s="7">
        <f t="shared" si="6"/>
        <v>74.25</v>
      </c>
      <c r="I107" s="8">
        <f t="shared" si="7"/>
        <v>24.75</v>
      </c>
      <c r="L107" s="10">
        <v>24.75</v>
      </c>
    </row>
    <row r="108" spans="1:12" s="1" customFormat="1" ht="22.5" x14ac:dyDescent="0.25">
      <c r="A108" s="6" t="s">
        <v>135</v>
      </c>
      <c r="B108" s="6">
        <v>91996</v>
      </c>
      <c r="C108" s="5" t="s">
        <v>391</v>
      </c>
      <c r="D108" s="6" t="s">
        <v>492</v>
      </c>
      <c r="E108" s="7">
        <v>3</v>
      </c>
      <c r="F108" s="7">
        <f t="shared" si="5"/>
        <v>29.75</v>
      </c>
      <c r="G108" s="7">
        <f t="shared" si="6"/>
        <v>89.25</v>
      </c>
      <c r="I108" s="8">
        <f t="shared" si="7"/>
        <v>29.75</v>
      </c>
      <c r="L108" s="10">
        <v>29.75</v>
      </c>
    </row>
    <row r="109" spans="1:12" s="1" customFormat="1" ht="22.5" x14ac:dyDescent="0.25">
      <c r="A109" s="6" t="s">
        <v>136</v>
      </c>
      <c r="B109" s="6">
        <v>91997</v>
      </c>
      <c r="C109" s="5" t="s">
        <v>392</v>
      </c>
      <c r="D109" s="6" t="s">
        <v>492</v>
      </c>
      <c r="E109" s="7">
        <v>2</v>
      </c>
      <c r="F109" s="7">
        <f t="shared" si="5"/>
        <v>31.71</v>
      </c>
      <c r="G109" s="7">
        <f t="shared" si="6"/>
        <v>63.42</v>
      </c>
      <c r="I109" s="8">
        <f t="shared" si="7"/>
        <v>31.71</v>
      </c>
      <c r="L109" s="10">
        <v>31.71</v>
      </c>
    </row>
    <row r="110" spans="1:12" s="1" customFormat="1" x14ac:dyDescent="0.25">
      <c r="A110" s="6" t="s">
        <v>137</v>
      </c>
      <c r="B110" s="6"/>
      <c r="C110" s="5" t="s">
        <v>393</v>
      </c>
      <c r="D110" s="6"/>
      <c r="E110" s="7"/>
      <c r="F110" s="7"/>
      <c r="G110" s="7"/>
      <c r="I110" s="8"/>
      <c r="L110" s="10"/>
    </row>
    <row r="111" spans="1:12" s="1" customFormat="1" ht="22.5" x14ac:dyDescent="0.25">
      <c r="A111" s="6" t="s">
        <v>138</v>
      </c>
      <c r="B111" s="6">
        <v>91927</v>
      </c>
      <c r="C111" s="5" t="s">
        <v>394</v>
      </c>
      <c r="D111" s="6" t="s">
        <v>491</v>
      </c>
      <c r="E111" s="7">
        <v>50</v>
      </c>
      <c r="F111" s="7">
        <f t="shared" si="5"/>
        <v>3.52</v>
      </c>
      <c r="G111" s="7">
        <f t="shared" si="6"/>
        <v>176</v>
      </c>
      <c r="I111" s="8">
        <f t="shared" si="7"/>
        <v>3.52</v>
      </c>
      <c r="L111" s="10">
        <v>3.52</v>
      </c>
    </row>
    <row r="112" spans="1:12" s="1" customFormat="1" ht="22.5" x14ac:dyDescent="0.25">
      <c r="A112" s="6" t="s">
        <v>139</v>
      </c>
      <c r="B112" s="6">
        <v>91929</v>
      </c>
      <c r="C112" s="5" t="s">
        <v>395</v>
      </c>
      <c r="D112" s="6" t="s">
        <v>491</v>
      </c>
      <c r="E112" s="7">
        <v>60</v>
      </c>
      <c r="F112" s="7">
        <f t="shared" si="5"/>
        <v>4.8899999999999997</v>
      </c>
      <c r="G112" s="7">
        <f t="shared" si="6"/>
        <v>293.39999999999998</v>
      </c>
      <c r="I112" s="8">
        <f t="shared" si="7"/>
        <v>4.8899999999999997</v>
      </c>
      <c r="L112" s="10">
        <v>4.8899999999999997</v>
      </c>
    </row>
    <row r="113" spans="1:12" s="1" customFormat="1" ht="22.5" x14ac:dyDescent="0.25">
      <c r="A113" s="6" t="s">
        <v>140</v>
      </c>
      <c r="B113" s="6">
        <v>91933</v>
      </c>
      <c r="C113" s="5" t="s">
        <v>396</v>
      </c>
      <c r="D113" s="6" t="s">
        <v>491</v>
      </c>
      <c r="E113" s="7">
        <v>30</v>
      </c>
      <c r="F113" s="7">
        <f t="shared" si="5"/>
        <v>10.16</v>
      </c>
      <c r="G113" s="7">
        <f t="shared" si="6"/>
        <v>304.8</v>
      </c>
      <c r="I113" s="8">
        <f t="shared" si="7"/>
        <v>10.16</v>
      </c>
      <c r="L113" s="10">
        <v>10.16</v>
      </c>
    </row>
    <row r="114" spans="1:12" s="1" customFormat="1" ht="22.5" x14ac:dyDescent="0.25">
      <c r="A114" s="6" t="s">
        <v>141</v>
      </c>
      <c r="B114" s="6" t="s">
        <v>262</v>
      </c>
      <c r="C114" s="5" t="s">
        <v>397</v>
      </c>
      <c r="D114" s="6" t="s">
        <v>492</v>
      </c>
      <c r="E114" s="7">
        <v>3</v>
      </c>
      <c r="F114" s="7">
        <f t="shared" si="5"/>
        <v>35.74</v>
      </c>
      <c r="G114" s="7">
        <f t="shared" si="6"/>
        <v>107.22</v>
      </c>
      <c r="I114" s="8">
        <f t="shared" si="7"/>
        <v>35.74</v>
      </c>
      <c r="L114" s="10">
        <v>35.74</v>
      </c>
    </row>
    <row r="115" spans="1:12" s="1" customFormat="1" ht="22.5" x14ac:dyDescent="0.25">
      <c r="A115" s="6" t="s">
        <v>142</v>
      </c>
      <c r="B115" s="6">
        <v>93044</v>
      </c>
      <c r="C115" s="5" t="s">
        <v>398</v>
      </c>
      <c r="D115" s="6" t="s">
        <v>495</v>
      </c>
      <c r="E115" s="7">
        <v>3</v>
      </c>
      <c r="F115" s="7">
        <f t="shared" si="5"/>
        <v>19.21</v>
      </c>
      <c r="G115" s="7">
        <f t="shared" si="6"/>
        <v>57.63</v>
      </c>
      <c r="I115" s="8">
        <f t="shared" si="7"/>
        <v>19.21</v>
      </c>
      <c r="L115" s="10">
        <v>19.21</v>
      </c>
    </row>
    <row r="116" spans="1:12" s="1" customFormat="1" ht="22.5" x14ac:dyDescent="0.25">
      <c r="A116" s="6" t="s">
        <v>143</v>
      </c>
      <c r="B116" s="6">
        <v>83446</v>
      </c>
      <c r="C116" s="5" t="s">
        <v>399</v>
      </c>
      <c r="D116" s="6" t="s">
        <v>492</v>
      </c>
      <c r="E116" s="7">
        <v>1</v>
      </c>
      <c r="F116" s="7">
        <f t="shared" si="5"/>
        <v>189.06</v>
      </c>
      <c r="G116" s="7">
        <f t="shared" si="6"/>
        <v>189.06</v>
      </c>
      <c r="I116" s="8">
        <f t="shared" si="7"/>
        <v>189.06</v>
      </c>
      <c r="L116" s="10">
        <v>189.06</v>
      </c>
    </row>
    <row r="117" spans="1:12" s="1" customFormat="1" x14ac:dyDescent="0.25">
      <c r="A117" s="6" t="s">
        <v>144</v>
      </c>
      <c r="B117" s="6">
        <v>68069</v>
      </c>
      <c r="C117" s="5" t="s">
        <v>400</v>
      </c>
      <c r="D117" s="6" t="s">
        <v>492</v>
      </c>
      <c r="E117" s="7">
        <v>1</v>
      </c>
      <c r="F117" s="7">
        <f t="shared" si="5"/>
        <v>54.58</v>
      </c>
      <c r="G117" s="7">
        <f t="shared" si="6"/>
        <v>54.58</v>
      </c>
      <c r="I117" s="8">
        <f t="shared" si="7"/>
        <v>54.58</v>
      </c>
      <c r="L117" s="10">
        <v>54.58</v>
      </c>
    </row>
    <row r="118" spans="1:12" s="1" customFormat="1" x14ac:dyDescent="0.25">
      <c r="A118" s="6" t="s">
        <v>145</v>
      </c>
      <c r="B118" s="6"/>
      <c r="C118" s="5" t="s">
        <v>401</v>
      </c>
      <c r="D118" s="6"/>
      <c r="E118" s="7"/>
      <c r="F118" s="7"/>
      <c r="G118" s="7"/>
      <c r="I118" s="8"/>
      <c r="L118" s="10"/>
    </row>
    <row r="119" spans="1:12" s="1" customFormat="1" x14ac:dyDescent="0.25">
      <c r="A119" s="6" t="s">
        <v>146</v>
      </c>
      <c r="B119" s="6"/>
      <c r="C119" s="5" t="s">
        <v>402</v>
      </c>
      <c r="D119" s="6"/>
      <c r="E119" s="7"/>
      <c r="F119" s="7"/>
      <c r="G119" s="7"/>
      <c r="I119" s="8"/>
      <c r="L119" s="10"/>
    </row>
    <row r="120" spans="1:12" s="1" customFormat="1" x14ac:dyDescent="0.25">
      <c r="A120" s="6" t="s">
        <v>147</v>
      </c>
      <c r="B120" s="6">
        <v>89356</v>
      </c>
      <c r="C120" s="5" t="s">
        <v>403</v>
      </c>
      <c r="D120" s="6" t="s">
        <v>491</v>
      </c>
      <c r="E120" s="7">
        <v>10</v>
      </c>
      <c r="F120" s="7">
        <f t="shared" si="5"/>
        <v>21.53</v>
      </c>
      <c r="G120" s="7">
        <f t="shared" si="6"/>
        <v>215.3</v>
      </c>
      <c r="I120" s="8">
        <f t="shared" si="7"/>
        <v>21.53</v>
      </c>
      <c r="L120" s="10">
        <v>21.53</v>
      </c>
    </row>
    <row r="121" spans="1:12" s="1" customFormat="1" ht="22.5" x14ac:dyDescent="0.25">
      <c r="A121" s="6" t="s">
        <v>148</v>
      </c>
      <c r="B121" s="6">
        <v>89957</v>
      </c>
      <c r="C121" s="5" t="s">
        <v>404</v>
      </c>
      <c r="D121" s="6" t="s">
        <v>492</v>
      </c>
      <c r="E121" s="7">
        <v>3</v>
      </c>
      <c r="F121" s="7">
        <f t="shared" si="5"/>
        <v>142.62</v>
      </c>
      <c r="G121" s="7">
        <f t="shared" si="6"/>
        <v>427.86</v>
      </c>
      <c r="I121" s="8">
        <f t="shared" si="7"/>
        <v>142.62</v>
      </c>
      <c r="L121" s="10">
        <v>142.62</v>
      </c>
    </row>
    <row r="122" spans="1:12" s="1" customFormat="1" x14ac:dyDescent="0.25">
      <c r="A122" s="6" t="s">
        <v>149</v>
      </c>
      <c r="B122" s="6"/>
      <c r="C122" s="5" t="s">
        <v>405</v>
      </c>
      <c r="D122" s="6"/>
      <c r="E122" s="7"/>
      <c r="F122" s="7"/>
      <c r="G122" s="7"/>
      <c r="I122" s="8"/>
      <c r="L122" s="10"/>
    </row>
    <row r="123" spans="1:12" s="1" customFormat="1" x14ac:dyDescent="0.25">
      <c r="A123" s="6" t="s">
        <v>150</v>
      </c>
      <c r="B123" s="6">
        <v>89712</v>
      </c>
      <c r="C123" s="5" t="s">
        <v>406</v>
      </c>
      <c r="D123" s="6" t="s">
        <v>491</v>
      </c>
      <c r="E123" s="7">
        <v>9</v>
      </c>
      <c r="F123" s="7">
        <f t="shared" si="5"/>
        <v>28.71</v>
      </c>
      <c r="G123" s="7">
        <f t="shared" si="6"/>
        <v>258.39</v>
      </c>
      <c r="I123" s="8">
        <f t="shared" si="7"/>
        <v>28.71</v>
      </c>
      <c r="L123" s="10">
        <v>28.71</v>
      </c>
    </row>
    <row r="124" spans="1:12" s="1" customFormat="1" x14ac:dyDescent="0.25">
      <c r="A124" s="6" t="s">
        <v>151</v>
      </c>
      <c r="B124" s="6">
        <v>89753</v>
      </c>
      <c r="C124" s="5" t="s">
        <v>407</v>
      </c>
      <c r="D124" s="6" t="s">
        <v>492</v>
      </c>
      <c r="E124" s="7">
        <v>9</v>
      </c>
      <c r="F124" s="7">
        <f t="shared" si="5"/>
        <v>7.63</v>
      </c>
      <c r="G124" s="7">
        <f t="shared" si="6"/>
        <v>68.67</v>
      </c>
      <c r="I124" s="8">
        <f t="shared" si="7"/>
        <v>7.63</v>
      </c>
      <c r="L124" s="10">
        <v>7.63</v>
      </c>
    </row>
    <row r="125" spans="1:12" s="1" customFormat="1" x14ac:dyDescent="0.25">
      <c r="A125" s="6" t="s">
        <v>152</v>
      </c>
      <c r="B125" s="6">
        <v>89731</v>
      </c>
      <c r="C125" s="5" t="s">
        <v>408</v>
      </c>
      <c r="D125" s="6" t="s">
        <v>492</v>
      </c>
      <c r="E125" s="7">
        <v>4</v>
      </c>
      <c r="F125" s="7">
        <f t="shared" si="5"/>
        <v>10.57</v>
      </c>
      <c r="G125" s="7">
        <f t="shared" si="6"/>
        <v>42.28</v>
      </c>
      <c r="I125" s="8">
        <f t="shared" si="7"/>
        <v>10.57</v>
      </c>
      <c r="L125" s="10">
        <v>10.57</v>
      </c>
    </row>
    <row r="126" spans="1:12" s="1" customFormat="1" x14ac:dyDescent="0.25">
      <c r="A126" s="6" t="s">
        <v>153</v>
      </c>
      <c r="B126" s="6">
        <v>89732</v>
      </c>
      <c r="C126" s="5" t="s">
        <v>409</v>
      </c>
      <c r="D126" s="6" t="s">
        <v>492</v>
      </c>
      <c r="E126" s="7">
        <v>8</v>
      </c>
      <c r="F126" s="7">
        <f t="shared" si="5"/>
        <v>11.36</v>
      </c>
      <c r="G126" s="7">
        <f t="shared" si="6"/>
        <v>90.88</v>
      </c>
      <c r="I126" s="8">
        <f t="shared" si="7"/>
        <v>11.36</v>
      </c>
      <c r="L126" s="10">
        <v>11.36</v>
      </c>
    </row>
    <row r="127" spans="1:12" s="1" customFormat="1" ht="22.5" x14ac:dyDescent="0.25">
      <c r="A127" s="6" t="s">
        <v>154</v>
      </c>
      <c r="B127" s="6">
        <v>89707</v>
      </c>
      <c r="C127" s="5" t="s">
        <v>410</v>
      </c>
      <c r="D127" s="6" t="s">
        <v>492</v>
      </c>
      <c r="E127" s="7">
        <v>2</v>
      </c>
      <c r="F127" s="7">
        <f t="shared" si="5"/>
        <v>30.62</v>
      </c>
      <c r="G127" s="7">
        <f t="shared" si="6"/>
        <v>61.24</v>
      </c>
      <c r="I127" s="8">
        <f t="shared" si="7"/>
        <v>30.62</v>
      </c>
      <c r="L127" s="10">
        <v>30.62</v>
      </c>
    </row>
    <row r="128" spans="1:12" s="1" customFormat="1" x14ac:dyDescent="0.25">
      <c r="A128" s="6" t="s">
        <v>155</v>
      </c>
      <c r="B128" s="6">
        <v>83449</v>
      </c>
      <c r="C128" s="5" t="s">
        <v>411</v>
      </c>
      <c r="D128" s="6" t="s">
        <v>492</v>
      </c>
      <c r="E128" s="7">
        <v>1</v>
      </c>
      <c r="F128" s="7">
        <f t="shared" si="5"/>
        <v>432.52</v>
      </c>
      <c r="G128" s="7">
        <f t="shared" si="6"/>
        <v>432.52</v>
      </c>
      <c r="I128" s="8">
        <f t="shared" si="7"/>
        <v>432.52</v>
      </c>
      <c r="L128" s="10">
        <v>432.52</v>
      </c>
    </row>
    <row r="129" spans="1:12" s="1" customFormat="1" x14ac:dyDescent="0.25">
      <c r="A129" s="6" t="s">
        <v>156</v>
      </c>
      <c r="B129" s="6"/>
      <c r="C129" s="5" t="s">
        <v>412</v>
      </c>
      <c r="D129" s="6"/>
      <c r="E129" s="7"/>
      <c r="F129" s="7"/>
      <c r="G129" s="7"/>
      <c r="I129" s="8"/>
      <c r="L129" s="10"/>
    </row>
    <row r="130" spans="1:12" s="1" customFormat="1" x14ac:dyDescent="0.25">
      <c r="A130" s="6" t="s">
        <v>157</v>
      </c>
      <c r="B130" s="6" t="s">
        <v>263</v>
      </c>
      <c r="C130" s="5" t="s">
        <v>413</v>
      </c>
      <c r="D130" s="6" t="s">
        <v>492</v>
      </c>
      <c r="E130" s="7">
        <v>1</v>
      </c>
      <c r="F130" s="7">
        <f t="shared" si="5"/>
        <v>38.76</v>
      </c>
      <c r="G130" s="7">
        <f t="shared" si="6"/>
        <v>38.76</v>
      </c>
      <c r="I130" s="8">
        <f t="shared" si="7"/>
        <v>38.76</v>
      </c>
      <c r="L130" s="10">
        <v>38.76</v>
      </c>
    </row>
    <row r="131" spans="1:12" s="1" customFormat="1" x14ac:dyDescent="0.25">
      <c r="A131" s="6" t="s">
        <v>158</v>
      </c>
      <c r="B131" s="6" t="s">
        <v>264</v>
      </c>
      <c r="C131" s="5" t="s">
        <v>414</v>
      </c>
      <c r="D131" s="6" t="s">
        <v>492</v>
      </c>
      <c r="E131" s="7">
        <v>1</v>
      </c>
      <c r="F131" s="7">
        <f t="shared" si="5"/>
        <v>77.260000000000005</v>
      </c>
      <c r="G131" s="7">
        <f t="shared" si="6"/>
        <v>77.260000000000005</v>
      </c>
      <c r="I131" s="8">
        <f t="shared" si="7"/>
        <v>77.260000000000005</v>
      </c>
      <c r="L131" s="10">
        <v>77.260000000000005</v>
      </c>
    </row>
    <row r="132" spans="1:12" s="1" customFormat="1" x14ac:dyDescent="0.25">
      <c r="A132" s="6" t="s">
        <v>159</v>
      </c>
      <c r="B132" s="6" t="s">
        <v>265</v>
      </c>
      <c r="C132" s="5" t="s">
        <v>415</v>
      </c>
      <c r="D132" s="6" t="s">
        <v>492</v>
      </c>
      <c r="E132" s="7">
        <v>2</v>
      </c>
      <c r="F132" s="7">
        <f t="shared" si="5"/>
        <v>54.38</v>
      </c>
      <c r="G132" s="7">
        <f t="shared" si="6"/>
        <v>108.76</v>
      </c>
      <c r="I132" s="8">
        <f t="shared" si="7"/>
        <v>54.38</v>
      </c>
      <c r="L132" s="10">
        <v>54.38</v>
      </c>
    </row>
    <row r="133" spans="1:12" s="1" customFormat="1" x14ac:dyDescent="0.25">
      <c r="A133" s="6" t="s">
        <v>160</v>
      </c>
      <c r="B133" s="6" t="s">
        <v>266</v>
      </c>
      <c r="C133" s="5" t="s">
        <v>416</v>
      </c>
      <c r="D133" s="6" t="s">
        <v>492</v>
      </c>
      <c r="E133" s="7">
        <v>2</v>
      </c>
      <c r="F133" s="7">
        <f t="shared" si="5"/>
        <v>84</v>
      </c>
      <c r="G133" s="7">
        <f t="shared" si="6"/>
        <v>168</v>
      </c>
      <c r="I133" s="8">
        <f t="shared" si="7"/>
        <v>84</v>
      </c>
      <c r="L133" s="10">
        <v>84</v>
      </c>
    </row>
    <row r="134" spans="1:12" s="1" customFormat="1" x14ac:dyDescent="0.25">
      <c r="A134" s="6" t="s">
        <v>161</v>
      </c>
      <c r="B134" s="6" t="s">
        <v>267</v>
      </c>
      <c r="C134" s="5" t="s">
        <v>417</v>
      </c>
      <c r="D134" s="6" t="s">
        <v>492</v>
      </c>
      <c r="E134" s="7">
        <v>1</v>
      </c>
      <c r="F134" s="7">
        <f t="shared" si="5"/>
        <v>824.68</v>
      </c>
      <c r="G134" s="7">
        <f t="shared" si="6"/>
        <v>824.68</v>
      </c>
      <c r="I134" s="8">
        <f t="shared" si="7"/>
        <v>824.68</v>
      </c>
      <c r="L134" s="10">
        <v>824.68</v>
      </c>
    </row>
    <row r="135" spans="1:12" s="1" customFormat="1" x14ac:dyDescent="0.25">
      <c r="A135" s="6" t="s">
        <v>162</v>
      </c>
      <c r="B135" s="6" t="s">
        <v>268</v>
      </c>
      <c r="C135" s="5" t="s">
        <v>418</v>
      </c>
      <c r="D135" s="6" t="s">
        <v>496</v>
      </c>
      <c r="E135" s="7">
        <v>0.63</v>
      </c>
      <c r="F135" s="7">
        <f t="shared" si="5"/>
        <v>284.26</v>
      </c>
      <c r="G135" s="7">
        <f t="shared" si="6"/>
        <v>179.08</v>
      </c>
      <c r="I135" s="8">
        <f t="shared" si="7"/>
        <v>284.26</v>
      </c>
      <c r="L135" s="10">
        <v>284.26</v>
      </c>
    </row>
    <row r="136" spans="1:12" s="1" customFormat="1" x14ac:dyDescent="0.25">
      <c r="A136" s="6" t="s">
        <v>163</v>
      </c>
      <c r="B136" s="6" t="s">
        <v>269</v>
      </c>
      <c r="C136" s="5" t="s">
        <v>419</v>
      </c>
      <c r="D136" s="6" t="s">
        <v>496</v>
      </c>
      <c r="E136" s="7">
        <v>1.05</v>
      </c>
      <c r="F136" s="7">
        <f t="shared" si="5"/>
        <v>804.09</v>
      </c>
      <c r="G136" s="7">
        <f t="shared" si="6"/>
        <v>844.29</v>
      </c>
      <c r="I136" s="8">
        <f t="shared" si="7"/>
        <v>804.09</v>
      </c>
      <c r="L136" s="10">
        <v>804.09</v>
      </c>
    </row>
    <row r="137" spans="1:12" s="1" customFormat="1" x14ac:dyDescent="0.25">
      <c r="A137" s="6" t="s">
        <v>164</v>
      </c>
      <c r="B137" s="6"/>
      <c r="C137" s="5" t="s">
        <v>420</v>
      </c>
      <c r="D137" s="6"/>
      <c r="E137" s="7"/>
      <c r="F137" s="7"/>
      <c r="G137" s="7"/>
      <c r="I137" s="8"/>
      <c r="L137" s="10"/>
    </row>
    <row r="138" spans="1:12" s="1" customFormat="1" x14ac:dyDescent="0.25">
      <c r="A138" s="6" t="s">
        <v>165</v>
      </c>
      <c r="B138" s="6">
        <v>88485</v>
      </c>
      <c r="C138" s="5" t="s">
        <v>421</v>
      </c>
      <c r="D138" s="6" t="s">
        <v>489</v>
      </c>
      <c r="E138" s="7">
        <v>44.54</v>
      </c>
      <c r="F138" s="7">
        <f t="shared" si="5"/>
        <v>2.46</v>
      </c>
      <c r="G138" s="7">
        <f t="shared" si="6"/>
        <v>109.57</v>
      </c>
      <c r="I138" s="8">
        <f t="shared" si="7"/>
        <v>2.46</v>
      </c>
      <c r="L138" s="10">
        <v>2.46</v>
      </c>
    </row>
    <row r="139" spans="1:12" s="1" customFormat="1" x14ac:dyDescent="0.25">
      <c r="A139" s="6" t="s">
        <v>166</v>
      </c>
      <c r="B139" s="6">
        <v>88484</v>
      </c>
      <c r="C139" s="5" t="s">
        <v>422</v>
      </c>
      <c r="D139" s="6" t="s">
        <v>489</v>
      </c>
      <c r="E139" s="7">
        <v>13.32</v>
      </c>
      <c r="F139" s="7">
        <f t="shared" si="5"/>
        <v>2.89</v>
      </c>
      <c r="G139" s="7">
        <f t="shared" si="6"/>
        <v>38.49</v>
      </c>
      <c r="I139" s="8">
        <f t="shared" si="7"/>
        <v>2.89</v>
      </c>
      <c r="L139" s="10">
        <v>2.89</v>
      </c>
    </row>
    <row r="140" spans="1:12" s="1" customFormat="1" x14ac:dyDescent="0.25">
      <c r="A140" s="6" t="s">
        <v>167</v>
      </c>
      <c r="B140" s="6">
        <v>88423</v>
      </c>
      <c r="C140" s="5" t="s">
        <v>423</v>
      </c>
      <c r="D140" s="6" t="s">
        <v>489</v>
      </c>
      <c r="E140" s="7">
        <v>44.54</v>
      </c>
      <c r="F140" s="7">
        <f t="shared" si="5"/>
        <v>18.62</v>
      </c>
      <c r="G140" s="7">
        <f t="shared" si="6"/>
        <v>829.33</v>
      </c>
      <c r="I140" s="8">
        <f t="shared" si="7"/>
        <v>18.62</v>
      </c>
      <c r="L140" s="10">
        <v>18.62</v>
      </c>
    </row>
    <row r="141" spans="1:12" s="1" customFormat="1" x14ac:dyDescent="0.25">
      <c r="A141" s="6" t="s">
        <v>168</v>
      </c>
      <c r="B141" s="6" t="s">
        <v>270</v>
      </c>
      <c r="C141" s="5" t="s">
        <v>424</v>
      </c>
      <c r="D141" s="6" t="s">
        <v>489</v>
      </c>
      <c r="E141" s="7">
        <v>13.32</v>
      </c>
      <c r="F141" s="7">
        <f t="shared" ref="F141:F204" si="8">ROUND(I141,2)</f>
        <v>20.25</v>
      </c>
      <c r="G141" s="7">
        <f t="shared" ref="G141:G204" si="9">ROUND(F141*E141,2)</f>
        <v>269.73</v>
      </c>
      <c r="I141" s="8">
        <f t="shared" ref="I141:I204" si="10">ROUND(L141-(L141*$K$10),2)</f>
        <v>20.25</v>
      </c>
      <c r="L141" s="10">
        <v>20.25</v>
      </c>
    </row>
    <row r="142" spans="1:12" s="1" customFormat="1" x14ac:dyDescent="0.25">
      <c r="A142" s="6" t="s">
        <v>169</v>
      </c>
      <c r="B142" s="6" t="s">
        <v>271</v>
      </c>
      <c r="C142" s="5" t="s">
        <v>425</v>
      </c>
      <c r="D142" s="6" t="s">
        <v>489</v>
      </c>
      <c r="E142" s="7">
        <v>8.52</v>
      </c>
      <c r="F142" s="7">
        <f t="shared" si="8"/>
        <v>17.22</v>
      </c>
      <c r="G142" s="7">
        <f t="shared" si="9"/>
        <v>146.71</v>
      </c>
      <c r="I142" s="8">
        <f t="shared" si="10"/>
        <v>17.22</v>
      </c>
      <c r="L142" s="10">
        <v>17.22</v>
      </c>
    </row>
    <row r="143" spans="1:12" s="1" customFormat="1" x14ac:dyDescent="0.25">
      <c r="A143" s="6" t="s">
        <v>170</v>
      </c>
      <c r="B143" s="6"/>
      <c r="C143" s="5" t="s">
        <v>426</v>
      </c>
      <c r="D143" s="6"/>
      <c r="E143" s="7"/>
      <c r="F143" s="7"/>
      <c r="G143" s="7"/>
      <c r="I143" s="8"/>
      <c r="L143" s="10"/>
    </row>
    <row r="144" spans="1:12" s="1" customFormat="1" x14ac:dyDescent="0.25">
      <c r="A144" s="6" t="s">
        <v>171</v>
      </c>
      <c r="B144" s="6" t="s">
        <v>272</v>
      </c>
      <c r="C144" s="5" t="s">
        <v>427</v>
      </c>
      <c r="D144" s="6" t="s">
        <v>491</v>
      </c>
      <c r="E144" s="7">
        <v>36</v>
      </c>
      <c r="F144" s="7">
        <f t="shared" si="8"/>
        <v>34.44</v>
      </c>
      <c r="G144" s="7">
        <f t="shared" si="9"/>
        <v>1239.8399999999999</v>
      </c>
      <c r="I144" s="8">
        <f t="shared" si="10"/>
        <v>34.44</v>
      </c>
      <c r="L144" s="10">
        <v>34.44</v>
      </c>
    </row>
    <row r="145" spans="1:12" s="1" customFormat="1" ht="22.5" x14ac:dyDescent="0.25">
      <c r="A145" s="6" t="s">
        <v>172</v>
      </c>
      <c r="B145" s="6" t="s">
        <v>273</v>
      </c>
      <c r="C145" s="5" t="s">
        <v>428</v>
      </c>
      <c r="D145" s="6" t="s">
        <v>489</v>
      </c>
      <c r="E145" s="7">
        <v>6.8</v>
      </c>
      <c r="F145" s="7">
        <f t="shared" si="8"/>
        <v>1131.1300000000001</v>
      </c>
      <c r="G145" s="7">
        <f t="shared" si="9"/>
        <v>7691.68</v>
      </c>
      <c r="I145" s="8">
        <f t="shared" si="10"/>
        <v>1131.1300000000001</v>
      </c>
      <c r="L145" s="10">
        <v>1131.1300000000001</v>
      </c>
    </row>
    <row r="146" spans="1:12" s="1" customFormat="1" x14ac:dyDescent="0.25">
      <c r="A146" s="6" t="s">
        <v>173</v>
      </c>
      <c r="B146" s="6">
        <v>68053</v>
      </c>
      <c r="C146" s="5" t="s">
        <v>429</v>
      </c>
      <c r="D146" s="6" t="s">
        <v>489</v>
      </c>
      <c r="E146" s="7">
        <v>82.79</v>
      </c>
      <c r="F146" s="7">
        <f t="shared" si="8"/>
        <v>6.89</v>
      </c>
      <c r="G146" s="7">
        <f t="shared" si="9"/>
        <v>570.41999999999996</v>
      </c>
      <c r="I146" s="8">
        <f t="shared" si="10"/>
        <v>6.89</v>
      </c>
      <c r="L146" s="10">
        <v>6.89</v>
      </c>
    </row>
    <row r="147" spans="1:12" s="1" customFormat="1" x14ac:dyDescent="0.25">
      <c r="A147" s="6" t="s">
        <v>174</v>
      </c>
      <c r="B147" s="6">
        <v>73710</v>
      </c>
      <c r="C147" s="5" t="s">
        <v>430</v>
      </c>
      <c r="D147" s="6" t="s">
        <v>490</v>
      </c>
      <c r="E147" s="7">
        <v>8.2799999999999994</v>
      </c>
      <c r="F147" s="7">
        <f t="shared" si="8"/>
        <v>86.29</v>
      </c>
      <c r="G147" s="7">
        <f t="shared" si="9"/>
        <v>714.48</v>
      </c>
      <c r="I147" s="8">
        <f t="shared" si="10"/>
        <v>86.29</v>
      </c>
      <c r="L147" s="10">
        <v>86.29</v>
      </c>
    </row>
    <row r="148" spans="1:12" s="1" customFormat="1" x14ac:dyDescent="0.25">
      <c r="A148" s="6" t="s">
        <v>175</v>
      </c>
      <c r="B148" s="6"/>
      <c r="C148" s="5" t="s">
        <v>431</v>
      </c>
      <c r="D148" s="6"/>
      <c r="E148" s="7"/>
      <c r="F148" s="7"/>
      <c r="G148" s="7"/>
      <c r="I148" s="8"/>
      <c r="L148" s="10"/>
    </row>
    <row r="149" spans="1:12" s="1" customFormat="1" x14ac:dyDescent="0.25">
      <c r="A149" s="6" t="s">
        <v>176</v>
      </c>
      <c r="B149" s="6" t="s">
        <v>247</v>
      </c>
      <c r="C149" s="5" t="s">
        <v>432</v>
      </c>
      <c r="D149" s="6" t="s">
        <v>492</v>
      </c>
      <c r="E149" s="7">
        <v>1</v>
      </c>
      <c r="F149" s="7">
        <f t="shared" si="8"/>
        <v>658.16</v>
      </c>
      <c r="G149" s="7">
        <f t="shared" si="9"/>
        <v>658.16</v>
      </c>
      <c r="I149" s="8">
        <f t="shared" si="10"/>
        <v>658.16</v>
      </c>
      <c r="L149" s="10">
        <v>658.16</v>
      </c>
    </row>
    <row r="150" spans="1:12" s="1" customFormat="1" ht="22.5" x14ac:dyDescent="0.25">
      <c r="A150" s="6" t="s">
        <v>177</v>
      </c>
      <c r="B150" s="6" t="s">
        <v>247</v>
      </c>
      <c r="C150" s="5" t="s">
        <v>433</v>
      </c>
      <c r="D150" s="6" t="s">
        <v>492</v>
      </c>
      <c r="E150" s="7">
        <v>1</v>
      </c>
      <c r="F150" s="7">
        <f t="shared" si="8"/>
        <v>992.8</v>
      </c>
      <c r="G150" s="7">
        <f t="shared" si="9"/>
        <v>992.8</v>
      </c>
      <c r="I150" s="8">
        <f t="shared" si="10"/>
        <v>992.8</v>
      </c>
      <c r="L150" s="10">
        <v>992.8</v>
      </c>
    </row>
    <row r="151" spans="1:12" s="1" customFormat="1" ht="22.5" x14ac:dyDescent="0.25">
      <c r="A151" s="6" t="s">
        <v>178</v>
      </c>
      <c r="B151" s="6" t="s">
        <v>247</v>
      </c>
      <c r="C151" s="5" t="s">
        <v>434</v>
      </c>
      <c r="D151" s="6" t="s">
        <v>495</v>
      </c>
      <c r="E151" s="7">
        <v>1</v>
      </c>
      <c r="F151" s="7">
        <f t="shared" si="8"/>
        <v>1381.87</v>
      </c>
      <c r="G151" s="7">
        <f t="shared" si="9"/>
        <v>1381.87</v>
      </c>
      <c r="I151" s="8">
        <f t="shared" si="10"/>
        <v>1381.87</v>
      </c>
      <c r="L151" s="10">
        <v>1381.87</v>
      </c>
    </row>
    <row r="152" spans="1:12" s="1" customFormat="1" x14ac:dyDescent="0.25">
      <c r="A152" s="6"/>
      <c r="B152" s="6"/>
      <c r="C152" s="5"/>
      <c r="D152" s="6"/>
      <c r="E152" s="7"/>
      <c r="F152" s="7"/>
      <c r="G152" s="7"/>
      <c r="I152" s="8"/>
      <c r="L152" s="10"/>
    </row>
    <row r="153" spans="1:12" s="1" customFormat="1" x14ac:dyDescent="0.25">
      <c r="A153" s="6">
        <v>4</v>
      </c>
      <c r="B153" s="6"/>
      <c r="C153" s="5" t="s">
        <v>435</v>
      </c>
      <c r="D153" s="6"/>
      <c r="E153" s="7"/>
      <c r="F153" s="7"/>
      <c r="G153" s="7"/>
      <c r="I153" s="8"/>
      <c r="L153" s="10"/>
    </row>
    <row r="154" spans="1:12" s="1" customFormat="1" x14ac:dyDescent="0.25">
      <c r="A154" s="6" t="s">
        <v>51</v>
      </c>
      <c r="B154" s="6"/>
      <c r="C154" s="5" t="s">
        <v>436</v>
      </c>
      <c r="D154" s="6"/>
      <c r="E154" s="7"/>
      <c r="F154" s="7"/>
      <c r="G154" s="7"/>
      <c r="I154" s="8"/>
      <c r="L154" s="10"/>
    </row>
    <row r="155" spans="1:12" s="1" customFormat="1" ht="22.5" x14ac:dyDescent="0.25">
      <c r="A155" s="6" t="s">
        <v>179</v>
      </c>
      <c r="B155" s="6" t="s">
        <v>235</v>
      </c>
      <c r="C155" s="5" t="s">
        <v>302</v>
      </c>
      <c r="D155" s="6" t="s">
        <v>489</v>
      </c>
      <c r="E155" s="7">
        <v>52.5</v>
      </c>
      <c r="F155" s="7">
        <f t="shared" si="8"/>
        <v>0.64</v>
      </c>
      <c r="G155" s="7">
        <f t="shared" si="9"/>
        <v>33.6</v>
      </c>
      <c r="I155" s="8">
        <f t="shared" si="10"/>
        <v>0.64</v>
      </c>
      <c r="L155" s="10">
        <v>0.64</v>
      </c>
    </row>
    <row r="156" spans="1:12" s="1" customFormat="1" x14ac:dyDescent="0.25">
      <c r="A156" s="6" t="s">
        <v>180</v>
      </c>
      <c r="B156" s="6">
        <v>79473</v>
      </c>
      <c r="C156" s="5" t="s">
        <v>303</v>
      </c>
      <c r="D156" s="6" t="s">
        <v>490</v>
      </c>
      <c r="E156" s="7">
        <v>65.63</v>
      </c>
      <c r="F156" s="7">
        <f t="shared" si="8"/>
        <v>8.42</v>
      </c>
      <c r="G156" s="7">
        <f t="shared" si="9"/>
        <v>552.6</v>
      </c>
      <c r="I156" s="8">
        <f t="shared" si="10"/>
        <v>8.42</v>
      </c>
      <c r="L156" s="10">
        <v>8.42</v>
      </c>
    </row>
    <row r="157" spans="1:12" s="1" customFormat="1" ht="22.5" x14ac:dyDescent="0.25">
      <c r="A157" s="6" t="s">
        <v>181</v>
      </c>
      <c r="B157" s="6" t="s">
        <v>274</v>
      </c>
      <c r="C157" s="5" t="s">
        <v>437</v>
      </c>
      <c r="D157" s="6" t="s">
        <v>489</v>
      </c>
      <c r="E157" s="7">
        <v>27.5</v>
      </c>
      <c r="F157" s="7">
        <f t="shared" si="8"/>
        <v>5.6</v>
      </c>
      <c r="G157" s="7">
        <f t="shared" si="9"/>
        <v>154</v>
      </c>
      <c r="I157" s="8">
        <f t="shared" si="10"/>
        <v>5.6</v>
      </c>
      <c r="L157" s="10">
        <v>5.6</v>
      </c>
    </row>
    <row r="158" spans="1:12" s="1" customFormat="1" x14ac:dyDescent="0.25">
      <c r="A158" s="6" t="s">
        <v>52</v>
      </c>
      <c r="B158" s="6"/>
      <c r="C158" s="5" t="s">
        <v>438</v>
      </c>
      <c r="D158" s="6"/>
      <c r="E158" s="7"/>
      <c r="F158" s="7"/>
      <c r="G158" s="7"/>
      <c r="I158" s="8"/>
      <c r="L158" s="10"/>
    </row>
    <row r="159" spans="1:12" s="1" customFormat="1" ht="22.5" x14ac:dyDescent="0.25">
      <c r="A159" s="6" t="s">
        <v>182</v>
      </c>
      <c r="B159" s="6" t="s">
        <v>253</v>
      </c>
      <c r="C159" s="5" t="s">
        <v>336</v>
      </c>
      <c r="D159" s="6" t="s">
        <v>491</v>
      </c>
      <c r="E159" s="7">
        <v>18</v>
      </c>
      <c r="F159" s="7">
        <f t="shared" si="8"/>
        <v>82.31</v>
      </c>
      <c r="G159" s="7">
        <f t="shared" si="9"/>
        <v>1481.58</v>
      </c>
      <c r="I159" s="8">
        <f t="shared" si="10"/>
        <v>82.31</v>
      </c>
      <c r="L159" s="10">
        <v>82.31</v>
      </c>
    </row>
    <row r="160" spans="1:12" s="1" customFormat="1" x14ac:dyDescent="0.25">
      <c r="A160" s="6" t="s">
        <v>183</v>
      </c>
      <c r="B160" s="6" t="s">
        <v>275</v>
      </c>
      <c r="C160" s="5" t="s">
        <v>337</v>
      </c>
      <c r="D160" s="6" t="s">
        <v>489</v>
      </c>
      <c r="E160" s="7">
        <v>16.649999999999999</v>
      </c>
      <c r="F160" s="7">
        <f t="shared" si="8"/>
        <v>51.78</v>
      </c>
      <c r="G160" s="7">
        <f t="shared" si="9"/>
        <v>862.14</v>
      </c>
      <c r="I160" s="8">
        <f t="shared" si="10"/>
        <v>51.78</v>
      </c>
      <c r="L160" s="10">
        <v>51.78</v>
      </c>
    </row>
    <row r="161" spans="1:12" s="1" customFormat="1" ht="22.5" x14ac:dyDescent="0.25">
      <c r="A161" s="6" t="s">
        <v>184</v>
      </c>
      <c r="B161" s="6">
        <v>92767</v>
      </c>
      <c r="C161" s="5" t="s">
        <v>339</v>
      </c>
      <c r="D161" s="6" t="s">
        <v>494</v>
      </c>
      <c r="E161" s="7">
        <v>9.84</v>
      </c>
      <c r="F161" s="7">
        <f t="shared" si="8"/>
        <v>11.36</v>
      </c>
      <c r="G161" s="7">
        <f t="shared" si="9"/>
        <v>111.78</v>
      </c>
      <c r="I161" s="8">
        <f t="shared" si="10"/>
        <v>11.36</v>
      </c>
      <c r="L161" s="10">
        <v>11.36</v>
      </c>
    </row>
    <row r="162" spans="1:12" s="1" customFormat="1" ht="22.5" x14ac:dyDescent="0.25">
      <c r="A162" s="6" t="s">
        <v>185</v>
      </c>
      <c r="B162" s="6">
        <v>92786</v>
      </c>
      <c r="C162" s="5" t="s">
        <v>340</v>
      </c>
      <c r="D162" s="6" t="s">
        <v>494</v>
      </c>
      <c r="E162" s="7">
        <v>41.6</v>
      </c>
      <c r="F162" s="7">
        <f t="shared" si="8"/>
        <v>9.23</v>
      </c>
      <c r="G162" s="7">
        <f t="shared" si="9"/>
        <v>383.97</v>
      </c>
      <c r="I162" s="8">
        <f t="shared" si="10"/>
        <v>9.23</v>
      </c>
      <c r="L162" s="10">
        <v>9.23</v>
      </c>
    </row>
    <row r="163" spans="1:12" s="1" customFormat="1" ht="22.5" x14ac:dyDescent="0.25">
      <c r="A163" s="6" t="s">
        <v>186</v>
      </c>
      <c r="B163" s="6">
        <v>92778</v>
      </c>
      <c r="C163" s="5" t="s">
        <v>341</v>
      </c>
      <c r="D163" s="6" t="s">
        <v>494</v>
      </c>
      <c r="E163" s="7">
        <v>48.72</v>
      </c>
      <c r="F163" s="7">
        <f t="shared" si="8"/>
        <v>10.83</v>
      </c>
      <c r="G163" s="7">
        <f t="shared" si="9"/>
        <v>527.64</v>
      </c>
      <c r="I163" s="8">
        <f t="shared" si="10"/>
        <v>10.83</v>
      </c>
      <c r="L163" s="10">
        <v>10.83</v>
      </c>
    </row>
    <row r="164" spans="1:12" s="1" customFormat="1" x14ac:dyDescent="0.25">
      <c r="A164" s="6" t="s">
        <v>187</v>
      </c>
      <c r="B164" s="6">
        <v>94966</v>
      </c>
      <c r="C164" s="5" t="s">
        <v>439</v>
      </c>
      <c r="D164" s="6" t="s">
        <v>490</v>
      </c>
      <c r="E164" s="7">
        <v>4</v>
      </c>
      <c r="F164" s="7">
        <f t="shared" si="8"/>
        <v>399.22</v>
      </c>
      <c r="G164" s="7">
        <f t="shared" si="9"/>
        <v>1596.88</v>
      </c>
      <c r="I164" s="8">
        <f t="shared" si="10"/>
        <v>399.22</v>
      </c>
      <c r="L164" s="10">
        <v>399.22</v>
      </c>
    </row>
    <row r="165" spans="1:12" s="1" customFormat="1" x14ac:dyDescent="0.25">
      <c r="A165" s="6" t="s">
        <v>188</v>
      </c>
      <c r="B165" s="6" t="s">
        <v>255</v>
      </c>
      <c r="C165" s="5" t="s">
        <v>343</v>
      </c>
      <c r="D165" s="6" t="s">
        <v>490</v>
      </c>
      <c r="E165" s="7">
        <v>1.87</v>
      </c>
      <c r="F165" s="7">
        <f t="shared" si="8"/>
        <v>141.13</v>
      </c>
      <c r="G165" s="7">
        <f t="shared" si="9"/>
        <v>263.91000000000003</v>
      </c>
      <c r="I165" s="8">
        <f t="shared" si="10"/>
        <v>141.13</v>
      </c>
      <c r="L165" s="10">
        <v>141.13</v>
      </c>
    </row>
    <row r="166" spans="1:12" s="1" customFormat="1" x14ac:dyDescent="0.25">
      <c r="A166" s="6" t="s">
        <v>53</v>
      </c>
      <c r="B166" s="6"/>
      <c r="C166" s="5" t="s">
        <v>344</v>
      </c>
      <c r="D166" s="6"/>
      <c r="E166" s="7"/>
      <c r="F166" s="7"/>
      <c r="G166" s="7"/>
      <c r="I166" s="8"/>
      <c r="L166" s="10"/>
    </row>
    <row r="167" spans="1:12" s="1" customFormat="1" ht="45" x14ac:dyDescent="0.25">
      <c r="A167" s="6" t="s">
        <v>189</v>
      </c>
      <c r="B167" s="6">
        <v>92412</v>
      </c>
      <c r="C167" s="5" t="s">
        <v>345</v>
      </c>
      <c r="D167" s="6" t="s">
        <v>489</v>
      </c>
      <c r="E167" s="7">
        <v>8.7799999999999994</v>
      </c>
      <c r="F167" s="7">
        <f t="shared" si="8"/>
        <v>94</v>
      </c>
      <c r="G167" s="7">
        <f t="shared" si="9"/>
        <v>825.32</v>
      </c>
      <c r="I167" s="8">
        <f t="shared" si="10"/>
        <v>94</v>
      </c>
      <c r="L167" s="10">
        <v>94</v>
      </c>
    </row>
    <row r="168" spans="1:12" s="1" customFormat="1" ht="22.5" x14ac:dyDescent="0.25">
      <c r="A168" s="6" t="s">
        <v>190</v>
      </c>
      <c r="B168" s="6">
        <v>92767</v>
      </c>
      <c r="C168" s="5" t="s">
        <v>339</v>
      </c>
      <c r="D168" s="6" t="s">
        <v>494</v>
      </c>
      <c r="E168" s="7">
        <v>3.51</v>
      </c>
      <c r="F168" s="7">
        <f t="shared" si="8"/>
        <v>11.36</v>
      </c>
      <c r="G168" s="7">
        <f t="shared" si="9"/>
        <v>39.869999999999997</v>
      </c>
      <c r="I168" s="8">
        <f t="shared" si="10"/>
        <v>11.36</v>
      </c>
      <c r="L168" s="10">
        <v>11.36</v>
      </c>
    </row>
    <row r="169" spans="1:12" s="1" customFormat="1" ht="22.5" x14ac:dyDescent="0.25">
      <c r="A169" s="6" t="s">
        <v>191</v>
      </c>
      <c r="B169" s="6">
        <v>92778</v>
      </c>
      <c r="C169" s="5" t="s">
        <v>341</v>
      </c>
      <c r="D169" s="6" t="s">
        <v>494</v>
      </c>
      <c r="E169" s="7">
        <v>22.62</v>
      </c>
      <c r="F169" s="7">
        <f t="shared" si="8"/>
        <v>10.83</v>
      </c>
      <c r="G169" s="7">
        <f t="shared" si="9"/>
        <v>244.97</v>
      </c>
      <c r="I169" s="8">
        <f t="shared" si="10"/>
        <v>10.83</v>
      </c>
      <c r="L169" s="10">
        <v>10.83</v>
      </c>
    </row>
    <row r="170" spans="1:12" s="1" customFormat="1" ht="33.75" x14ac:dyDescent="0.25">
      <c r="A170" s="6" t="s">
        <v>192</v>
      </c>
      <c r="B170" s="6">
        <v>92718</v>
      </c>
      <c r="C170" s="5" t="s">
        <v>347</v>
      </c>
      <c r="D170" s="6" t="s">
        <v>490</v>
      </c>
      <c r="E170" s="7">
        <v>0.39</v>
      </c>
      <c r="F170" s="7">
        <f t="shared" si="8"/>
        <v>539.11</v>
      </c>
      <c r="G170" s="7">
        <f t="shared" si="9"/>
        <v>210.25</v>
      </c>
      <c r="I170" s="8">
        <f t="shared" si="10"/>
        <v>539.11</v>
      </c>
      <c r="L170" s="10">
        <v>539.11</v>
      </c>
    </row>
    <row r="171" spans="1:12" s="1" customFormat="1" x14ac:dyDescent="0.25">
      <c r="A171" s="6" t="s">
        <v>54</v>
      </c>
      <c r="B171" s="6"/>
      <c r="C171" s="5" t="s">
        <v>440</v>
      </c>
      <c r="D171" s="6"/>
      <c r="E171" s="7"/>
      <c r="F171" s="7"/>
      <c r="G171" s="7"/>
      <c r="I171" s="8"/>
      <c r="L171" s="10"/>
    </row>
    <row r="172" spans="1:12" s="1" customFormat="1" ht="22.5" x14ac:dyDescent="0.25">
      <c r="A172" s="6" t="s">
        <v>193</v>
      </c>
      <c r="B172" s="6" t="s">
        <v>276</v>
      </c>
      <c r="C172" s="5" t="s">
        <v>441</v>
      </c>
      <c r="D172" s="6" t="s">
        <v>489</v>
      </c>
      <c r="E172" s="7">
        <v>16</v>
      </c>
      <c r="F172" s="7">
        <f t="shared" si="8"/>
        <v>48.42</v>
      </c>
      <c r="G172" s="7">
        <f t="shared" si="9"/>
        <v>774.72</v>
      </c>
      <c r="I172" s="8">
        <f t="shared" si="10"/>
        <v>48.42</v>
      </c>
      <c r="L172" s="10">
        <v>48.42</v>
      </c>
    </row>
    <row r="173" spans="1:12" s="1" customFormat="1" x14ac:dyDescent="0.25">
      <c r="A173" s="6" t="s">
        <v>55</v>
      </c>
      <c r="B173" s="6"/>
      <c r="C173" s="5" t="s">
        <v>420</v>
      </c>
      <c r="D173" s="6"/>
      <c r="E173" s="7"/>
      <c r="F173" s="7"/>
      <c r="G173" s="7"/>
      <c r="I173" s="8"/>
      <c r="L173" s="10"/>
    </row>
    <row r="174" spans="1:12" s="1" customFormat="1" x14ac:dyDescent="0.25">
      <c r="A174" s="6" t="s">
        <v>194</v>
      </c>
      <c r="B174" s="6" t="s">
        <v>271</v>
      </c>
      <c r="C174" s="5" t="s">
        <v>425</v>
      </c>
      <c r="D174" s="6" t="s">
        <v>489</v>
      </c>
      <c r="E174" s="7">
        <v>20.25</v>
      </c>
      <c r="F174" s="7">
        <f t="shared" si="8"/>
        <v>17.22</v>
      </c>
      <c r="G174" s="7">
        <f t="shared" si="9"/>
        <v>348.71</v>
      </c>
      <c r="I174" s="8">
        <f t="shared" si="10"/>
        <v>17.22</v>
      </c>
      <c r="L174" s="10">
        <v>17.22</v>
      </c>
    </row>
    <row r="175" spans="1:12" s="1" customFormat="1" x14ac:dyDescent="0.25">
      <c r="A175" s="6" t="s">
        <v>195</v>
      </c>
      <c r="B175" s="6" t="s">
        <v>277</v>
      </c>
      <c r="C175" s="5" t="s">
        <v>442</v>
      </c>
      <c r="D175" s="6" t="s">
        <v>489</v>
      </c>
      <c r="E175" s="7">
        <v>4</v>
      </c>
      <c r="F175" s="7">
        <f t="shared" si="8"/>
        <v>14.54</v>
      </c>
      <c r="G175" s="7">
        <f t="shared" si="9"/>
        <v>58.16</v>
      </c>
      <c r="I175" s="8">
        <f t="shared" si="10"/>
        <v>14.54</v>
      </c>
      <c r="L175" s="10">
        <v>14.54</v>
      </c>
    </row>
    <row r="176" spans="1:12" s="1" customFormat="1" x14ac:dyDescent="0.25">
      <c r="A176" s="6" t="s">
        <v>56</v>
      </c>
      <c r="B176" s="6"/>
      <c r="C176" s="5" t="s">
        <v>426</v>
      </c>
      <c r="D176" s="6"/>
      <c r="E176" s="7"/>
      <c r="F176" s="7"/>
      <c r="G176" s="7"/>
      <c r="I176" s="8"/>
      <c r="L176" s="10"/>
    </row>
    <row r="177" spans="1:12" s="1" customFormat="1" x14ac:dyDescent="0.25">
      <c r="A177" s="6" t="s">
        <v>196</v>
      </c>
      <c r="B177" s="6" t="s">
        <v>272</v>
      </c>
      <c r="C177" s="5" t="s">
        <v>427</v>
      </c>
      <c r="D177" s="6" t="s">
        <v>491</v>
      </c>
      <c r="E177" s="7">
        <v>21</v>
      </c>
      <c r="F177" s="7">
        <f t="shared" si="8"/>
        <v>34.44</v>
      </c>
      <c r="G177" s="7">
        <f t="shared" si="9"/>
        <v>723.24</v>
      </c>
      <c r="I177" s="8">
        <f t="shared" si="10"/>
        <v>34.44</v>
      </c>
      <c r="L177" s="10">
        <v>34.44</v>
      </c>
    </row>
    <row r="178" spans="1:12" s="1" customFormat="1" ht="22.5" x14ac:dyDescent="0.25">
      <c r="A178" s="6" t="s">
        <v>197</v>
      </c>
      <c r="B178" s="6" t="s">
        <v>273</v>
      </c>
      <c r="C178" s="5" t="s">
        <v>428</v>
      </c>
      <c r="D178" s="6" t="s">
        <v>489</v>
      </c>
      <c r="E178" s="7">
        <v>1.7</v>
      </c>
      <c r="F178" s="7">
        <f t="shared" si="8"/>
        <v>1131.1300000000001</v>
      </c>
      <c r="G178" s="7">
        <f t="shared" si="9"/>
        <v>1922.92</v>
      </c>
      <c r="I178" s="8">
        <f t="shared" si="10"/>
        <v>1131.1300000000001</v>
      </c>
      <c r="L178" s="10">
        <v>1131.1300000000001</v>
      </c>
    </row>
    <row r="179" spans="1:12" s="1" customFormat="1" x14ac:dyDescent="0.25">
      <c r="A179" s="6" t="s">
        <v>198</v>
      </c>
      <c r="B179" s="6">
        <v>73710</v>
      </c>
      <c r="C179" s="5" t="s">
        <v>443</v>
      </c>
      <c r="D179" s="6" t="s">
        <v>490</v>
      </c>
      <c r="E179" s="7">
        <v>1.49</v>
      </c>
      <c r="F179" s="7">
        <f t="shared" si="8"/>
        <v>86.29</v>
      </c>
      <c r="G179" s="7">
        <f t="shared" si="9"/>
        <v>128.57</v>
      </c>
      <c r="I179" s="8">
        <f t="shared" si="10"/>
        <v>86.29</v>
      </c>
      <c r="L179" s="10">
        <v>86.29</v>
      </c>
    </row>
    <row r="180" spans="1:12" s="1" customFormat="1" x14ac:dyDescent="0.25">
      <c r="A180" s="6" t="s">
        <v>199</v>
      </c>
      <c r="B180" s="6">
        <v>85179</v>
      </c>
      <c r="C180" s="5" t="s">
        <v>444</v>
      </c>
      <c r="D180" s="6" t="s">
        <v>489</v>
      </c>
      <c r="E180" s="7">
        <v>50</v>
      </c>
      <c r="F180" s="7">
        <f t="shared" si="8"/>
        <v>9.9600000000000009</v>
      </c>
      <c r="G180" s="7">
        <f t="shared" si="9"/>
        <v>498</v>
      </c>
      <c r="I180" s="8">
        <f t="shared" si="10"/>
        <v>9.9600000000000009</v>
      </c>
      <c r="L180" s="10">
        <v>9.9600000000000009</v>
      </c>
    </row>
    <row r="181" spans="1:12" s="1" customFormat="1" x14ac:dyDescent="0.25">
      <c r="A181" s="6" t="s">
        <v>200</v>
      </c>
      <c r="B181" s="6"/>
      <c r="C181" s="5" t="s">
        <v>445</v>
      </c>
      <c r="D181" s="6"/>
      <c r="E181" s="7"/>
      <c r="F181" s="7"/>
      <c r="G181" s="7"/>
      <c r="I181" s="8"/>
      <c r="L181" s="10"/>
    </row>
    <row r="182" spans="1:12" s="1" customFormat="1" ht="45" x14ac:dyDescent="0.25">
      <c r="A182" s="6" t="s">
        <v>201</v>
      </c>
      <c r="B182" s="6" t="s">
        <v>278</v>
      </c>
      <c r="C182" s="5" t="s">
        <v>446</v>
      </c>
      <c r="D182" s="6" t="s">
        <v>492</v>
      </c>
      <c r="E182" s="7">
        <v>1</v>
      </c>
      <c r="F182" s="7">
        <f t="shared" si="8"/>
        <v>18859.61</v>
      </c>
      <c r="G182" s="7">
        <f t="shared" si="9"/>
        <v>18859.61</v>
      </c>
      <c r="I182" s="8">
        <f t="shared" si="10"/>
        <v>18859.61</v>
      </c>
      <c r="L182" s="10">
        <v>18859.61</v>
      </c>
    </row>
    <row r="183" spans="1:12" s="1" customFormat="1" x14ac:dyDescent="0.25">
      <c r="A183" s="6"/>
      <c r="B183" s="6"/>
      <c r="C183" s="5"/>
      <c r="D183" s="6"/>
      <c r="E183" s="7"/>
      <c r="F183" s="7"/>
      <c r="G183" s="7"/>
      <c r="I183" s="8"/>
      <c r="L183" s="10"/>
    </row>
    <row r="184" spans="1:12" s="1" customFormat="1" x14ac:dyDescent="0.25">
      <c r="A184" s="6">
        <v>5</v>
      </c>
      <c r="B184" s="6"/>
      <c r="C184" s="5" t="s">
        <v>447</v>
      </c>
      <c r="D184" s="6"/>
      <c r="E184" s="7"/>
      <c r="F184" s="7"/>
      <c r="G184" s="7"/>
      <c r="I184" s="8"/>
      <c r="L184" s="10"/>
    </row>
    <row r="185" spans="1:12" s="1" customFormat="1" x14ac:dyDescent="0.25">
      <c r="A185" s="6" t="s">
        <v>57</v>
      </c>
      <c r="B185" s="6"/>
      <c r="C185" s="5" t="s">
        <v>436</v>
      </c>
      <c r="D185" s="6"/>
      <c r="E185" s="7"/>
      <c r="F185" s="7"/>
      <c r="G185" s="7"/>
      <c r="I185" s="8"/>
      <c r="L185" s="10"/>
    </row>
    <row r="186" spans="1:12" s="1" customFormat="1" x14ac:dyDescent="0.25">
      <c r="A186" s="6" t="s">
        <v>202</v>
      </c>
      <c r="B186" s="6" t="s">
        <v>279</v>
      </c>
      <c r="C186" s="5" t="s">
        <v>448</v>
      </c>
      <c r="D186" s="6" t="s">
        <v>497</v>
      </c>
      <c r="E186" s="7">
        <v>9.57</v>
      </c>
      <c r="F186" s="7">
        <f t="shared" si="8"/>
        <v>586.67999999999995</v>
      </c>
      <c r="G186" s="7">
        <f t="shared" si="9"/>
        <v>5614.53</v>
      </c>
      <c r="I186" s="8">
        <f t="shared" si="10"/>
        <v>586.67999999999995</v>
      </c>
      <c r="L186" s="10">
        <v>586.67999999999995</v>
      </c>
    </row>
    <row r="187" spans="1:12" s="1" customFormat="1" x14ac:dyDescent="0.25">
      <c r="A187" s="6" t="s">
        <v>203</v>
      </c>
      <c r="B187" s="6" t="s">
        <v>280</v>
      </c>
      <c r="C187" s="5" t="s">
        <v>449</v>
      </c>
      <c r="D187" s="6" t="s">
        <v>491</v>
      </c>
      <c r="E187" s="7">
        <v>9567</v>
      </c>
      <c r="F187" s="7">
        <f t="shared" si="8"/>
        <v>0.31</v>
      </c>
      <c r="G187" s="7">
        <f t="shared" si="9"/>
        <v>2965.77</v>
      </c>
      <c r="I187" s="8">
        <f t="shared" si="10"/>
        <v>0.31</v>
      </c>
      <c r="L187" s="10">
        <v>0.31</v>
      </c>
    </row>
    <row r="188" spans="1:12" s="1" customFormat="1" x14ac:dyDescent="0.25">
      <c r="A188" s="6" t="s">
        <v>58</v>
      </c>
      <c r="B188" s="6"/>
      <c r="C188" s="5" t="s">
        <v>450</v>
      </c>
      <c r="D188" s="6"/>
      <c r="E188" s="7"/>
      <c r="F188" s="7"/>
      <c r="G188" s="7"/>
      <c r="I188" s="8"/>
      <c r="L188" s="10"/>
    </row>
    <row r="189" spans="1:12" s="1" customFormat="1" ht="22.5" x14ac:dyDescent="0.25">
      <c r="A189" s="6" t="s">
        <v>204</v>
      </c>
      <c r="B189" s="6" t="s">
        <v>281</v>
      </c>
      <c r="C189" s="5" t="s">
        <v>451</v>
      </c>
      <c r="D189" s="6" t="s">
        <v>489</v>
      </c>
      <c r="E189" s="7">
        <v>16820</v>
      </c>
      <c r="F189" s="7">
        <f t="shared" si="8"/>
        <v>0.2</v>
      </c>
      <c r="G189" s="7">
        <f t="shared" si="9"/>
        <v>3364</v>
      </c>
      <c r="I189" s="8">
        <f t="shared" si="10"/>
        <v>0.2</v>
      </c>
      <c r="L189" s="10">
        <v>0.2</v>
      </c>
    </row>
    <row r="190" spans="1:12" s="1" customFormat="1" ht="22.5" x14ac:dyDescent="0.25">
      <c r="A190" s="6" t="s">
        <v>205</v>
      </c>
      <c r="B190" s="6">
        <v>89939</v>
      </c>
      <c r="C190" s="5" t="s">
        <v>452</v>
      </c>
      <c r="D190" s="6" t="s">
        <v>490</v>
      </c>
      <c r="E190" s="7">
        <v>3754.22</v>
      </c>
      <c r="F190" s="7">
        <f t="shared" si="8"/>
        <v>6.32</v>
      </c>
      <c r="G190" s="7">
        <f t="shared" si="9"/>
        <v>23726.67</v>
      </c>
      <c r="I190" s="8">
        <f t="shared" si="10"/>
        <v>6.32</v>
      </c>
      <c r="L190" s="10">
        <v>6.32</v>
      </c>
    </row>
    <row r="191" spans="1:12" s="1" customFormat="1" ht="22.5" x14ac:dyDescent="0.25">
      <c r="A191" s="6" t="s">
        <v>206</v>
      </c>
      <c r="B191" s="6">
        <v>72915</v>
      </c>
      <c r="C191" s="5" t="s">
        <v>453</v>
      </c>
      <c r="D191" s="6" t="s">
        <v>490</v>
      </c>
      <c r="E191" s="7">
        <v>242.21</v>
      </c>
      <c r="F191" s="7">
        <f t="shared" si="8"/>
        <v>12.8</v>
      </c>
      <c r="G191" s="7">
        <f t="shared" si="9"/>
        <v>3100.29</v>
      </c>
      <c r="I191" s="8">
        <f t="shared" si="10"/>
        <v>12.8</v>
      </c>
      <c r="L191" s="10">
        <v>12.8</v>
      </c>
    </row>
    <row r="192" spans="1:12" s="1" customFormat="1" x14ac:dyDescent="0.25">
      <c r="A192" s="6" t="s">
        <v>207</v>
      </c>
      <c r="B192" s="6">
        <v>88548</v>
      </c>
      <c r="C192" s="5" t="s">
        <v>454</v>
      </c>
      <c r="D192" s="6" t="s">
        <v>490</v>
      </c>
      <c r="E192" s="7">
        <v>40.369999999999997</v>
      </c>
      <c r="F192" s="7">
        <f t="shared" si="8"/>
        <v>24.37</v>
      </c>
      <c r="G192" s="7">
        <f t="shared" si="9"/>
        <v>983.82</v>
      </c>
      <c r="I192" s="8">
        <f t="shared" si="10"/>
        <v>24.37</v>
      </c>
      <c r="L192" s="10">
        <v>24.37</v>
      </c>
    </row>
    <row r="193" spans="1:12" s="1" customFormat="1" ht="22.5" x14ac:dyDescent="0.25">
      <c r="A193" s="6" t="s">
        <v>208</v>
      </c>
      <c r="B193" s="6" t="s">
        <v>282</v>
      </c>
      <c r="C193" s="5" t="s">
        <v>455</v>
      </c>
      <c r="D193" s="6" t="s">
        <v>490</v>
      </c>
      <c r="E193" s="7">
        <v>282.58</v>
      </c>
      <c r="F193" s="7">
        <f t="shared" si="8"/>
        <v>6.11</v>
      </c>
      <c r="G193" s="7">
        <f t="shared" si="9"/>
        <v>1726.56</v>
      </c>
      <c r="I193" s="8">
        <f t="shared" si="10"/>
        <v>6.11</v>
      </c>
      <c r="L193" s="10">
        <v>6.11</v>
      </c>
    </row>
    <row r="194" spans="1:12" s="1" customFormat="1" x14ac:dyDescent="0.25">
      <c r="A194" s="6" t="s">
        <v>209</v>
      </c>
      <c r="B194" s="6">
        <v>93381</v>
      </c>
      <c r="C194" s="5" t="s">
        <v>456</v>
      </c>
      <c r="D194" s="6" t="s">
        <v>490</v>
      </c>
      <c r="E194" s="7">
        <v>4036.7999999999997</v>
      </c>
      <c r="F194" s="7">
        <f t="shared" si="8"/>
        <v>8.02</v>
      </c>
      <c r="G194" s="7">
        <f t="shared" si="9"/>
        <v>32375.14</v>
      </c>
      <c r="I194" s="8">
        <f t="shared" si="10"/>
        <v>8.02</v>
      </c>
      <c r="L194" s="10">
        <v>8.02</v>
      </c>
    </row>
    <row r="195" spans="1:12" s="1" customFormat="1" x14ac:dyDescent="0.25">
      <c r="A195" s="6" t="s">
        <v>59</v>
      </c>
      <c r="B195" s="6"/>
      <c r="C195" s="5" t="s">
        <v>457</v>
      </c>
      <c r="D195" s="6"/>
      <c r="E195" s="7"/>
      <c r="F195" s="7"/>
      <c r="G195" s="7"/>
      <c r="I195" s="8"/>
      <c r="L195" s="10"/>
    </row>
    <row r="196" spans="1:12" s="1" customFormat="1" x14ac:dyDescent="0.25">
      <c r="A196" s="6" t="s">
        <v>210</v>
      </c>
      <c r="B196" s="6" t="s">
        <v>283</v>
      </c>
      <c r="C196" s="5" t="s">
        <v>458</v>
      </c>
      <c r="D196" s="6" t="s">
        <v>491</v>
      </c>
      <c r="E196" s="7">
        <v>6120</v>
      </c>
      <c r="F196" s="7">
        <f t="shared" si="8"/>
        <v>2.74</v>
      </c>
      <c r="G196" s="7">
        <f t="shared" si="9"/>
        <v>16768.8</v>
      </c>
      <c r="I196" s="8">
        <f t="shared" si="10"/>
        <v>2.74</v>
      </c>
      <c r="L196" s="10">
        <v>2.74</v>
      </c>
    </row>
    <row r="197" spans="1:12" s="1" customFormat="1" x14ac:dyDescent="0.25">
      <c r="A197" s="6" t="s">
        <v>211</v>
      </c>
      <c r="B197" s="6" t="s">
        <v>284</v>
      </c>
      <c r="C197" s="5" t="s">
        <v>459</v>
      </c>
      <c r="D197" s="6" t="s">
        <v>491</v>
      </c>
      <c r="E197" s="7">
        <v>744</v>
      </c>
      <c r="F197" s="7">
        <f t="shared" si="8"/>
        <v>5.88</v>
      </c>
      <c r="G197" s="7">
        <f t="shared" si="9"/>
        <v>4374.72</v>
      </c>
      <c r="I197" s="8">
        <f t="shared" si="10"/>
        <v>5.88</v>
      </c>
      <c r="L197" s="10">
        <v>5.88</v>
      </c>
    </row>
    <row r="198" spans="1:12" s="1" customFormat="1" x14ac:dyDescent="0.25">
      <c r="A198" s="6" t="s">
        <v>212</v>
      </c>
      <c r="B198" s="6" t="s">
        <v>285</v>
      </c>
      <c r="C198" s="5" t="s">
        <v>460</v>
      </c>
      <c r="D198" s="6" t="s">
        <v>491</v>
      </c>
      <c r="E198" s="7">
        <v>1230</v>
      </c>
      <c r="F198" s="7">
        <f t="shared" si="8"/>
        <v>9.15</v>
      </c>
      <c r="G198" s="7">
        <f t="shared" si="9"/>
        <v>11254.5</v>
      </c>
      <c r="I198" s="8">
        <f t="shared" si="10"/>
        <v>9.15</v>
      </c>
      <c r="L198" s="10">
        <v>9.15</v>
      </c>
    </row>
    <row r="199" spans="1:12" s="1" customFormat="1" x14ac:dyDescent="0.25">
      <c r="A199" s="6" t="s">
        <v>213</v>
      </c>
      <c r="B199" s="6" t="s">
        <v>286</v>
      </c>
      <c r="C199" s="5" t="s">
        <v>461</v>
      </c>
      <c r="D199" s="6" t="s">
        <v>491</v>
      </c>
      <c r="E199" s="7">
        <v>1446</v>
      </c>
      <c r="F199" s="7">
        <f t="shared" si="8"/>
        <v>10.51</v>
      </c>
      <c r="G199" s="7">
        <f t="shared" si="9"/>
        <v>15197.46</v>
      </c>
      <c r="I199" s="8">
        <f t="shared" si="10"/>
        <v>10.51</v>
      </c>
      <c r="L199" s="10">
        <v>10.51</v>
      </c>
    </row>
    <row r="200" spans="1:12" s="1" customFormat="1" x14ac:dyDescent="0.25">
      <c r="A200" s="6" t="s">
        <v>214</v>
      </c>
      <c r="B200" s="6" t="s">
        <v>287</v>
      </c>
      <c r="C200" s="5" t="s">
        <v>462</v>
      </c>
      <c r="D200" s="6" t="s">
        <v>492</v>
      </c>
      <c r="E200" s="7">
        <v>10</v>
      </c>
      <c r="F200" s="7">
        <f t="shared" si="8"/>
        <v>1.93</v>
      </c>
      <c r="G200" s="7">
        <f t="shared" si="9"/>
        <v>19.3</v>
      </c>
      <c r="I200" s="8">
        <f t="shared" si="10"/>
        <v>1.93</v>
      </c>
      <c r="L200" s="10">
        <v>1.93</v>
      </c>
    </row>
    <row r="201" spans="1:12" s="1" customFormat="1" x14ac:dyDescent="0.25">
      <c r="A201" s="6" t="s">
        <v>215</v>
      </c>
      <c r="B201" s="6" t="s">
        <v>288</v>
      </c>
      <c r="C201" s="5" t="s">
        <v>463</v>
      </c>
      <c r="D201" s="6" t="s">
        <v>492</v>
      </c>
      <c r="E201" s="7">
        <v>5</v>
      </c>
      <c r="F201" s="7">
        <f t="shared" si="8"/>
        <v>16.91</v>
      </c>
      <c r="G201" s="7">
        <f t="shared" si="9"/>
        <v>84.55</v>
      </c>
      <c r="I201" s="8">
        <f t="shared" si="10"/>
        <v>16.91</v>
      </c>
      <c r="L201" s="10">
        <v>16.91</v>
      </c>
    </row>
    <row r="202" spans="1:12" s="1" customFormat="1" x14ac:dyDescent="0.25">
      <c r="A202" s="6" t="s">
        <v>216</v>
      </c>
      <c r="B202" s="6" t="s">
        <v>289</v>
      </c>
      <c r="C202" s="5" t="s">
        <v>464</v>
      </c>
      <c r="D202" s="6" t="s">
        <v>492</v>
      </c>
      <c r="E202" s="7">
        <v>2</v>
      </c>
      <c r="F202" s="7">
        <f t="shared" si="8"/>
        <v>3.31</v>
      </c>
      <c r="G202" s="7">
        <f t="shared" si="9"/>
        <v>6.62</v>
      </c>
      <c r="I202" s="8">
        <f t="shared" si="10"/>
        <v>3.31</v>
      </c>
      <c r="L202" s="10">
        <v>3.31</v>
      </c>
    </row>
    <row r="203" spans="1:12" s="1" customFormat="1" x14ac:dyDescent="0.25">
      <c r="A203" s="6" t="s">
        <v>217</v>
      </c>
      <c r="B203" s="6" t="s">
        <v>290</v>
      </c>
      <c r="C203" s="5" t="s">
        <v>465</v>
      </c>
      <c r="D203" s="6" t="s">
        <v>492</v>
      </c>
      <c r="E203" s="7">
        <v>1</v>
      </c>
      <c r="F203" s="7">
        <f t="shared" si="8"/>
        <v>20.52</v>
      </c>
      <c r="G203" s="7">
        <f t="shared" si="9"/>
        <v>20.52</v>
      </c>
      <c r="I203" s="8">
        <f t="shared" si="10"/>
        <v>20.52</v>
      </c>
      <c r="L203" s="10">
        <v>20.52</v>
      </c>
    </row>
    <row r="204" spans="1:12" s="1" customFormat="1" x14ac:dyDescent="0.25">
      <c r="A204" s="6" t="s">
        <v>218</v>
      </c>
      <c r="B204" s="6" t="s">
        <v>291</v>
      </c>
      <c r="C204" s="5" t="s">
        <v>466</v>
      </c>
      <c r="D204" s="6" t="s">
        <v>492</v>
      </c>
      <c r="E204" s="7">
        <v>7</v>
      </c>
      <c r="F204" s="7">
        <f t="shared" si="8"/>
        <v>9.36</v>
      </c>
      <c r="G204" s="7">
        <f t="shared" si="9"/>
        <v>65.52</v>
      </c>
      <c r="I204" s="8">
        <f t="shared" si="10"/>
        <v>9.36</v>
      </c>
      <c r="L204" s="10">
        <v>9.36</v>
      </c>
    </row>
    <row r="205" spans="1:12" s="1" customFormat="1" x14ac:dyDescent="0.25">
      <c r="A205" s="6" t="s">
        <v>219</v>
      </c>
      <c r="B205" s="6" t="s">
        <v>292</v>
      </c>
      <c r="C205" s="5" t="s">
        <v>467</v>
      </c>
      <c r="D205" s="6" t="s">
        <v>492</v>
      </c>
      <c r="E205" s="7">
        <v>3</v>
      </c>
      <c r="F205" s="7">
        <f t="shared" ref="F205:F219" si="11">ROUND(I205,2)</f>
        <v>6.16</v>
      </c>
      <c r="G205" s="7">
        <f t="shared" ref="G205:G219" si="12">ROUND(F205*E205,2)</f>
        <v>18.48</v>
      </c>
      <c r="I205" s="8">
        <f t="shared" ref="I205:I219" si="13">ROUND(L205-(L205*$K$10),2)</f>
        <v>6.16</v>
      </c>
      <c r="L205" s="10">
        <v>6.16</v>
      </c>
    </row>
    <row r="206" spans="1:12" s="1" customFormat="1" x14ac:dyDescent="0.25">
      <c r="A206" s="6" t="s">
        <v>220</v>
      </c>
      <c r="B206" s="6" t="s">
        <v>293</v>
      </c>
      <c r="C206" s="5" t="s">
        <v>468</v>
      </c>
      <c r="D206" s="6" t="s">
        <v>492</v>
      </c>
      <c r="E206" s="7">
        <v>5</v>
      </c>
      <c r="F206" s="7">
        <f t="shared" si="11"/>
        <v>1.26</v>
      </c>
      <c r="G206" s="7">
        <f t="shared" si="12"/>
        <v>6.3</v>
      </c>
      <c r="I206" s="8">
        <f t="shared" si="13"/>
        <v>1.26</v>
      </c>
      <c r="L206" s="10">
        <v>1.26</v>
      </c>
    </row>
    <row r="207" spans="1:12" s="1" customFormat="1" x14ac:dyDescent="0.25">
      <c r="A207" s="6" t="s">
        <v>221</v>
      </c>
      <c r="B207" s="6" t="s">
        <v>294</v>
      </c>
      <c r="C207" s="5" t="s">
        <v>469</v>
      </c>
      <c r="D207" s="6" t="s">
        <v>492</v>
      </c>
      <c r="E207" s="7">
        <v>8</v>
      </c>
      <c r="F207" s="7">
        <f t="shared" si="11"/>
        <v>22.42</v>
      </c>
      <c r="G207" s="7">
        <f t="shared" si="12"/>
        <v>179.36</v>
      </c>
      <c r="I207" s="8">
        <f t="shared" si="13"/>
        <v>22.42</v>
      </c>
      <c r="L207" s="10">
        <v>22.42</v>
      </c>
    </row>
    <row r="208" spans="1:12" s="1" customFormat="1" x14ac:dyDescent="0.25">
      <c r="A208" s="6" t="s">
        <v>222</v>
      </c>
      <c r="B208" s="6" t="s">
        <v>295</v>
      </c>
      <c r="C208" s="5" t="s">
        <v>470</v>
      </c>
      <c r="D208" s="6" t="s">
        <v>492</v>
      </c>
      <c r="E208" s="7">
        <v>2</v>
      </c>
      <c r="F208" s="7">
        <f t="shared" si="11"/>
        <v>15.68</v>
      </c>
      <c r="G208" s="7">
        <f t="shared" si="12"/>
        <v>31.36</v>
      </c>
      <c r="I208" s="8">
        <f t="shared" si="13"/>
        <v>15.68</v>
      </c>
      <c r="L208" s="10">
        <v>15.68</v>
      </c>
    </row>
    <row r="209" spans="1:12" s="1" customFormat="1" ht="33.75" x14ac:dyDescent="0.25">
      <c r="A209" s="6" t="s">
        <v>223</v>
      </c>
      <c r="B209" s="6" t="s">
        <v>296</v>
      </c>
      <c r="C209" s="5" t="s">
        <v>471</v>
      </c>
      <c r="D209" s="6" t="s">
        <v>492</v>
      </c>
      <c r="E209" s="7">
        <v>24</v>
      </c>
      <c r="F209" s="7">
        <f t="shared" si="11"/>
        <v>47.75</v>
      </c>
      <c r="G209" s="7">
        <f t="shared" si="12"/>
        <v>1146</v>
      </c>
      <c r="I209" s="8">
        <f t="shared" si="13"/>
        <v>47.75</v>
      </c>
      <c r="L209" s="10">
        <v>47.75</v>
      </c>
    </row>
    <row r="210" spans="1:12" s="1" customFormat="1" x14ac:dyDescent="0.25">
      <c r="A210" s="6" t="s">
        <v>224</v>
      </c>
      <c r="B210" s="6" t="s">
        <v>297</v>
      </c>
      <c r="C210" s="5" t="s">
        <v>472</v>
      </c>
      <c r="D210" s="6" t="s">
        <v>492</v>
      </c>
      <c r="E210" s="7">
        <v>3</v>
      </c>
      <c r="F210" s="7">
        <f t="shared" si="11"/>
        <v>23.57</v>
      </c>
      <c r="G210" s="7">
        <f t="shared" si="12"/>
        <v>70.709999999999994</v>
      </c>
      <c r="I210" s="8">
        <f t="shared" si="13"/>
        <v>23.57</v>
      </c>
      <c r="L210" s="10">
        <v>23.57</v>
      </c>
    </row>
    <row r="211" spans="1:12" s="1" customFormat="1" x14ac:dyDescent="0.25">
      <c r="A211" s="6" t="s">
        <v>225</v>
      </c>
      <c r="B211" s="6" t="s">
        <v>298</v>
      </c>
      <c r="C211" s="5" t="s">
        <v>473</v>
      </c>
      <c r="D211" s="6" t="s">
        <v>492</v>
      </c>
      <c r="E211" s="7">
        <v>2</v>
      </c>
      <c r="F211" s="7">
        <f t="shared" si="11"/>
        <v>23.59</v>
      </c>
      <c r="G211" s="7">
        <f t="shared" si="12"/>
        <v>47.18</v>
      </c>
      <c r="I211" s="8">
        <f t="shared" si="13"/>
        <v>23.59</v>
      </c>
      <c r="L211" s="10">
        <v>23.59</v>
      </c>
    </row>
    <row r="212" spans="1:12" s="1" customFormat="1" x14ac:dyDescent="0.25">
      <c r="A212" s="6" t="s">
        <v>226</v>
      </c>
      <c r="B212" s="6" t="s">
        <v>299</v>
      </c>
      <c r="C212" s="5" t="s">
        <v>474</v>
      </c>
      <c r="D212" s="6" t="s">
        <v>492</v>
      </c>
      <c r="E212" s="7">
        <v>1</v>
      </c>
      <c r="F212" s="7">
        <f t="shared" si="11"/>
        <v>156.53</v>
      </c>
      <c r="G212" s="7">
        <f t="shared" si="12"/>
        <v>156.53</v>
      </c>
      <c r="I212" s="8">
        <f t="shared" si="13"/>
        <v>156.53</v>
      </c>
      <c r="L212" s="10">
        <v>156.53</v>
      </c>
    </row>
    <row r="213" spans="1:12" s="1" customFormat="1" ht="22.5" x14ac:dyDescent="0.25">
      <c r="A213" s="6" t="s">
        <v>227</v>
      </c>
      <c r="B213" s="6" t="s">
        <v>247</v>
      </c>
      <c r="C213" s="5" t="s">
        <v>475</v>
      </c>
      <c r="D213" s="6" t="s">
        <v>492</v>
      </c>
      <c r="E213" s="7">
        <v>2</v>
      </c>
      <c r="F213" s="7">
        <f t="shared" si="11"/>
        <v>267.69</v>
      </c>
      <c r="G213" s="7">
        <f t="shared" si="12"/>
        <v>535.38</v>
      </c>
      <c r="I213" s="8">
        <f t="shared" si="13"/>
        <v>267.69</v>
      </c>
      <c r="L213" s="10">
        <v>267.69</v>
      </c>
    </row>
    <row r="214" spans="1:12" s="1" customFormat="1" ht="22.5" x14ac:dyDescent="0.25">
      <c r="A214" s="6" t="s">
        <v>228</v>
      </c>
      <c r="B214" s="6" t="s">
        <v>247</v>
      </c>
      <c r="C214" s="5" t="s">
        <v>476</v>
      </c>
      <c r="D214" s="6" t="s">
        <v>492</v>
      </c>
      <c r="E214" s="7">
        <v>1</v>
      </c>
      <c r="F214" s="7">
        <f t="shared" si="11"/>
        <v>677.44</v>
      </c>
      <c r="G214" s="7">
        <f t="shared" si="12"/>
        <v>677.44</v>
      </c>
      <c r="I214" s="8">
        <f t="shared" si="13"/>
        <v>677.44</v>
      </c>
      <c r="L214" s="10">
        <v>677.44</v>
      </c>
    </row>
    <row r="215" spans="1:12" s="1" customFormat="1" x14ac:dyDescent="0.25">
      <c r="A215" s="6" t="s">
        <v>229</v>
      </c>
      <c r="B215" s="6" t="s">
        <v>247</v>
      </c>
      <c r="C215" s="5" t="s">
        <v>477</v>
      </c>
      <c r="D215" s="6" t="s">
        <v>492</v>
      </c>
      <c r="E215" s="7">
        <v>1</v>
      </c>
      <c r="F215" s="7">
        <f t="shared" si="11"/>
        <v>94.6</v>
      </c>
      <c r="G215" s="7">
        <f t="shared" si="12"/>
        <v>94.6</v>
      </c>
      <c r="I215" s="8">
        <f t="shared" si="13"/>
        <v>94.6</v>
      </c>
      <c r="L215" s="10">
        <v>94.6</v>
      </c>
    </row>
    <row r="216" spans="1:12" s="1" customFormat="1" x14ac:dyDescent="0.25">
      <c r="A216" s="6" t="s">
        <v>230</v>
      </c>
      <c r="B216" s="6" t="s">
        <v>247</v>
      </c>
      <c r="C216" s="5" t="s">
        <v>478</v>
      </c>
      <c r="D216" s="6" t="s">
        <v>492</v>
      </c>
      <c r="E216" s="7">
        <v>2</v>
      </c>
      <c r="F216" s="7">
        <f t="shared" si="11"/>
        <v>134.61000000000001</v>
      </c>
      <c r="G216" s="7">
        <f t="shared" si="12"/>
        <v>269.22000000000003</v>
      </c>
      <c r="I216" s="8">
        <f t="shared" si="13"/>
        <v>134.61000000000001</v>
      </c>
      <c r="L216" s="10">
        <v>134.61000000000001</v>
      </c>
    </row>
    <row r="217" spans="1:12" s="1" customFormat="1" ht="22.5" x14ac:dyDescent="0.25">
      <c r="A217" s="6" t="s">
        <v>231</v>
      </c>
      <c r="B217" s="6">
        <v>95673</v>
      </c>
      <c r="C217" s="5" t="s">
        <v>479</v>
      </c>
      <c r="D217" s="6" t="s">
        <v>492</v>
      </c>
      <c r="E217" s="7">
        <v>37</v>
      </c>
      <c r="F217" s="7">
        <f t="shared" si="11"/>
        <v>100.33</v>
      </c>
      <c r="G217" s="7">
        <f t="shared" si="12"/>
        <v>3712.21</v>
      </c>
      <c r="I217" s="8">
        <f t="shared" si="13"/>
        <v>100.33</v>
      </c>
      <c r="L217" s="10">
        <v>100.33</v>
      </c>
    </row>
    <row r="218" spans="1:12" s="1" customFormat="1" ht="22.5" x14ac:dyDescent="0.25">
      <c r="A218" s="6" t="s">
        <v>232</v>
      </c>
      <c r="B218" s="6">
        <v>95635</v>
      </c>
      <c r="C218" s="5" t="s">
        <v>480</v>
      </c>
      <c r="D218" s="6" t="s">
        <v>492</v>
      </c>
      <c r="E218" s="7">
        <v>37</v>
      </c>
      <c r="F218" s="7">
        <f t="shared" si="11"/>
        <v>131.11000000000001</v>
      </c>
      <c r="G218" s="7">
        <f t="shared" si="12"/>
        <v>4851.07</v>
      </c>
      <c r="I218" s="8">
        <f t="shared" si="13"/>
        <v>131.11000000000001</v>
      </c>
      <c r="L218" s="10">
        <v>131.11000000000001</v>
      </c>
    </row>
    <row r="219" spans="1:12" s="1" customFormat="1" x14ac:dyDescent="0.25">
      <c r="A219" s="6" t="s">
        <v>233</v>
      </c>
      <c r="B219" s="6">
        <v>83878</v>
      </c>
      <c r="C219" s="5" t="s">
        <v>481</v>
      </c>
      <c r="D219" s="6" t="s">
        <v>492</v>
      </c>
      <c r="E219" s="7">
        <v>37</v>
      </c>
      <c r="F219" s="7">
        <f t="shared" si="11"/>
        <v>53.16</v>
      </c>
      <c r="G219" s="7">
        <f t="shared" si="12"/>
        <v>1966.92</v>
      </c>
      <c r="I219" s="8">
        <f t="shared" si="13"/>
        <v>53.16</v>
      </c>
      <c r="L219" s="10">
        <v>53.16</v>
      </c>
    </row>
    <row r="220" spans="1:12" s="1" customFormat="1" x14ac:dyDescent="0.25">
      <c r="A220" s="6"/>
      <c r="B220" s="6"/>
      <c r="C220" s="5"/>
      <c r="D220" s="6"/>
      <c r="E220" s="7"/>
      <c r="F220" s="7"/>
      <c r="G220" s="7"/>
      <c r="I220" s="8"/>
      <c r="L220" s="10"/>
    </row>
    <row r="221" spans="1:12" s="1" customFormat="1" x14ac:dyDescent="0.25">
      <c r="A221" s="6"/>
      <c r="B221" s="6"/>
      <c r="C221" s="5" t="s">
        <v>482</v>
      </c>
      <c r="D221" s="6"/>
      <c r="E221" s="7"/>
      <c r="F221" s="7"/>
      <c r="G221" s="7"/>
      <c r="I221" s="8"/>
      <c r="L221" s="10"/>
    </row>
    <row r="222" spans="1:12" s="1" customFormat="1" x14ac:dyDescent="0.25">
      <c r="A222" s="6"/>
      <c r="B222" s="6"/>
      <c r="C222" s="5" t="s">
        <v>483</v>
      </c>
      <c r="D222" s="6"/>
      <c r="E222" s="7"/>
      <c r="F222" s="7"/>
      <c r="G222" s="7"/>
      <c r="I222" s="8"/>
      <c r="L222" s="10"/>
    </row>
    <row r="223" spans="1:12" s="1" customFormat="1" x14ac:dyDescent="0.25">
      <c r="A223" s="6"/>
      <c r="B223" s="6"/>
      <c r="C223" s="5" t="s">
        <v>484</v>
      </c>
      <c r="D223" s="6"/>
      <c r="E223" s="7"/>
      <c r="F223" s="7"/>
      <c r="G223" s="7"/>
      <c r="I223" s="8"/>
      <c r="L223" s="10"/>
    </row>
    <row r="224" spans="1:12" s="1" customFormat="1" x14ac:dyDescent="0.25">
      <c r="A224" s="6"/>
      <c r="B224" s="6"/>
      <c r="C224" s="5"/>
      <c r="D224" s="6"/>
      <c r="E224" s="7"/>
      <c r="F224" s="7"/>
      <c r="G224" s="7"/>
      <c r="I224" s="8"/>
      <c r="L224" s="10"/>
    </row>
    <row r="225" spans="1:12" s="1" customFormat="1" x14ac:dyDescent="0.25">
      <c r="A225" s="6"/>
      <c r="B225" s="6"/>
      <c r="C225" s="5" t="s">
        <v>485</v>
      </c>
      <c r="D225" s="6"/>
      <c r="E225" s="7"/>
      <c r="F225" s="7"/>
      <c r="G225" s="7"/>
      <c r="I225" s="8"/>
      <c r="L225" s="10"/>
    </row>
    <row r="226" spans="1:12" s="1" customFormat="1" x14ac:dyDescent="0.25">
      <c r="A226" s="6"/>
      <c r="B226" s="6"/>
      <c r="C226" s="5"/>
      <c r="D226" s="6"/>
      <c r="E226" s="7"/>
      <c r="F226" s="7"/>
      <c r="G226" s="7"/>
      <c r="I226" s="8"/>
      <c r="L226" s="10"/>
    </row>
    <row r="227" spans="1:12" s="1" customFormat="1" x14ac:dyDescent="0.25">
      <c r="A227" s="6"/>
      <c r="B227" s="6"/>
      <c r="C227" s="5" t="s">
        <v>486</v>
      </c>
      <c r="D227" s="6"/>
      <c r="E227" s="7"/>
      <c r="F227" s="7"/>
      <c r="G227" s="7"/>
      <c r="I227" s="8"/>
      <c r="L227" s="10"/>
    </row>
    <row r="228" spans="1:12" s="1" customFormat="1" ht="56.25" x14ac:dyDescent="0.25">
      <c r="A228" s="6"/>
      <c r="B228" s="6"/>
      <c r="C228" s="5" t="s">
        <v>487</v>
      </c>
      <c r="D228" s="6"/>
      <c r="E228" s="7"/>
      <c r="F228" s="7"/>
      <c r="G228" s="7"/>
      <c r="I228" s="8"/>
      <c r="L228" s="10"/>
    </row>
    <row r="229" spans="1:12" s="1" customFormat="1" ht="45" x14ac:dyDescent="0.25">
      <c r="A229" s="6"/>
      <c r="B229" s="6"/>
      <c r="C229" s="5" t="s">
        <v>488</v>
      </c>
      <c r="D229" s="6"/>
      <c r="E229" s="7"/>
      <c r="F229" s="7"/>
      <c r="G229" s="7"/>
      <c r="I229" s="8"/>
      <c r="L229" s="10"/>
    </row>
    <row r="230" spans="1:12" s="1" customFormat="1" x14ac:dyDescent="0.25">
      <c r="A230" s="6"/>
      <c r="B230" s="6"/>
      <c r="C230" s="5"/>
      <c r="D230" s="6"/>
      <c r="E230" s="7"/>
      <c r="F230" s="7"/>
      <c r="G230" s="7"/>
      <c r="I230" s="8"/>
      <c r="L230" s="10"/>
    </row>
    <row r="231" spans="1:12" s="1" customFormat="1" x14ac:dyDescent="0.25">
      <c r="A231" s="12"/>
      <c r="B231" s="12"/>
      <c r="C231" s="13"/>
      <c r="D231" s="12"/>
      <c r="E231" s="14"/>
      <c r="F231" s="7"/>
      <c r="G231" s="7"/>
      <c r="I231" s="8"/>
      <c r="L231" s="15"/>
    </row>
    <row r="232" spans="1:12" x14ac:dyDescent="0.25">
      <c r="A232" s="102" t="s">
        <v>4</v>
      </c>
      <c r="B232" s="102"/>
      <c r="C232" s="102"/>
      <c r="D232" s="102"/>
      <c r="E232" s="102"/>
      <c r="F232" s="102"/>
      <c r="G232" s="9">
        <f>SUM(G11:G230)</f>
        <v>308921.81</v>
      </c>
    </row>
    <row r="233" spans="1:12" x14ac:dyDescent="0.25">
      <c r="A233" s="34"/>
      <c r="B233" s="34"/>
      <c r="C233" s="34"/>
      <c r="D233" s="34"/>
      <c r="E233" s="34"/>
      <c r="F233" s="34"/>
      <c r="G233" s="34"/>
    </row>
    <row r="234" spans="1:12" ht="15" customHeight="1" x14ac:dyDescent="0.25">
      <c r="A234" s="104" t="s">
        <v>30</v>
      </c>
      <c r="B234" s="104"/>
      <c r="C234" s="104"/>
      <c r="D234" s="104"/>
      <c r="E234" s="104"/>
      <c r="F234" s="104"/>
      <c r="G234" s="104"/>
    </row>
    <row r="235" spans="1:12" x14ac:dyDescent="0.25">
      <c r="A235" s="34"/>
      <c r="B235" s="34"/>
      <c r="C235" s="34"/>
      <c r="D235" s="34"/>
      <c r="E235" s="34"/>
      <c r="F235" s="34"/>
      <c r="G235" s="34"/>
    </row>
    <row r="236" spans="1:12" x14ac:dyDescent="0.25">
      <c r="A236" s="34"/>
      <c r="B236" s="34"/>
      <c r="C236" s="34"/>
      <c r="D236" s="34"/>
      <c r="E236" s="34"/>
      <c r="F236" s="34"/>
      <c r="G236" s="34"/>
    </row>
    <row r="237" spans="1:12" x14ac:dyDescent="0.25">
      <c r="A237" s="34"/>
      <c r="B237" s="34"/>
      <c r="C237" s="34"/>
      <c r="D237" s="34"/>
      <c r="E237" s="34"/>
      <c r="F237" s="34"/>
      <c r="G237" s="34"/>
    </row>
    <row r="238" spans="1:12" x14ac:dyDescent="0.25">
      <c r="A238" s="34"/>
      <c r="B238" s="34"/>
      <c r="C238" s="34"/>
      <c r="D238" s="34"/>
      <c r="E238" s="34"/>
      <c r="F238" s="34"/>
      <c r="G238" s="34"/>
    </row>
    <row r="239" spans="1:12" x14ac:dyDescent="0.25">
      <c r="A239" s="34"/>
      <c r="B239" s="34"/>
      <c r="C239" s="34"/>
      <c r="D239" s="34"/>
      <c r="E239" s="34"/>
      <c r="F239" s="34"/>
      <c r="G239" s="34"/>
    </row>
    <row r="240" spans="1:12" x14ac:dyDescent="0.25">
      <c r="A240" s="34"/>
      <c r="B240" s="34"/>
      <c r="C240" s="34"/>
      <c r="D240" s="34"/>
      <c r="E240" s="34"/>
      <c r="F240" s="34"/>
      <c r="G240" s="34"/>
    </row>
    <row r="241" spans="1:7" x14ac:dyDescent="0.25">
      <c r="A241" s="34"/>
      <c r="B241" s="34"/>
      <c r="C241" s="34"/>
      <c r="D241" s="34"/>
      <c r="E241" s="34"/>
      <c r="F241" s="34"/>
      <c r="G241" s="34"/>
    </row>
  </sheetData>
  <sheetProtection password="EE6F" sheet="1" objects="1" scenarios="1" selectLockedCells="1"/>
  <mergeCells count="7">
    <mergeCell ref="A232:F232"/>
    <mergeCell ref="A7:G7"/>
    <mergeCell ref="A234:G234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31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abSelected="1" workbookViewId="0">
      <selection activeCell="J33" sqref="C33:J35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6" bestFit="1" customWidth="1"/>
    <col min="7" max="16" width="7" bestFit="1" customWidth="1"/>
    <col min="18" max="18" width="53.5703125" bestFit="1" customWidth="1"/>
  </cols>
  <sheetData>
    <row r="1" spans="1:18" ht="15.75" x14ac:dyDescent="0.25">
      <c r="A1" s="120" t="s">
        <v>23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8" ht="15" x14ac:dyDescent="0.25">
      <c r="A2" s="17"/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8" ht="15" x14ac:dyDescent="0.25">
      <c r="A3" s="43" t="str">
        <f>ORÇAMENTO!A7</f>
        <v xml:space="preserve">OBJETO: IMPLANTAÇÃO DE SISTEMA DE ABASTECIMENTO DE ÁGUA - S.A.A. - COMUNIDADE DE PASSO BONITO 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</row>
    <row r="4" spans="1:18" ht="15" x14ac:dyDescent="0.25">
      <c r="A4" s="43" t="str">
        <f>ORÇAMENTO!A8</f>
        <v>LOCALIZAÇÃO: COMUNIDADE DE PASSO BONITO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</row>
    <row r="5" spans="1:18" ht="15" x14ac:dyDescent="0.25">
      <c r="A5" s="43" t="s">
        <v>24</v>
      </c>
      <c r="B5" s="46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</row>
    <row r="6" spans="1:18" ht="15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20"/>
      <c r="L6" s="20"/>
      <c r="M6" s="20"/>
      <c r="N6" s="20"/>
      <c r="O6" s="20"/>
      <c r="P6" s="20"/>
    </row>
    <row r="7" spans="1:18" ht="15" x14ac:dyDescent="0.25">
      <c r="A7" s="116" t="s">
        <v>10</v>
      </c>
      <c r="B7" s="116" t="s">
        <v>25</v>
      </c>
      <c r="C7" s="118" t="s">
        <v>26</v>
      </c>
      <c r="D7" s="52" t="s">
        <v>34</v>
      </c>
      <c r="E7" s="116" t="s">
        <v>11</v>
      </c>
      <c r="F7" s="116"/>
      <c r="G7" s="116" t="s">
        <v>12</v>
      </c>
      <c r="H7" s="116"/>
      <c r="I7" s="116" t="s">
        <v>13</v>
      </c>
      <c r="J7" s="116"/>
      <c r="K7" s="116" t="s">
        <v>14</v>
      </c>
      <c r="L7" s="116"/>
      <c r="M7" s="116" t="s">
        <v>15</v>
      </c>
      <c r="N7" s="116"/>
      <c r="O7" s="116" t="s">
        <v>16</v>
      </c>
      <c r="P7" s="116"/>
    </row>
    <row r="8" spans="1:18" ht="15" x14ac:dyDescent="0.25">
      <c r="A8" s="117"/>
      <c r="B8" s="117"/>
      <c r="C8" s="119"/>
      <c r="D8" s="53" t="s">
        <v>35</v>
      </c>
      <c r="E8" s="21" t="s">
        <v>17</v>
      </c>
      <c r="F8" s="22" t="s">
        <v>18</v>
      </c>
      <c r="G8" s="21" t="s">
        <v>17</v>
      </c>
      <c r="H8" s="22" t="s">
        <v>18</v>
      </c>
      <c r="I8" s="21" t="s">
        <v>17</v>
      </c>
      <c r="J8" s="22" t="s">
        <v>18</v>
      </c>
      <c r="K8" s="21" t="s">
        <v>17</v>
      </c>
      <c r="L8" s="22" t="s">
        <v>18</v>
      </c>
      <c r="M8" s="21" t="s">
        <v>17</v>
      </c>
      <c r="N8" s="22" t="s">
        <v>18</v>
      </c>
      <c r="O8" s="21" t="s">
        <v>17</v>
      </c>
      <c r="P8" s="22" t="s">
        <v>18</v>
      </c>
    </row>
    <row r="9" spans="1:18" ht="25.5" customHeight="1" x14ac:dyDescent="0.25">
      <c r="A9" s="23">
        <v>1</v>
      </c>
      <c r="B9" s="24" t="str">
        <f>ORÇAMENTO!C11</f>
        <v>CANTEIRO DE OBRAS (CAPTAÇÃO E TRATAMENTO)</v>
      </c>
      <c r="C9" s="25">
        <f>SUM(ORÇAMENTO!G12:G19)</f>
        <v>12130.130000000001</v>
      </c>
      <c r="D9" s="38">
        <f>((C9*100)/$C$24)/100</f>
        <v>3.9266020097447951E-2</v>
      </c>
      <c r="E9" s="26">
        <v>100</v>
      </c>
      <c r="F9" s="54">
        <f>E9</f>
        <v>100</v>
      </c>
      <c r="G9" s="26"/>
      <c r="H9" s="54">
        <f t="shared" ref="H9:H21" si="0">F9+G9</f>
        <v>100</v>
      </c>
      <c r="I9" s="26"/>
      <c r="J9" s="54">
        <f t="shared" ref="J9:J21" si="1">H9+I9</f>
        <v>100</v>
      </c>
      <c r="K9" s="26"/>
      <c r="L9" s="54">
        <f t="shared" ref="L9:L21" si="2">J9+K9</f>
        <v>100</v>
      </c>
      <c r="M9" s="26"/>
      <c r="N9" s="54">
        <f t="shared" ref="N9:N21" si="3">L9+M9</f>
        <v>100</v>
      </c>
      <c r="O9" s="27"/>
      <c r="P9" s="54">
        <f t="shared" ref="P9:P21" si="4">N9+O9</f>
        <v>100</v>
      </c>
      <c r="R9" t="str">
        <f t="shared" ref="R9:R13" si="5">IF(P9&lt;&gt;100,"REVER PERCENTUAL ATÉ ATINGIR 100%- CASO NECESSÁRIO","PERCENTUAL CORRETO")</f>
        <v>PERCENTUAL CORRETO</v>
      </c>
    </row>
    <row r="10" spans="1:18" ht="15" x14ac:dyDescent="0.25">
      <c r="A10" s="23">
        <v>2</v>
      </c>
      <c r="B10" s="24" t="str">
        <f>ORÇAMENTO!C21</f>
        <v>CAPTAÇÃO SUBTERRÂNEA</v>
      </c>
      <c r="C10" s="25">
        <f>SUM(ORÇAMENTO!G23:G44)</f>
        <v>82537.150000000009</v>
      </c>
      <c r="D10" s="38">
        <f t="shared" ref="D10:D13" si="6">((C10*100)/$C$24)/100</f>
        <v>0.26717812510550809</v>
      </c>
      <c r="E10" s="26">
        <v>50</v>
      </c>
      <c r="F10" s="25">
        <f>E10</f>
        <v>50</v>
      </c>
      <c r="G10" s="26">
        <v>50</v>
      </c>
      <c r="H10" s="25">
        <f t="shared" si="0"/>
        <v>100</v>
      </c>
      <c r="I10" s="26"/>
      <c r="J10" s="25">
        <f t="shared" si="1"/>
        <v>100</v>
      </c>
      <c r="K10" s="26"/>
      <c r="L10" s="25">
        <f t="shared" si="2"/>
        <v>100</v>
      </c>
      <c r="M10" s="26"/>
      <c r="N10" s="25">
        <f t="shared" si="3"/>
        <v>100</v>
      </c>
      <c r="O10" s="27"/>
      <c r="P10" s="25">
        <f t="shared" si="4"/>
        <v>100</v>
      </c>
      <c r="R10" t="str">
        <f t="shared" si="5"/>
        <v>PERCENTUAL CORRETO</v>
      </c>
    </row>
    <row r="11" spans="1:18" ht="15" x14ac:dyDescent="0.25">
      <c r="A11" s="23">
        <v>3</v>
      </c>
      <c r="B11" s="24" t="str">
        <f>ORÇAMENTO!C46</f>
        <v>CONSTRUÇÃO DE UNIDADE PARA SIMPLES CLORAÇÃO (SIC)</v>
      </c>
      <c r="C11" s="25">
        <f>SUM(ORÇAMENTO!G49:G151)</f>
        <v>48240.560000000019</v>
      </c>
      <c r="D11" s="38">
        <f t="shared" si="6"/>
        <v>0.15615783165325883</v>
      </c>
      <c r="E11" s="26"/>
      <c r="F11" s="25">
        <f>IF(E11=0,0,E11)</f>
        <v>0</v>
      </c>
      <c r="G11" s="26">
        <v>50</v>
      </c>
      <c r="H11" s="25">
        <f t="shared" si="0"/>
        <v>50</v>
      </c>
      <c r="I11" s="26">
        <v>50</v>
      </c>
      <c r="J11" s="25">
        <f t="shared" si="1"/>
        <v>100</v>
      </c>
      <c r="K11" s="26"/>
      <c r="L11" s="25">
        <f t="shared" si="2"/>
        <v>100</v>
      </c>
      <c r="M11" s="26"/>
      <c r="N11" s="25">
        <f t="shared" si="3"/>
        <v>100</v>
      </c>
      <c r="O11" s="27"/>
      <c r="P11" s="25">
        <f t="shared" si="4"/>
        <v>100</v>
      </c>
      <c r="R11" t="str">
        <f t="shared" si="5"/>
        <v>PERCENTUAL CORRETO</v>
      </c>
    </row>
    <row r="12" spans="1:18" ht="15" x14ac:dyDescent="0.25">
      <c r="A12" s="23">
        <v>4</v>
      </c>
      <c r="B12" s="24" t="str">
        <f>ORÇAMENTO!C153</f>
        <v>RESERVAÇÃO (RAP)</v>
      </c>
      <c r="C12" s="25">
        <f>SUM(ORÇAMENTO!G154:G182)</f>
        <v>30602.440000000002</v>
      </c>
      <c r="D12" s="38">
        <f t="shared" si="6"/>
        <v>9.9062089530033481E-2</v>
      </c>
      <c r="E12" s="26"/>
      <c r="F12" s="25">
        <f t="shared" ref="F12:F22" si="7">E12</f>
        <v>0</v>
      </c>
      <c r="G12" s="26">
        <v>100</v>
      </c>
      <c r="H12" s="25">
        <f t="shared" si="0"/>
        <v>100</v>
      </c>
      <c r="I12" s="26"/>
      <c r="J12" s="25">
        <f t="shared" si="1"/>
        <v>100</v>
      </c>
      <c r="K12" s="26"/>
      <c r="L12" s="25">
        <f t="shared" si="2"/>
        <v>100</v>
      </c>
      <c r="M12" s="26"/>
      <c r="N12" s="25">
        <f t="shared" si="3"/>
        <v>100</v>
      </c>
      <c r="O12" s="27"/>
      <c r="P12" s="25">
        <f t="shared" si="4"/>
        <v>100</v>
      </c>
      <c r="R12" t="str">
        <f t="shared" si="5"/>
        <v>PERCENTUAL CORRETO</v>
      </c>
    </row>
    <row r="13" spans="1:18" ht="15" x14ac:dyDescent="0.25">
      <c r="A13" s="23">
        <v>5</v>
      </c>
      <c r="B13" s="24" t="str">
        <f>ORÇAMENTO!C184</f>
        <v>REDE DE DISTRIBUIÇÃO (RDA)</v>
      </c>
      <c r="C13" s="25">
        <f>SUM(ORÇAMENTO!G186:G219)</f>
        <v>135411.53000000006</v>
      </c>
      <c r="D13" s="38">
        <f t="shared" si="6"/>
        <v>0.43833593361375173</v>
      </c>
      <c r="E13" s="26"/>
      <c r="F13" s="25">
        <f t="shared" si="7"/>
        <v>0</v>
      </c>
      <c r="G13" s="26"/>
      <c r="H13" s="25">
        <f>F13+G13</f>
        <v>0</v>
      </c>
      <c r="I13" s="26">
        <v>50</v>
      </c>
      <c r="J13" s="25">
        <f>H13+I13</f>
        <v>50</v>
      </c>
      <c r="K13" s="26">
        <v>50</v>
      </c>
      <c r="L13" s="25">
        <f>J13+K13</f>
        <v>100</v>
      </c>
      <c r="M13" s="26"/>
      <c r="N13" s="25">
        <f>L13+M13</f>
        <v>100</v>
      </c>
      <c r="O13" s="27"/>
      <c r="P13" s="25">
        <f>N13+O13</f>
        <v>100</v>
      </c>
      <c r="R13" t="str">
        <f t="shared" si="5"/>
        <v>PERCENTUAL CORRETO</v>
      </c>
    </row>
    <row r="14" spans="1:18" ht="15" x14ac:dyDescent="0.25">
      <c r="A14" s="23"/>
      <c r="B14" s="24"/>
      <c r="C14" s="25"/>
      <c r="D14" s="38"/>
      <c r="E14" s="26"/>
      <c r="F14" s="25">
        <f t="shared" si="7"/>
        <v>0</v>
      </c>
      <c r="G14" s="26"/>
      <c r="H14" s="25">
        <f t="shared" si="0"/>
        <v>0</v>
      </c>
      <c r="I14" s="26"/>
      <c r="J14" s="25">
        <f t="shared" si="1"/>
        <v>0</v>
      </c>
      <c r="K14" s="26"/>
      <c r="L14" s="25">
        <f t="shared" si="2"/>
        <v>0</v>
      </c>
      <c r="M14" s="26"/>
      <c r="N14" s="25">
        <f t="shared" si="3"/>
        <v>0</v>
      </c>
      <c r="O14" s="27"/>
      <c r="P14" s="25">
        <f t="shared" si="4"/>
        <v>0</v>
      </c>
      <c r="R14" t="str">
        <f>IF(P14&lt;&gt;100,"REVER PERCENTUAL ATÉ ATINGIR 100%- CASO NECESSÁRIO","PERCENTUAL CORRETO")</f>
        <v>REVER PERCENTUAL ATÉ ATINGIR 100%- CASO NECESSÁRIO</v>
      </c>
    </row>
    <row r="15" spans="1:18" ht="15" x14ac:dyDescent="0.25">
      <c r="A15" s="23"/>
      <c r="B15" s="24"/>
      <c r="C15" s="25"/>
      <c r="D15" s="38"/>
      <c r="E15" s="26"/>
      <c r="F15" s="25">
        <f t="shared" si="7"/>
        <v>0</v>
      </c>
      <c r="G15" s="26"/>
      <c r="H15" s="25">
        <f t="shared" si="0"/>
        <v>0</v>
      </c>
      <c r="I15" s="26"/>
      <c r="J15" s="25">
        <f t="shared" si="1"/>
        <v>0</v>
      </c>
      <c r="K15" s="26"/>
      <c r="L15" s="25">
        <f t="shared" si="2"/>
        <v>0</v>
      </c>
      <c r="M15" s="26"/>
      <c r="N15" s="25">
        <f t="shared" si="3"/>
        <v>0</v>
      </c>
      <c r="O15" s="27"/>
      <c r="P15" s="25">
        <f t="shared" si="4"/>
        <v>0</v>
      </c>
      <c r="R15" t="str">
        <f t="shared" ref="R15:R22" si="8">IF(P15&lt;&gt;100,"REVER PERCENTUAL ATÉ ATINGIR 100%- CASO NECESSÁRIO","PERCENTUAL CORRETO")</f>
        <v>REVER PERCENTUAL ATÉ ATINGIR 100%- CASO NECESSÁRIO</v>
      </c>
    </row>
    <row r="16" spans="1:18" ht="15" x14ac:dyDescent="0.25">
      <c r="A16" s="23"/>
      <c r="B16" s="24"/>
      <c r="C16" s="25"/>
      <c r="D16" s="38"/>
      <c r="E16" s="26"/>
      <c r="F16" s="25">
        <f t="shared" si="7"/>
        <v>0</v>
      </c>
      <c r="G16" s="26"/>
      <c r="H16" s="25">
        <f>F16+G16</f>
        <v>0</v>
      </c>
      <c r="I16" s="26"/>
      <c r="J16" s="25">
        <f>H16+I16</f>
        <v>0</v>
      </c>
      <c r="K16" s="26"/>
      <c r="L16" s="25">
        <f>J16+K16</f>
        <v>0</v>
      </c>
      <c r="M16" s="26"/>
      <c r="N16" s="25">
        <f>L16+M16</f>
        <v>0</v>
      </c>
      <c r="O16" s="27"/>
      <c r="P16" s="25">
        <f>N16+O16</f>
        <v>0</v>
      </c>
      <c r="R16" t="str">
        <f t="shared" si="8"/>
        <v>REVER PERCENTUAL ATÉ ATINGIR 100%- CASO NECESSÁRIO</v>
      </c>
    </row>
    <row r="17" spans="1:18" ht="15" x14ac:dyDescent="0.25">
      <c r="A17" s="23"/>
      <c r="B17" s="24"/>
      <c r="C17" s="25"/>
      <c r="D17" s="38"/>
      <c r="E17" s="26"/>
      <c r="F17" s="25">
        <f t="shared" si="7"/>
        <v>0</v>
      </c>
      <c r="G17" s="26"/>
      <c r="H17" s="25">
        <f t="shared" si="0"/>
        <v>0</v>
      </c>
      <c r="I17" s="26"/>
      <c r="J17" s="25">
        <f t="shared" si="1"/>
        <v>0</v>
      </c>
      <c r="K17" s="26"/>
      <c r="L17" s="25">
        <f t="shared" si="2"/>
        <v>0</v>
      </c>
      <c r="M17" s="26"/>
      <c r="N17" s="25">
        <f t="shared" si="3"/>
        <v>0</v>
      </c>
      <c r="O17" s="27"/>
      <c r="P17" s="25">
        <f t="shared" si="4"/>
        <v>0</v>
      </c>
      <c r="R17" t="str">
        <f t="shared" si="8"/>
        <v>REVER PERCENTUAL ATÉ ATINGIR 100%- CASO NECESSÁRIO</v>
      </c>
    </row>
    <row r="18" spans="1:18" ht="15" x14ac:dyDescent="0.25">
      <c r="A18" s="23"/>
      <c r="B18" s="24"/>
      <c r="C18" s="25"/>
      <c r="D18" s="38"/>
      <c r="E18" s="26"/>
      <c r="F18" s="25">
        <f t="shared" si="7"/>
        <v>0</v>
      </c>
      <c r="G18" s="26"/>
      <c r="H18" s="25">
        <f t="shared" si="0"/>
        <v>0</v>
      </c>
      <c r="I18" s="26"/>
      <c r="J18" s="25">
        <f t="shared" si="1"/>
        <v>0</v>
      </c>
      <c r="K18" s="26"/>
      <c r="L18" s="25">
        <f t="shared" si="2"/>
        <v>0</v>
      </c>
      <c r="M18" s="26"/>
      <c r="N18" s="25">
        <f t="shared" si="3"/>
        <v>0</v>
      </c>
      <c r="O18" s="27"/>
      <c r="P18" s="25">
        <f t="shared" si="4"/>
        <v>0</v>
      </c>
      <c r="R18" t="str">
        <f t="shared" si="8"/>
        <v>REVER PERCENTUAL ATÉ ATINGIR 100%- CASO NECESSÁRIO</v>
      </c>
    </row>
    <row r="19" spans="1:18" ht="15" x14ac:dyDescent="0.25">
      <c r="A19" s="23"/>
      <c r="B19" s="24"/>
      <c r="C19" s="25"/>
      <c r="D19" s="38"/>
      <c r="E19" s="26"/>
      <c r="F19" s="25">
        <f t="shared" si="7"/>
        <v>0</v>
      </c>
      <c r="G19" s="26"/>
      <c r="H19" s="25">
        <f t="shared" si="0"/>
        <v>0</v>
      </c>
      <c r="I19" s="26"/>
      <c r="J19" s="25">
        <f t="shared" si="1"/>
        <v>0</v>
      </c>
      <c r="K19" s="26"/>
      <c r="L19" s="25">
        <f t="shared" si="2"/>
        <v>0</v>
      </c>
      <c r="M19" s="26"/>
      <c r="N19" s="25">
        <f t="shared" si="3"/>
        <v>0</v>
      </c>
      <c r="O19" s="27"/>
      <c r="P19" s="25">
        <f t="shared" si="4"/>
        <v>0</v>
      </c>
      <c r="R19" t="str">
        <f t="shared" si="8"/>
        <v>REVER PERCENTUAL ATÉ ATINGIR 100%- CASO NECESSÁRIO</v>
      </c>
    </row>
    <row r="20" spans="1:18" ht="15" x14ac:dyDescent="0.25">
      <c r="A20" s="23"/>
      <c r="B20" s="24"/>
      <c r="C20" s="25"/>
      <c r="D20" s="38"/>
      <c r="E20" s="26"/>
      <c r="F20" s="25">
        <f t="shared" si="7"/>
        <v>0</v>
      </c>
      <c r="G20" s="26"/>
      <c r="H20" s="25">
        <f t="shared" si="0"/>
        <v>0</v>
      </c>
      <c r="I20" s="26"/>
      <c r="J20" s="25">
        <f t="shared" si="1"/>
        <v>0</v>
      </c>
      <c r="K20" s="26"/>
      <c r="L20" s="25">
        <f t="shared" si="2"/>
        <v>0</v>
      </c>
      <c r="M20" s="26"/>
      <c r="N20" s="25">
        <f t="shared" si="3"/>
        <v>0</v>
      </c>
      <c r="O20" s="27"/>
      <c r="P20" s="25">
        <f t="shared" si="4"/>
        <v>0</v>
      </c>
      <c r="R20" t="str">
        <f t="shared" si="8"/>
        <v>REVER PERCENTUAL ATÉ ATINGIR 100%- CASO NECESSÁRIO</v>
      </c>
    </row>
    <row r="21" spans="1:18" ht="15" x14ac:dyDescent="0.25">
      <c r="A21" s="23"/>
      <c r="B21" s="24"/>
      <c r="C21" s="25"/>
      <c r="D21" s="38"/>
      <c r="E21" s="26"/>
      <c r="F21" s="25">
        <f t="shared" si="7"/>
        <v>0</v>
      </c>
      <c r="G21" s="26"/>
      <c r="H21" s="25">
        <f t="shared" si="0"/>
        <v>0</v>
      </c>
      <c r="I21" s="26"/>
      <c r="J21" s="25">
        <f t="shared" si="1"/>
        <v>0</v>
      </c>
      <c r="K21" s="26"/>
      <c r="L21" s="25">
        <f t="shared" si="2"/>
        <v>0</v>
      </c>
      <c r="M21" s="26"/>
      <c r="N21" s="25">
        <f t="shared" si="3"/>
        <v>0</v>
      </c>
      <c r="O21" s="27"/>
      <c r="P21" s="25">
        <f t="shared" si="4"/>
        <v>0</v>
      </c>
      <c r="R21" t="str">
        <f t="shared" si="8"/>
        <v>REVER PERCENTUAL ATÉ ATINGIR 100%- CASO NECESSÁRIO</v>
      </c>
    </row>
    <row r="22" spans="1:18" ht="15" x14ac:dyDescent="0.25">
      <c r="A22" s="23"/>
      <c r="B22" s="24"/>
      <c r="C22" s="25"/>
      <c r="D22" s="25"/>
      <c r="E22" s="26"/>
      <c r="F22" s="25">
        <f t="shared" si="7"/>
        <v>0</v>
      </c>
      <c r="G22" s="26"/>
      <c r="H22" s="25">
        <f t="shared" ref="H22" si="9">F22+G22</f>
        <v>0</v>
      </c>
      <c r="I22" s="26"/>
      <c r="J22" s="25">
        <f t="shared" ref="J22" si="10">H22+I22</f>
        <v>0</v>
      </c>
      <c r="K22" s="50"/>
      <c r="L22" s="25">
        <f t="shared" ref="L22" si="11">J22+K22</f>
        <v>0</v>
      </c>
      <c r="M22" s="50"/>
      <c r="N22" s="25">
        <f t="shared" ref="N22" si="12">L22+M22</f>
        <v>0</v>
      </c>
      <c r="O22" s="51"/>
      <c r="P22" s="25">
        <f t="shared" ref="P22" si="13">N22+O22</f>
        <v>0</v>
      </c>
      <c r="R22" t="str">
        <f t="shared" si="8"/>
        <v>REVER PERCENTUAL ATÉ ATINGIR 100%- CASO NECESSÁRIO</v>
      </c>
    </row>
    <row r="23" spans="1:18" ht="15" x14ac:dyDescent="0.25">
      <c r="A23" s="28"/>
      <c r="B23" s="29" t="s">
        <v>27</v>
      </c>
      <c r="C23" s="39">
        <f>C24/SUM(C9:C14)</f>
        <v>1</v>
      </c>
      <c r="D23" s="39">
        <f>SUM(D9:D22)</f>
        <v>1</v>
      </c>
      <c r="E23" s="40">
        <f>(($D$9*E9)/100)+(($D$10*E10)/100)+(($D$11*E11)/100)+(($D$12*E12)/100)+(($D$13*E13)/100)+(($D$14*E14)/100)+(($D$15*E15)/100)+(($D$16*E16)/100)+(($D$17*E17)/100)+(($D$18*E18)/100)+(($D$19*E19)/100)+(($D$20*E20)/100)+(($D$21*E21)/100)</f>
        <v>0.172855082650202</v>
      </c>
      <c r="F23" s="40">
        <f>E23</f>
        <v>0.172855082650202</v>
      </c>
      <c r="G23" s="40">
        <f>(($D$9*G9)/100)+(($D$10*G10)/100)+(($D$11*G11)/100)+(($D$12*G12)/100)+(($D$13*G13)/100)+(($D$14*G14)/100)+(($D$15*G15)/100)+(($D$16*G16)/100)+(($D$17*G17)/100)+(($D$18*G18)/100)+(($D$19*G19)/100)+(($D$20*G20)/100)+(($D$21*G21)/100)</f>
        <v>0.31073006790941693</v>
      </c>
      <c r="H23" s="40">
        <f>E23+G23</f>
        <v>0.48358515055961893</v>
      </c>
      <c r="I23" s="40">
        <f>(($D$9*I9)/100)+(($D$10*I10)/100)+(($D$11*I11)/100)+(($D$12*I12)/100)+(($D$13*I13)/100)+(($D$14*I14)/100)+(($D$15*I15)/100)+(($D$16*I16)/100)+(($D$17*I17)/100)+(($D$18*I18)/100)+(($D$19*I19)/100)+(($D$20*I20)/100)+(($D$21*I21)/100)</f>
        <v>0.29724688263350529</v>
      </c>
      <c r="J23" s="40">
        <f>I23+H23</f>
        <v>0.78083203319312422</v>
      </c>
      <c r="K23" s="40">
        <f>(($D$9*K9)/100)+(($D$10*K10)/100)+(($D$11*K11)/100)+(($D$12*K12)/100)+(($D$13*K13)/100)+(($D$14*K14)/100)+(($D$15*K15)/100)+(($D$16*K16)/100)+(($D$17*K17)/100)+(($D$18*K18)/100)+(($D$19*K19)/100)+(($D$20*K20)/100)+(($D$21*K21)/100)</f>
        <v>0.21916796680687586</v>
      </c>
      <c r="L23" s="40">
        <f>K23+J23</f>
        <v>1</v>
      </c>
      <c r="M23" s="40">
        <f>(($D$9*M9)/100)+(($D$10*M10)/100)+(($D$11*M11)/100)+(($D$12*M12)/100)+(($D$13*M13)/100)+(($D$14*M14)/100)+(($D$15*M15)/100)+(($D$16*M16)/100)+(($D$17*M17)/100)+(($D$18*M18)/100)+(($D$19*M19)/100)+(($D$20*M20)/100)+(($D$21*M21)/100)</f>
        <v>0</v>
      </c>
      <c r="N23" s="40">
        <f>L23+M23</f>
        <v>1</v>
      </c>
      <c r="O23" s="40">
        <f>(($D$9*O9)/100)+(($D$10*O10)/100)+(($D$11*O11)/100)+(($D$12*O12)/100)+(($D$13*O13)/100)+(($D$14*O14)/100)+(($D$15*O15)/100)+(($D$19*O19)/100)+(($D$20*O20)/100)+(($D$21*O21)/100)</f>
        <v>0</v>
      </c>
      <c r="P23" s="40">
        <f>N23+O23</f>
        <v>1</v>
      </c>
    </row>
    <row r="24" spans="1:18" ht="15" x14ac:dyDescent="0.25">
      <c r="A24" s="32"/>
      <c r="B24" s="33" t="s">
        <v>28</v>
      </c>
      <c r="C24" s="31">
        <f>SUM(C9:C22)</f>
        <v>308921.81000000006</v>
      </c>
      <c r="D24" s="39">
        <f>D23</f>
        <v>1</v>
      </c>
      <c r="E24" s="115">
        <f>(C24*E23)</f>
        <v>53398.705000000009</v>
      </c>
      <c r="F24" s="115"/>
      <c r="G24" s="115">
        <f>(C24*G23)</f>
        <v>95991.295000000013</v>
      </c>
      <c r="H24" s="115"/>
      <c r="I24" s="115">
        <f>(C24*I23)</f>
        <v>91826.045000000042</v>
      </c>
      <c r="J24" s="115"/>
      <c r="K24" s="115">
        <f>(C24*K23)</f>
        <v>67705.765000000029</v>
      </c>
      <c r="L24" s="115"/>
      <c r="M24" s="115">
        <f>(C24*M23)</f>
        <v>0</v>
      </c>
      <c r="N24" s="115"/>
      <c r="O24" s="115">
        <f>(C24*O23)</f>
        <v>0</v>
      </c>
      <c r="P24" s="115"/>
    </row>
    <row r="25" spans="1:18" ht="15" x14ac:dyDescent="0.25">
      <c r="A25" s="41"/>
      <c r="B25" s="42" t="s">
        <v>29</v>
      </c>
      <c r="C25" s="30"/>
      <c r="D25" s="30"/>
      <c r="E25" s="115">
        <f>E24</f>
        <v>53398.705000000009</v>
      </c>
      <c r="F25" s="115"/>
      <c r="G25" s="115">
        <f>G24+E25</f>
        <v>149390.00000000003</v>
      </c>
      <c r="H25" s="115"/>
      <c r="I25" s="115">
        <f t="shared" ref="I25" si="14">I24+G25</f>
        <v>241216.04500000007</v>
      </c>
      <c r="J25" s="115"/>
      <c r="K25" s="115">
        <f t="shared" ref="K25" si="15">K24+I25</f>
        <v>308921.81000000011</v>
      </c>
      <c r="L25" s="115"/>
      <c r="M25" s="115">
        <f t="shared" ref="M25" si="16">M24+K25</f>
        <v>308921.81000000011</v>
      </c>
      <c r="N25" s="115"/>
      <c r="O25" s="115">
        <f t="shared" ref="O25" si="17">O24+M25</f>
        <v>308921.81000000011</v>
      </c>
      <c r="P25" s="115"/>
    </row>
    <row r="26" spans="1:18" ht="15" x14ac:dyDescent="0.25"/>
    <row r="27" spans="1:18" ht="15" x14ac:dyDescent="0.25">
      <c r="A27" s="55"/>
      <c r="B27" s="55"/>
      <c r="C27" s="35"/>
      <c r="D27" s="55"/>
      <c r="E27" s="55"/>
      <c r="F27" s="55"/>
      <c r="G27" s="55"/>
      <c r="H27" s="55"/>
      <c r="I27" s="55"/>
      <c r="J27" s="55"/>
      <c r="K27" s="35"/>
      <c r="L27" s="35"/>
      <c r="M27" s="35"/>
      <c r="N27" s="35"/>
      <c r="O27" s="35"/>
      <c r="P27" s="35"/>
    </row>
    <row r="28" spans="1:18" ht="15" x14ac:dyDescent="0.25">
      <c r="A28" s="35" t="s">
        <v>36</v>
      </c>
      <c r="B28" s="35"/>
      <c r="C28" s="35"/>
      <c r="D28" s="35" t="s">
        <v>37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8" ht="15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8" ht="15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8" ht="15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8" ht="15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x14ac:dyDescent="0.25"/>
    <row r="38" spans="1:16" ht="15" x14ac:dyDescent="0.25"/>
  </sheetData>
  <sheetProtection password="EE6F" sheet="1" objects="1" scenarios="1" selectLockedCells="1"/>
  <mergeCells count="22">
    <mergeCell ref="A1:P1"/>
    <mergeCell ref="E24:F24"/>
    <mergeCell ref="G24:H24"/>
    <mergeCell ref="I24:J24"/>
    <mergeCell ref="K24:L24"/>
    <mergeCell ref="M24:N24"/>
    <mergeCell ref="O24:P24"/>
    <mergeCell ref="O25:P25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25:F25"/>
    <mergeCell ref="G25:H25"/>
    <mergeCell ref="I25:J25"/>
    <mergeCell ref="K25:L25"/>
    <mergeCell ref="M25:N25"/>
  </mergeCells>
  <conditionalFormatting sqref="P22">
    <cfRule type="cellIs" dxfId="35" priority="13" stopIfTrue="1" operator="equal">
      <formula>N22+P22-100</formula>
    </cfRule>
  </conditionalFormatting>
  <conditionalFormatting sqref="N22">
    <cfRule type="cellIs" dxfId="34" priority="12" stopIfTrue="1" operator="equal">
      <formula>L22+N22-100</formula>
    </cfRule>
  </conditionalFormatting>
  <conditionalFormatting sqref="L22">
    <cfRule type="cellIs" dxfId="33" priority="11" stopIfTrue="1" operator="equal">
      <formula>J22+L22-100</formula>
    </cfRule>
  </conditionalFormatting>
  <conditionalFormatting sqref="J22">
    <cfRule type="cellIs" dxfId="32" priority="10" stopIfTrue="1" operator="equal">
      <formula>H22+J22-100</formula>
    </cfRule>
  </conditionalFormatting>
  <conditionalFormatting sqref="H22">
    <cfRule type="cellIs" dxfId="31" priority="9" stopIfTrue="1" operator="equal">
      <formula>F22+H22-100</formula>
    </cfRule>
  </conditionalFormatting>
  <conditionalFormatting sqref="P9:P21">
    <cfRule type="cellIs" dxfId="30" priority="8" stopIfTrue="1" operator="equal">
      <formula>N9+P9-100</formula>
    </cfRule>
  </conditionalFormatting>
  <conditionalFormatting sqref="N9:N21">
    <cfRule type="cellIs" dxfId="29" priority="7" stopIfTrue="1" operator="equal">
      <formula>L9+N9-100</formula>
    </cfRule>
  </conditionalFormatting>
  <conditionalFormatting sqref="L9:L21">
    <cfRule type="cellIs" dxfId="28" priority="6" stopIfTrue="1" operator="equal">
      <formula>J9+L9-100</formula>
    </cfRule>
  </conditionalFormatting>
  <conditionalFormatting sqref="J9:J21">
    <cfRule type="cellIs" dxfId="27" priority="5" stopIfTrue="1" operator="equal">
      <formula>H9+J9-100</formula>
    </cfRule>
  </conditionalFormatting>
  <conditionalFormatting sqref="H9:H21">
    <cfRule type="cellIs" dxfId="26" priority="4" stopIfTrue="1" operator="equal">
      <formula>F9+H9-100</formula>
    </cfRule>
  </conditionalFormatting>
  <conditionalFormatting sqref="F9:F22">
    <cfRule type="cellIs" dxfId="25" priority="3" stopIfTrue="1" operator="equal">
      <formula>D9+F9-100</formula>
    </cfRule>
  </conditionalFormatting>
  <conditionalFormatting sqref="F9:F22 H9:H22 J9:J22 L9:L22 N9:N22 P9:P22">
    <cfRule type="cellIs" dxfId="24" priority="2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8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545466F1-51E7-4D0E-96E1-1A7BEA910F3D}">
            <xm:f>NOT(ISERROR(SEARCH($R$14,R9)))</xm:f>
            <xm:f>$R$14</xm:f>
            <x14:dxf>
              <font>
                <b/>
                <i val="0"/>
                <color rgb="FFFF0000"/>
              </font>
            </x14:dxf>
          </x14:cfRule>
          <xm:sqref>R9:R22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workbookViewId="0">
      <selection activeCell="I14" sqref="I14"/>
    </sheetView>
  </sheetViews>
  <sheetFormatPr defaultRowHeight="15" x14ac:dyDescent="0.25"/>
  <cols>
    <col min="1" max="1" width="41.140625" customWidth="1"/>
    <col min="2" max="2" width="22.5703125" customWidth="1"/>
    <col min="4" max="4" width="21.85546875" bestFit="1" customWidth="1"/>
    <col min="5" max="5" width="12" bestFit="1" customWidth="1"/>
  </cols>
  <sheetData>
    <row r="1" spans="1:9" x14ac:dyDescent="0.25">
      <c r="A1" s="49"/>
      <c r="B1" s="49"/>
      <c r="C1" s="49"/>
      <c r="D1" s="49"/>
      <c r="E1" s="49"/>
    </row>
    <row r="2" spans="1:9" x14ac:dyDescent="0.25">
      <c r="A2" s="49"/>
      <c r="B2" s="49"/>
      <c r="C2" s="49"/>
      <c r="D2" s="49"/>
      <c r="E2" s="49"/>
    </row>
    <row r="3" spans="1:9" x14ac:dyDescent="0.25">
      <c r="A3" s="49"/>
      <c r="B3" s="49"/>
      <c r="C3" s="49"/>
      <c r="D3" s="49"/>
      <c r="E3" s="49"/>
    </row>
    <row r="4" spans="1:9" x14ac:dyDescent="0.25">
      <c r="A4" s="49"/>
      <c r="B4" s="49"/>
      <c r="C4" s="49"/>
      <c r="D4" s="49"/>
      <c r="E4" s="49"/>
    </row>
    <row r="5" spans="1:9" x14ac:dyDescent="0.25">
      <c r="A5" s="49"/>
      <c r="B5" s="49"/>
      <c r="C5" s="49"/>
      <c r="D5" s="49"/>
      <c r="E5" s="49"/>
    </row>
    <row r="6" spans="1:9" x14ac:dyDescent="0.25">
      <c r="A6" s="49"/>
      <c r="B6" s="49"/>
      <c r="C6" s="49"/>
      <c r="D6" s="49"/>
      <c r="E6" s="49"/>
    </row>
    <row r="7" spans="1:9" x14ac:dyDescent="0.25">
      <c r="A7" s="49"/>
      <c r="B7" s="49"/>
      <c r="C7" s="49"/>
      <c r="D7" s="49"/>
      <c r="E7" s="49"/>
    </row>
    <row r="8" spans="1:9" x14ac:dyDescent="0.25">
      <c r="A8" s="56" t="str">
        <f>CONCATENATE("Nº do contrato: ",[2]INFORMAÇÕES1!F52,"-",[2]INFORMAÇÕES1!F53," / ",[2]INFORMAÇÕES1!F78)</f>
        <v xml:space="preserve">Nº do contrato: - / </v>
      </c>
      <c r="B8" s="56"/>
      <c r="C8" s="56"/>
      <c r="D8" s="56"/>
      <c r="E8" s="57"/>
    </row>
    <row r="9" spans="1:9" x14ac:dyDescent="0.25">
      <c r="A9" s="56" t="s">
        <v>536</v>
      </c>
      <c r="B9" s="56"/>
      <c r="C9" s="56"/>
      <c r="D9" s="56"/>
      <c r="E9" s="57"/>
    </row>
    <row r="10" spans="1:9" x14ac:dyDescent="0.25">
      <c r="A10" s="122" t="s">
        <v>537</v>
      </c>
      <c r="B10" s="123"/>
      <c r="C10" s="123"/>
      <c r="D10" s="123"/>
      <c r="E10" s="123"/>
    </row>
    <row r="11" spans="1:9" x14ac:dyDescent="0.25">
      <c r="A11" s="58" t="s">
        <v>538</v>
      </c>
      <c r="B11" s="56"/>
      <c r="C11" s="56"/>
      <c r="D11" s="56"/>
      <c r="E11" s="59"/>
    </row>
    <row r="12" spans="1:9" x14ac:dyDescent="0.25">
      <c r="A12" s="60" t="s">
        <v>500</v>
      </c>
      <c r="B12" s="61">
        <v>3</v>
      </c>
      <c r="C12" s="62">
        <f>IF(B12&gt;0,IF(B12&lt;7,,"&lt;--- Insira valor entre 1 e 6"),"&lt;--- Insira valor entre 1 e 6")</f>
        <v>0</v>
      </c>
      <c r="D12" s="56"/>
      <c r="E12" s="59"/>
    </row>
    <row r="13" spans="1:9" x14ac:dyDescent="0.25">
      <c r="A13" s="99" t="s">
        <v>501</v>
      </c>
      <c r="B13" s="100">
        <v>1</v>
      </c>
      <c r="C13" s="124" t="s">
        <v>502</v>
      </c>
      <c r="D13" s="125"/>
      <c r="E13" s="126"/>
    </row>
    <row r="14" spans="1:9" x14ac:dyDescent="0.25">
      <c r="A14" s="99" t="s">
        <v>503</v>
      </c>
      <c r="B14" s="101">
        <v>2</v>
      </c>
      <c r="C14" s="65" t="str">
        <f>IF(C15&lt;&gt;0,0,"( X )")</f>
        <v>( X )</v>
      </c>
      <c r="D14" s="66" t="s">
        <v>504</v>
      </c>
      <c r="E14" s="67"/>
      <c r="I14">
        <v>1</v>
      </c>
    </row>
    <row r="15" spans="1:9" ht="38.25" x14ac:dyDescent="0.25">
      <c r="A15" s="63" t="s">
        <v>505</v>
      </c>
      <c r="B15" s="64">
        <v>3</v>
      </c>
      <c r="C15" s="68"/>
      <c r="D15" s="69" t="s">
        <v>506</v>
      </c>
      <c r="E15" s="70"/>
    </row>
    <row r="16" spans="1:9" ht="25.5" x14ac:dyDescent="0.25">
      <c r="A16" s="99" t="s">
        <v>507</v>
      </c>
      <c r="B16" s="101">
        <v>4</v>
      </c>
      <c r="C16" s="127" t="s">
        <v>508</v>
      </c>
      <c r="D16" s="128"/>
      <c r="E16" s="129"/>
    </row>
    <row r="17" spans="1:5" x14ac:dyDescent="0.25">
      <c r="A17" s="99" t="s">
        <v>509</v>
      </c>
      <c r="B17" s="101">
        <v>5</v>
      </c>
      <c r="C17" s="71" t="s">
        <v>510</v>
      </c>
      <c r="D17" s="66" t="s">
        <v>511</v>
      </c>
      <c r="E17" s="67"/>
    </row>
    <row r="18" spans="1:5" x14ac:dyDescent="0.25">
      <c r="A18" s="99" t="s">
        <v>512</v>
      </c>
      <c r="B18" s="101">
        <v>6</v>
      </c>
      <c r="C18" s="68"/>
      <c r="D18" s="69" t="s">
        <v>513</v>
      </c>
      <c r="E18" s="70"/>
    </row>
    <row r="19" spans="1:5" x14ac:dyDescent="0.25">
      <c r="A19" s="72"/>
      <c r="B19" s="56"/>
      <c r="C19" s="56"/>
      <c r="D19" s="56"/>
      <c r="E19" s="59"/>
    </row>
    <row r="20" spans="1:5" ht="15.75" x14ac:dyDescent="0.25">
      <c r="A20" s="74"/>
      <c r="B20" s="130" t="s">
        <v>514</v>
      </c>
      <c r="C20" s="130"/>
      <c r="D20" s="130"/>
      <c r="E20" s="74"/>
    </row>
    <row r="21" spans="1:5" ht="47.25" x14ac:dyDescent="0.25">
      <c r="A21" s="75" t="s">
        <v>515</v>
      </c>
      <c r="B21" s="76" t="s">
        <v>516</v>
      </c>
      <c r="C21" s="76" t="s">
        <v>517</v>
      </c>
      <c r="D21" s="76" t="s">
        <v>518</v>
      </c>
      <c r="E21" s="77" t="s">
        <v>519</v>
      </c>
    </row>
    <row r="22" spans="1:5" ht="15.75" x14ac:dyDescent="0.25">
      <c r="A22" s="78" t="s">
        <v>520</v>
      </c>
      <c r="B22" s="79">
        <v>3.4299999999999997E-2</v>
      </c>
      <c r="C22" s="80">
        <v>4.9299999999999997E-2</v>
      </c>
      <c r="D22" s="81">
        <v>6.7100000000000007E-2</v>
      </c>
      <c r="E22" s="82">
        <v>4.24E-2</v>
      </c>
    </row>
    <row r="23" spans="1:5" ht="15.75" x14ac:dyDescent="0.25">
      <c r="A23" s="78" t="s">
        <v>521</v>
      </c>
      <c r="B23" s="83">
        <v>2.8E-3</v>
      </c>
      <c r="C23" s="84">
        <v>4.8999999999999998E-3</v>
      </c>
      <c r="D23" s="85">
        <v>7.4999999999999997E-3</v>
      </c>
      <c r="E23" s="86">
        <v>5.0000000000000001E-3</v>
      </c>
    </row>
    <row r="24" spans="1:5" ht="15.75" x14ac:dyDescent="0.25">
      <c r="A24" s="78" t="s">
        <v>522</v>
      </c>
      <c r="B24" s="83">
        <v>0.01</v>
      </c>
      <c r="C24" s="84">
        <v>1.3899999999999999E-2</v>
      </c>
      <c r="D24" s="85">
        <v>1.7399999999999999E-2</v>
      </c>
      <c r="E24" s="86">
        <v>1.2E-2</v>
      </c>
    </row>
    <row r="25" spans="1:5" ht="15.75" x14ac:dyDescent="0.25">
      <c r="A25" s="78" t="s">
        <v>523</v>
      </c>
      <c r="B25" s="83">
        <v>9.4000000000000004E-3</v>
      </c>
      <c r="C25" s="84">
        <v>9.9000000000000008E-3</v>
      </c>
      <c r="D25" s="85">
        <v>1.17E-2</v>
      </c>
      <c r="E25" s="86">
        <v>9.4999999999999998E-3</v>
      </c>
    </row>
    <row r="26" spans="1:5" ht="15.75" x14ac:dyDescent="0.25">
      <c r="A26" s="78" t="s">
        <v>524</v>
      </c>
      <c r="B26" s="87">
        <v>6.7400000000000002E-2</v>
      </c>
      <c r="C26" s="88">
        <v>8.0399999999999999E-2</v>
      </c>
      <c r="D26" s="89">
        <v>9.4E-2</v>
      </c>
      <c r="E26" s="86">
        <v>0.08</v>
      </c>
    </row>
    <row r="27" spans="1:5" ht="15.75" x14ac:dyDescent="0.25">
      <c r="A27" s="131" t="s">
        <v>525</v>
      </c>
      <c r="B27" s="132"/>
      <c r="C27" s="132"/>
      <c r="D27" s="133"/>
      <c r="E27" s="90">
        <v>3.6499999999999998E-2</v>
      </c>
    </row>
    <row r="28" spans="1:5" ht="15.75" x14ac:dyDescent="0.25">
      <c r="A28" s="134" t="s">
        <v>526</v>
      </c>
      <c r="B28" s="135"/>
      <c r="C28" s="135"/>
      <c r="D28" s="136"/>
      <c r="E28" s="90">
        <v>0.05</v>
      </c>
    </row>
    <row r="29" spans="1:5" ht="16.5" thickBot="1" x14ac:dyDescent="0.3">
      <c r="A29" s="137" t="s">
        <v>527</v>
      </c>
      <c r="B29" s="138"/>
      <c r="C29" s="138"/>
      <c r="D29" s="138"/>
      <c r="E29" s="91">
        <v>4.4999999999999998E-2</v>
      </c>
    </row>
    <row r="30" spans="1:5" x14ac:dyDescent="0.25">
      <c r="A30" s="73"/>
      <c r="E30" s="74"/>
    </row>
    <row r="31" spans="1:5" x14ac:dyDescent="0.25">
      <c r="A31" s="73"/>
      <c r="E31" s="74"/>
    </row>
    <row r="32" spans="1:5" x14ac:dyDescent="0.25">
      <c r="A32" s="73"/>
      <c r="B32" s="92"/>
      <c r="C32" s="92"/>
      <c r="D32" s="92"/>
      <c r="E32" s="74"/>
    </row>
    <row r="33" spans="1:5" ht="15.75" x14ac:dyDescent="0.25">
      <c r="A33" s="139" t="s">
        <v>528</v>
      </c>
      <c r="B33" s="139"/>
      <c r="C33" s="139"/>
      <c r="D33" s="139"/>
      <c r="E33" s="93">
        <v>0.26440000000000002</v>
      </c>
    </row>
    <row r="34" spans="1:5" ht="16.5" thickBot="1" x14ac:dyDescent="0.3">
      <c r="A34" s="140" t="s">
        <v>529</v>
      </c>
      <c r="B34" s="141"/>
      <c r="C34" s="141"/>
      <c r="D34" s="141"/>
      <c r="E34" s="94">
        <f>ROUND('[2]BDI 2622_2013_TCU'!J60,4)</f>
        <v>0</v>
      </c>
    </row>
    <row r="35" spans="1:5" x14ac:dyDescent="0.25">
      <c r="A35" s="73"/>
      <c r="B35" s="73"/>
      <c r="C35" s="73"/>
      <c r="D35" s="73"/>
      <c r="E35" s="74"/>
    </row>
    <row r="36" spans="1:5" ht="41.25" customHeight="1" x14ac:dyDescent="0.25">
      <c r="A36" s="142" t="s">
        <v>530</v>
      </c>
      <c r="B36" s="142"/>
      <c r="C36" s="142"/>
      <c r="D36" s="142"/>
      <c r="E36" s="142"/>
    </row>
    <row r="37" spans="1:5" ht="30" customHeight="1" x14ac:dyDescent="0.25">
      <c r="A37" s="143" t="s">
        <v>531</v>
      </c>
      <c r="B37" s="144"/>
      <c r="C37" s="144"/>
      <c r="D37" s="144"/>
      <c r="E37" s="144"/>
    </row>
    <row r="38" spans="1:5" x14ac:dyDescent="0.25">
      <c r="A38" s="73"/>
      <c r="B38" s="73"/>
      <c r="C38" s="73"/>
      <c r="D38" s="73"/>
      <c r="E38" s="74"/>
    </row>
    <row r="39" spans="1:5" ht="15.75" x14ac:dyDescent="0.25">
      <c r="A39" s="95" t="s">
        <v>532</v>
      </c>
      <c r="B39" s="73"/>
      <c r="C39" s="73"/>
      <c r="D39" s="96" t="str">
        <f>IF(C17="x","SEM Desoneração","COM Desoneração")</f>
        <v>SEM Desoneração</v>
      </c>
      <c r="E39" s="74"/>
    </row>
    <row r="40" spans="1:5" ht="15.75" x14ac:dyDescent="0.25">
      <c r="A40" s="97" t="s">
        <v>533</v>
      </c>
      <c r="B40" s="73"/>
      <c r="C40" s="73"/>
      <c r="D40" s="73"/>
      <c r="E40" s="74"/>
    </row>
    <row r="41" spans="1:5" x14ac:dyDescent="0.25">
      <c r="A41" s="73"/>
      <c r="B41" s="73"/>
      <c r="C41" s="73"/>
      <c r="D41" s="73"/>
      <c r="E41" s="74"/>
    </row>
    <row r="42" spans="1:5" x14ac:dyDescent="0.25">
      <c r="A42" s="145"/>
      <c r="B42" s="145"/>
      <c r="C42" s="145"/>
      <c r="D42" s="145"/>
      <c r="E42" s="145"/>
    </row>
    <row r="43" spans="1:5" x14ac:dyDescent="0.25">
      <c r="A43" s="145"/>
      <c r="B43" s="145"/>
      <c r="C43" s="145"/>
      <c r="D43" s="145"/>
      <c r="E43" s="145"/>
    </row>
    <row r="44" spans="1:5" x14ac:dyDescent="0.25">
      <c r="A44" s="73"/>
      <c r="B44" s="146" t="str">
        <f>CONCATENATE("Responsável Técnico de(o)(a) ",[2]INFORMAÇÕES1!F54)</f>
        <v xml:space="preserve">Responsável Técnico de(o)(a) </v>
      </c>
      <c r="C44" s="146"/>
      <c r="D44" s="146"/>
      <c r="E44" s="74"/>
    </row>
    <row r="45" spans="1:5" x14ac:dyDescent="0.25">
      <c r="A45" s="73"/>
      <c r="B45" s="121" t="s">
        <v>534</v>
      </c>
      <c r="C45" s="121"/>
      <c r="D45" s="121"/>
      <c r="E45" s="74"/>
    </row>
    <row r="46" spans="1:5" x14ac:dyDescent="0.25">
      <c r="A46" s="73"/>
      <c r="B46" s="73"/>
      <c r="C46" s="73"/>
      <c r="D46" s="73"/>
      <c r="E46" s="74"/>
    </row>
    <row r="47" spans="1:5" x14ac:dyDescent="0.25">
      <c r="A47" s="73"/>
      <c r="B47" s="98"/>
      <c r="C47" s="98"/>
      <c r="D47" s="98"/>
      <c r="E47" s="74"/>
    </row>
    <row r="48" spans="1:5" x14ac:dyDescent="0.25">
      <c r="A48" s="73"/>
      <c r="B48" s="146" t="s">
        <v>535</v>
      </c>
      <c r="C48" s="146"/>
      <c r="D48" s="146"/>
      <c r="E48" s="74"/>
    </row>
    <row r="49" spans="1:5" x14ac:dyDescent="0.25">
      <c r="A49" s="73"/>
      <c r="B49" s="121" t="s">
        <v>534</v>
      </c>
      <c r="C49" s="121"/>
      <c r="D49" s="121"/>
      <c r="E49" s="74"/>
    </row>
  </sheetData>
  <mergeCells count="16">
    <mergeCell ref="B49:D49"/>
    <mergeCell ref="A10:E10"/>
    <mergeCell ref="C13:E13"/>
    <mergeCell ref="C16:E16"/>
    <mergeCell ref="B20:D20"/>
    <mergeCell ref="A27:D27"/>
    <mergeCell ref="A28:D28"/>
    <mergeCell ref="A29:D29"/>
    <mergeCell ref="A33:D33"/>
    <mergeCell ref="A34:D34"/>
    <mergeCell ref="A36:E36"/>
    <mergeCell ref="A37:E37"/>
    <mergeCell ref="A42:E43"/>
    <mergeCell ref="B44:D44"/>
    <mergeCell ref="B45:D45"/>
    <mergeCell ref="B48:D48"/>
  </mergeCells>
  <conditionalFormatting sqref="E22:E26">
    <cfRule type="cellIs" dxfId="22" priority="1" stopIfTrue="1" operator="between">
      <formula>$C22</formula>
      <formula>$E22</formula>
    </cfRule>
  </conditionalFormatting>
  <conditionalFormatting sqref="A13:B18">
    <cfRule type="expression" dxfId="21" priority="2" stopIfTrue="1">
      <formula>$C$7=0</formula>
    </cfRule>
    <cfRule type="expression" dxfId="20" priority="2" stopIfTrue="1">
      <formula>$C$7&gt;6</formula>
    </cfRule>
    <cfRule type="expression" dxfId="19" priority="3" stopIfTrue="1">
      <formula>$C13&lt;&gt;$C$7</formula>
    </cfRule>
  </conditionalFormatting>
  <conditionalFormatting sqref="A33:E33 D17">
    <cfRule type="expression" dxfId="18" priority="5" stopIfTrue="1">
      <formula>#REF!&lt;&gt;0</formula>
    </cfRule>
  </conditionalFormatting>
  <conditionalFormatting sqref="A34:E34">
    <cfRule type="expression" dxfId="17" priority="6" stopIfTrue="1">
      <formula>#REF!&lt;&gt;0</formula>
    </cfRule>
  </conditionalFormatting>
  <conditionalFormatting sqref="D14">
    <cfRule type="expression" dxfId="16" priority="7" stopIfTrue="1">
      <formula>#REF!&lt;&gt;0</formula>
    </cfRule>
  </conditionalFormatting>
  <conditionalFormatting sqref="D15">
    <cfRule type="expression" dxfId="15" priority="8" stopIfTrue="1">
      <formula>#REF!&lt;&gt;0</formula>
    </cfRule>
  </conditionalFormatting>
  <conditionalFormatting sqref="D18">
    <cfRule type="expression" dxfId="14" priority="9" stopIfTrue="1">
      <formula>#REF!&lt;&gt;0</formula>
    </cfRule>
  </conditionalFormatting>
  <conditionalFormatting sqref="E29">
    <cfRule type="expression" dxfId="13" priority="10" stopIfTrue="1">
      <formula>#REF!&lt;&gt;0</formula>
    </cfRule>
  </conditionalFormatting>
  <conditionalFormatting sqref="A29:D29">
    <cfRule type="expression" dxfId="12" priority="11" stopIfTrue="1">
      <formula>#REF!&lt;&gt;0</formula>
    </cfRule>
  </conditionalFormatting>
  <conditionalFormatting sqref="A37:E37">
    <cfRule type="expression" dxfId="11" priority="12" stopIfTrue="1">
      <formula>#REF!&lt;&gt;0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workbookViewId="0">
      <selection activeCell="C58" sqref="C58"/>
    </sheetView>
  </sheetViews>
  <sheetFormatPr defaultRowHeight="15" x14ac:dyDescent="0.25"/>
  <cols>
    <col min="1" max="1" width="41.140625" customWidth="1"/>
    <col min="2" max="2" width="22.5703125" customWidth="1"/>
    <col min="4" max="4" width="21.85546875" bestFit="1" customWidth="1"/>
    <col min="5" max="5" width="12" bestFit="1" customWidth="1"/>
  </cols>
  <sheetData>
    <row r="1" spans="1:5" x14ac:dyDescent="0.25">
      <c r="A1" s="49"/>
      <c r="B1" s="49"/>
      <c r="C1" s="49"/>
      <c r="D1" s="49"/>
      <c r="E1" s="49"/>
    </row>
    <row r="2" spans="1:5" x14ac:dyDescent="0.25">
      <c r="A2" s="49"/>
      <c r="B2" s="49"/>
      <c r="C2" s="49"/>
      <c r="D2" s="49"/>
      <c r="E2" s="49"/>
    </row>
    <row r="3" spans="1:5" x14ac:dyDescent="0.25">
      <c r="A3" s="49"/>
      <c r="B3" s="49"/>
      <c r="C3" s="49"/>
      <c r="D3" s="49"/>
      <c r="E3" s="49"/>
    </row>
    <row r="4" spans="1:5" x14ac:dyDescent="0.25">
      <c r="A4" s="49"/>
      <c r="B4" s="49"/>
      <c r="C4" s="49"/>
      <c r="D4" s="49"/>
      <c r="E4" s="49"/>
    </row>
    <row r="5" spans="1:5" x14ac:dyDescent="0.25">
      <c r="A5" s="49"/>
      <c r="B5" s="49"/>
      <c r="C5" s="49"/>
      <c r="D5" s="49"/>
      <c r="E5" s="49"/>
    </row>
    <row r="6" spans="1:5" x14ac:dyDescent="0.25">
      <c r="A6" s="49"/>
      <c r="B6" s="49"/>
      <c r="C6" s="49"/>
      <c r="D6" s="49"/>
      <c r="E6" s="49"/>
    </row>
    <row r="7" spans="1:5" x14ac:dyDescent="0.25">
      <c r="A7" s="49"/>
      <c r="B7" s="49"/>
      <c r="C7" s="49"/>
      <c r="D7" s="49"/>
      <c r="E7" s="49"/>
    </row>
    <row r="8" spans="1:5" x14ac:dyDescent="0.25">
      <c r="A8" s="56" t="str">
        <f>CONCATENATE("Nº do contrato: ",[2]INFORMAÇÕES1!F52,"-",[2]INFORMAÇÕES1!F53," / ",[2]INFORMAÇÕES1!F78)</f>
        <v xml:space="preserve">Nº do contrato: - / </v>
      </c>
      <c r="B8" s="56"/>
      <c r="C8" s="56"/>
      <c r="D8" s="56"/>
      <c r="E8" s="57"/>
    </row>
    <row r="9" spans="1:5" x14ac:dyDescent="0.25">
      <c r="A9" s="56" t="s">
        <v>536</v>
      </c>
      <c r="B9" s="56"/>
      <c r="C9" s="56"/>
      <c r="D9" s="56"/>
      <c r="E9" s="57"/>
    </row>
    <row r="10" spans="1:5" x14ac:dyDescent="0.25">
      <c r="A10" s="122" t="s">
        <v>537</v>
      </c>
      <c r="B10" s="123"/>
      <c r="C10" s="123"/>
      <c r="D10" s="123"/>
      <c r="E10" s="123"/>
    </row>
    <row r="11" spans="1:5" x14ac:dyDescent="0.25">
      <c r="A11" s="58" t="s">
        <v>538</v>
      </c>
      <c r="B11" s="56"/>
      <c r="C11" s="56"/>
      <c r="D11" s="56"/>
      <c r="E11" s="59"/>
    </row>
    <row r="12" spans="1:5" x14ac:dyDescent="0.25">
      <c r="A12" s="60" t="s">
        <v>500</v>
      </c>
      <c r="B12" s="61">
        <v>6</v>
      </c>
      <c r="C12" s="62"/>
      <c r="D12" s="56"/>
      <c r="E12" s="59"/>
    </row>
    <row r="13" spans="1:5" x14ac:dyDescent="0.25">
      <c r="A13" s="99" t="s">
        <v>501</v>
      </c>
      <c r="B13" s="100">
        <v>1</v>
      </c>
      <c r="C13" s="124" t="s">
        <v>502</v>
      </c>
      <c r="D13" s="125"/>
      <c r="E13" s="126"/>
    </row>
    <row r="14" spans="1:5" x14ac:dyDescent="0.25">
      <c r="A14" s="99" t="s">
        <v>503</v>
      </c>
      <c r="B14" s="101">
        <v>2</v>
      </c>
      <c r="C14" s="65" t="str">
        <f>IF(C15&lt;&gt;0,0,"( X )")</f>
        <v>( X )</v>
      </c>
      <c r="D14" s="66" t="s">
        <v>504</v>
      </c>
      <c r="E14" s="67"/>
    </row>
    <row r="15" spans="1:5" ht="38.25" x14ac:dyDescent="0.25">
      <c r="A15" s="99" t="s">
        <v>505</v>
      </c>
      <c r="B15" s="101">
        <v>3</v>
      </c>
      <c r="C15" s="68"/>
      <c r="D15" s="69" t="s">
        <v>506</v>
      </c>
      <c r="E15" s="70"/>
    </row>
    <row r="16" spans="1:5" ht="25.5" x14ac:dyDescent="0.25">
      <c r="A16" s="99" t="s">
        <v>507</v>
      </c>
      <c r="B16" s="101">
        <v>4</v>
      </c>
      <c r="C16" s="127" t="s">
        <v>508</v>
      </c>
      <c r="D16" s="128"/>
      <c r="E16" s="129"/>
    </row>
    <row r="17" spans="1:5" x14ac:dyDescent="0.25">
      <c r="A17" s="99" t="s">
        <v>509</v>
      </c>
      <c r="B17" s="101">
        <v>5</v>
      </c>
      <c r="C17" s="71" t="s">
        <v>510</v>
      </c>
      <c r="D17" s="66" t="s">
        <v>511</v>
      </c>
      <c r="E17" s="67"/>
    </row>
    <row r="18" spans="1:5" x14ac:dyDescent="0.25">
      <c r="A18" s="63" t="s">
        <v>512</v>
      </c>
      <c r="B18" s="64">
        <v>6</v>
      </c>
      <c r="C18" s="68"/>
      <c r="D18" s="69" t="s">
        <v>513</v>
      </c>
      <c r="E18" s="70"/>
    </row>
    <row r="19" spans="1:5" x14ac:dyDescent="0.25">
      <c r="A19" s="72"/>
      <c r="B19" s="56"/>
      <c r="C19" s="56"/>
      <c r="D19" s="56"/>
      <c r="E19" s="59"/>
    </row>
    <row r="20" spans="1:5" ht="15.75" x14ac:dyDescent="0.25">
      <c r="A20" s="74"/>
      <c r="B20" s="130" t="s">
        <v>514</v>
      </c>
      <c r="C20" s="130"/>
      <c r="D20" s="130"/>
      <c r="E20" s="74"/>
    </row>
    <row r="21" spans="1:5" ht="47.25" x14ac:dyDescent="0.25">
      <c r="A21" s="75" t="s">
        <v>515</v>
      </c>
      <c r="B21" s="76" t="s">
        <v>516</v>
      </c>
      <c r="C21" s="76" t="s">
        <v>517</v>
      </c>
      <c r="D21" s="76" t="s">
        <v>518</v>
      </c>
      <c r="E21" s="77" t="s">
        <v>519</v>
      </c>
    </row>
    <row r="22" spans="1:5" ht="15.75" x14ac:dyDescent="0.25">
      <c r="A22" s="78" t="s">
        <v>520</v>
      </c>
      <c r="B22" s="79">
        <v>1.4999999999999999E-2</v>
      </c>
      <c r="C22" s="80">
        <v>3.4500000000000003E-2</v>
      </c>
      <c r="D22" s="81">
        <v>4.4900000000000002E-2</v>
      </c>
      <c r="E22" s="82">
        <v>4.02E-2</v>
      </c>
    </row>
    <row r="23" spans="1:5" ht="15.75" x14ac:dyDescent="0.25">
      <c r="A23" s="78" t="s">
        <v>521</v>
      </c>
      <c r="B23" s="83">
        <v>3.0000000000000001E-3</v>
      </c>
      <c r="C23" s="84">
        <v>4.7999999999999996E-3</v>
      </c>
      <c r="D23" s="85">
        <v>8.2000000000000007E-3</v>
      </c>
      <c r="E23" s="86">
        <v>6.0000000000000001E-3</v>
      </c>
    </row>
    <row r="24" spans="1:5" ht="15.75" x14ac:dyDescent="0.25">
      <c r="A24" s="78" t="s">
        <v>522</v>
      </c>
      <c r="B24" s="83">
        <v>5.5999999999999999E-3</v>
      </c>
      <c r="C24" s="84">
        <v>8.5000000000000006E-3</v>
      </c>
      <c r="D24" s="85">
        <v>8.8999999999999999E-3</v>
      </c>
      <c r="E24" s="86">
        <v>8.0000000000000002E-3</v>
      </c>
    </row>
    <row r="25" spans="1:5" ht="15.75" x14ac:dyDescent="0.25">
      <c r="A25" s="78" t="s">
        <v>523</v>
      </c>
      <c r="B25" s="83">
        <v>8.5000000000000006E-3</v>
      </c>
      <c r="C25" s="84">
        <v>8.5000000000000006E-3</v>
      </c>
      <c r="D25" s="85">
        <v>1.11E-2</v>
      </c>
      <c r="E25" s="86">
        <v>8.9999999999999993E-3</v>
      </c>
    </row>
    <row r="26" spans="1:5" ht="15.75" x14ac:dyDescent="0.25">
      <c r="A26" s="78" t="s">
        <v>524</v>
      </c>
      <c r="B26" s="87">
        <v>3.5000000000000003E-2</v>
      </c>
      <c r="C26" s="88">
        <v>5.11E-2</v>
      </c>
      <c r="D26" s="89">
        <v>6.2199999999999998E-2</v>
      </c>
      <c r="E26" s="86">
        <v>5.8000000000000003E-2</v>
      </c>
    </row>
    <row r="27" spans="1:5" ht="15.75" x14ac:dyDescent="0.25">
      <c r="A27" s="131" t="s">
        <v>525</v>
      </c>
      <c r="B27" s="132"/>
      <c r="C27" s="132"/>
      <c r="D27" s="133"/>
      <c r="E27" s="90">
        <v>3.6499999999999998E-2</v>
      </c>
    </row>
    <row r="28" spans="1:5" ht="15.75" x14ac:dyDescent="0.25">
      <c r="A28" s="134" t="s">
        <v>526</v>
      </c>
      <c r="B28" s="135"/>
      <c r="C28" s="135"/>
      <c r="D28" s="136"/>
      <c r="E28" s="90">
        <v>0.05</v>
      </c>
    </row>
    <row r="29" spans="1:5" ht="16.5" thickBot="1" x14ac:dyDescent="0.3">
      <c r="A29" s="137" t="s">
        <v>527</v>
      </c>
      <c r="B29" s="138"/>
      <c r="C29" s="138"/>
      <c r="D29" s="138"/>
      <c r="E29" s="91">
        <v>4.4999999999999998E-2</v>
      </c>
    </row>
    <row r="30" spans="1:5" x14ac:dyDescent="0.25">
      <c r="A30" s="73"/>
      <c r="E30" s="74"/>
    </row>
    <row r="31" spans="1:5" x14ac:dyDescent="0.25">
      <c r="A31" s="73"/>
      <c r="E31" s="74"/>
    </row>
    <row r="32" spans="1:5" x14ac:dyDescent="0.25">
      <c r="A32" s="73"/>
      <c r="B32" s="92"/>
      <c r="C32" s="92"/>
      <c r="D32" s="92"/>
      <c r="E32" s="74"/>
    </row>
    <row r="33" spans="1:5" ht="15.75" x14ac:dyDescent="0.25">
      <c r="A33" s="139" t="s">
        <v>528</v>
      </c>
      <c r="B33" s="139"/>
      <c r="C33" s="139"/>
      <c r="D33" s="139"/>
      <c r="E33" s="93">
        <v>0.16800000000000001</v>
      </c>
    </row>
    <row r="34" spans="1:5" ht="16.5" thickBot="1" x14ac:dyDescent="0.3">
      <c r="A34" s="140" t="s">
        <v>529</v>
      </c>
      <c r="B34" s="141"/>
      <c r="C34" s="141"/>
      <c r="D34" s="141"/>
      <c r="E34" s="94">
        <f>ROUND('[2]BDI 2622_2013_TCU'!J60,4)</f>
        <v>0</v>
      </c>
    </row>
    <row r="35" spans="1:5" x14ac:dyDescent="0.25">
      <c r="A35" s="73"/>
      <c r="B35" s="73"/>
      <c r="C35" s="73"/>
      <c r="D35" s="73"/>
      <c r="E35" s="74"/>
    </row>
    <row r="36" spans="1:5" ht="41.25" customHeight="1" x14ac:dyDescent="0.25">
      <c r="A36" s="142" t="s">
        <v>530</v>
      </c>
      <c r="B36" s="142"/>
      <c r="C36" s="142"/>
      <c r="D36" s="142"/>
      <c r="E36" s="142"/>
    </row>
    <row r="37" spans="1:5" ht="30" customHeight="1" x14ac:dyDescent="0.25">
      <c r="A37" s="143" t="s">
        <v>531</v>
      </c>
      <c r="B37" s="144"/>
      <c r="C37" s="144"/>
      <c r="D37" s="144"/>
      <c r="E37" s="144"/>
    </row>
    <row r="38" spans="1:5" x14ac:dyDescent="0.25">
      <c r="A38" s="73"/>
      <c r="B38" s="73"/>
      <c r="C38" s="73"/>
      <c r="D38" s="73"/>
      <c r="E38" s="74"/>
    </row>
    <row r="39" spans="1:5" ht="15.75" x14ac:dyDescent="0.25">
      <c r="A39" s="95" t="s">
        <v>532</v>
      </c>
      <c r="B39" s="73"/>
      <c r="C39" s="73"/>
      <c r="D39" s="96" t="str">
        <f>IF(C17="x","SEM Desoneração","COM Desoneração")</f>
        <v>SEM Desoneração</v>
      </c>
      <c r="E39" s="74"/>
    </row>
    <row r="40" spans="1:5" ht="15.75" x14ac:dyDescent="0.25">
      <c r="A40" s="97" t="s">
        <v>533</v>
      </c>
      <c r="B40" s="73"/>
      <c r="C40" s="73"/>
      <c r="D40" s="73"/>
      <c r="E40" s="74"/>
    </row>
    <row r="41" spans="1:5" x14ac:dyDescent="0.25">
      <c r="A41" s="73"/>
      <c r="B41" s="73"/>
      <c r="C41" s="73"/>
      <c r="D41" s="73"/>
      <c r="E41" s="74"/>
    </row>
    <row r="42" spans="1:5" x14ac:dyDescent="0.25">
      <c r="A42" s="145"/>
      <c r="B42" s="145"/>
      <c r="C42" s="145"/>
      <c r="D42" s="145"/>
      <c r="E42" s="145"/>
    </row>
    <row r="43" spans="1:5" x14ac:dyDescent="0.25">
      <c r="A43" s="145"/>
      <c r="B43" s="145"/>
      <c r="C43" s="145"/>
      <c r="D43" s="145"/>
      <c r="E43" s="145"/>
    </row>
    <row r="44" spans="1:5" x14ac:dyDescent="0.25">
      <c r="A44" s="73"/>
      <c r="B44" s="146" t="str">
        <f>CONCATENATE("Responsável Técnico de(o)(a) ",[2]INFORMAÇÕES1!F54)</f>
        <v xml:space="preserve">Responsável Técnico de(o)(a) </v>
      </c>
      <c r="C44" s="146"/>
      <c r="D44" s="146"/>
      <c r="E44" s="74"/>
    </row>
    <row r="45" spans="1:5" x14ac:dyDescent="0.25">
      <c r="A45" s="73"/>
      <c r="B45" s="121" t="s">
        <v>534</v>
      </c>
      <c r="C45" s="121"/>
      <c r="D45" s="121"/>
      <c r="E45" s="74"/>
    </row>
    <row r="46" spans="1:5" x14ac:dyDescent="0.25">
      <c r="A46" s="73"/>
      <c r="B46" s="73"/>
      <c r="C46" s="73"/>
      <c r="D46" s="73"/>
      <c r="E46" s="74"/>
    </row>
    <row r="47" spans="1:5" x14ac:dyDescent="0.25">
      <c r="A47" s="73"/>
      <c r="B47" s="98"/>
      <c r="C47" s="98"/>
      <c r="D47" s="98"/>
      <c r="E47" s="74"/>
    </row>
    <row r="48" spans="1:5" x14ac:dyDescent="0.25">
      <c r="A48" s="73"/>
      <c r="B48" s="146" t="s">
        <v>535</v>
      </c>
      <c r="C48" s="146"/>
      <c r="D48" s="146"/>
      <c r="E48" s="74"/>
    </row>
    <row r="49" spans="1:5" x14ac:dyDescent="0.25">
      <c r="A49" s="73"/>
      <c r="B49" s="121" t="s">
        <v>534</v>
      </c>
      <c r="C49" s="121"/>
      <c r="D49" s="121"/>
      <c r="E49" s="74"/>
    </row>
  </sheetData>
  <mergeCells count="16">
    <mergeCell ref="A28:D28"/>
    <mergeCell ref="A10:E10"/>
    <mergeCell ref="C13:E13"/>
    <mergeCell ref="C16:E16"/>
    <mergeCell ref="B20:D20"/>
    <mergeCell ref="A27:D27"/>
    <mergeCell ref="B44:D44"/>
    <mergeCell ref="B45:D45"/>
    <mergeCell ref="B48:D48"/>
    <mergeCell ref="B49:D49"/>
    <mergeCell ref="A29:D29"/>
    <mergeCell ref="A33:D33"/>
    <mergeCell ref="A34:D34"/>
    <mergeCell ref="A36:E36"/>
    <mergeCell ref="A37:E37"/>
    <mergeCell ref="A42:E43"/>
  </mergeCells>
  <conditionalFormatting sqref="E22:E26">
    <cfRule type="cellIs" dxfId="10" priority="1" stopIfTrue="1" operator="between">
      <formula>$C22</formula>
      <formula>$E22</formula>
    </cfRule>
  </conditionalFormatting>
  <conditionalFormatting sqref="A13:B18">
    <cfRule type="expression" dxfId="9" priority="2" stopIfTrue="1">
      <formula>$C$7&gt;6</formula>
    </cfRule>
    <cfRule type="expression" dxfId="8" priority="3" stopIfTrue="1">
      <formula>$C13&lt;&gt;$C$7</formula>
    </cfRule>
  </conditionalFormatting>
  <conditionalFormatting sqref="A33:E33 D17">
    <cfRule type="expression" dxfId="7" priority="4" stopIfTrue="1">
      <formula>#REF!&lt;&gt;0</formula>
    </cfRule>
  </conditionalFormatting>
  <conditionalFormatting sqref="A34:E34">
    <cfRule type="expression" dxfId="6" priority="5" stopIfTrue="1">
      <formula>#REF!&lt;&gt;0</formula>
    </cfRule>
  </conditionalFormatting>
  <conditionalFormatting sqref="D14">
    <cfRule type="expression" dxfId="5" priority="6" stopIfTrue="1">
      <formula>#REF!&lt;&gt;0</formula>
    </cfRule>
  </conditionalFormatting>
  <conditionalFormatting sqref="D15">
    <cfRule type="expression" dxfId="4" priority="7" stopIfTrue="1">
      <formula>#REF!&lt;&gt;0</formula>
    </cfRule>
  </conditionalFormatting>
  <conditionalFormatting sqref="D18">
    <cfRule type="expression" dxfId="3" priority="8" stopIfTrue="1">
      <formula>#REF!&lt;&gt;0</formula>
    </cfRule>
  </conditionalFormatting>
  <conditionalFormatting sqref="E29">
    <cfRule type="expression" dxfId="2" priority="9" stopIfTrue="1">
      <formula>#REF!&lt;&gt;0</formula>
    </cfRule>
  </conditionalFormatting>
  <conditionalFormatting sqref="A29:D29">
    <cfRule type="expression" dxfId="1" priority="10" stopIfTrue="1">
      <formula>#REF!&lt;&gt;0</formula>
    </cfRule>
  </conditionalFormatting>
  <conditionalFormatting sqref="A37:E37">
    <cfRule type="expression" dxfId="0" priority="11" stopIfTrue="1">
      <formula>#REF!&lt;&gt;0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ORÇAMENTO</vt:lpstr>
      <vt:lpstr>CRONOGRAMA</vt:lpstr>
      <vt:lpstr>BDI 1</vt:lpstr>
      <vt:lpstr>BDI 2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2017-09-25T16:35:31Z</cp:lastPrinted>
  <dcterms:created xsi:type="dcterms:W3CDTF">2013-05-17T17:26:46Z</dcterms:created>
  <dcterms:modified xsi:type="dcterms:W3CDTF">2017-10-05T12:17:15Z</dcterms:modified>
</cp:coreProperties>
</file>