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4610" yWindow="-15" windowWidth="14175" windowHeight="12825" activeTab="1"/>
  </bookViews>
  <sheets>
    <sheet name="ORÇAMENTO" sheetId="1" r:id="rId1"/>
    <sheet name="CRONOGRAMA" sheetId="2" r:id="rId2"/>
    <sheet name="BDI" sheetId="5" r:id="rId3"/>
  </sheets>
  <externalReferences>
    <externalReference r:id="rId4"/>
  </externalReferences>
  <definedNames>
    <definedName name="_xlnm._FilterDatabase" localSheetId="0" hidden="1">ORÇAMENTO!$A$10:$G$32</definedName>
    <definedName name="_xlnm.Print_Area" localSheetId="2">BDI!$A$1:$E$47</definedName>
    <definedName name="_xlnm.Print_Area" localSheetId="1">CRONOGRAMA!$A$1:$P$35</definedName>
    <definedName name="_xlnm.Print_Area" localSheetId="0">ORÇAMENTO!$A$1:$G$40</definedName>
    <definedName name="Import.CR">[1]Dados!$G$8</definedName>
    <definedName name="Import.Município">[1]Dados!$G$7</definedName>
    <definedName name="Import.Proponente">[1]Dados!$G$6</definedName>
  </definedNames>
  <calcPr calcId="144525"/>
</workbook>
</file>

<file path=xl/calcChain.xml><?xml version="1.0" encoding="utf-8"?>
<calcChain xmlns="http://schemas.openxmlformats.org/spreadsheetml/2006/main">
  <c r="G13" i="2" l="1"/>
  <c r="G12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C16" i="2"/>
  <c r="C15" i="2"/>
  <c r="C14" i="2"/>
  <c r="C13" i="2"/>
  <c r="C12" i="2"/>
  <c r="C11" i="2"/>
  <c r="C10" i="2"/>
  <c r="B16" i="2"/>
  <c r="B15" i="2"/>
  <c r="B14" i="2"/>
  <c r="B13" i="2"/>
  <c r="B12" i="2"/>
  <c r="B11" i="2"/>
  <c r="B10" i="2"/>
  <c r="F17" i="1"/>
  <c r="G17" i="1" s="1"/>
  <c r="F14" i="1"/>
  <c r="G14" i="1"/>
  <c r="F15" i="1"/>
  <c r="G15" i="1" s="1"/>
  <c r="F19" i="1"/>
  <c r="G19" i="1" s="1"/>
  <c r="F20" i="1"/>
  <c r="G20" i="1"/>
  <c r="F22" i="1"/>
  <c r="G22" i="1"/>
  <c r="F23" i="1"/>
  <c r="G23" i="1" s="1"/>
  <c r="F25" i="1"/>
  <c r="G25" i="1" s="1"/>
  <c r="F27" i="1"/>
  <c r="G27" i="1" s="1"/>
  <c r="F29" i="1"/>
  <c r="G29" i="1" s="1"/>
  <c r="I14" i="1"/>
  <c r="I15" i="1"/>
  <c r="I17" i="1"/>
  <c r="I19" i="1"/>
  <c r="I20" i="1"/>
  <c r="I22" i="1"/>
  <c r="I23" i="1"/>
  <c r="I25" i="1"/>
  <c r="I27" i="1"/>
  <c r="I29" i="1"/>
  <c r="C14" i="5" l="1"/>
  <c r="B14" i="5"/>
  <c r="I13" i="1"/>
  <c r="F13" i="1" s="1"/>
  <c r="G13" i="1" s="1"/>
  <c r="R17" i="2" l="1"/>
  <c r="R18" i="2"/>
  <c r="R19" i="2"/>
  <c r="R20" i="2"/>
  <c r="R21" i="2"/>
  <c r="R22" i="2"/>
  <c r="F9" i="2" l="1"/>
  <c r="H9" i="2" s="1"/>
  <c r="J9" i="2" s="1"/>
  <c r="L9" i="2" s="1"/>
  <c r="N9" i="2" s="1"/>
  <c r="P9" i="2" s="1"/>
  <c r="R9" i="2" s="1"/>
  <c r="F10" i="2"/>
  <c r="H10" i="2" s="1"/>
  <c r="J10" i="2" s="1"/>
  <c r="L10" i="2" s="1"/>
  <c r="N10" i="2" s="1"/>
  <c r="P10" i="2" s="1"/>
  <c r="R10" i="2" s="1"/>
  <c r="F11" i="2"/>
  <c r="H11" i="2" s="1"/>
  <c r="J11" i="2" s="1"/>
  <c r="L11" i="2" s="1"/>
  <c r="N11" i="2" s="1"/>
  <c r="P11" i="2" s="1"/>
  <c r="R11" i="2" s="1"/>
  <c r="F12" i="2"/>
  <c r="H12" i="2" s="1"/>
  <c r="J12" i="2" s="1"/>
  <c r="L12" i="2" s="1"/>
  <c r="N12" i="2" s="1"/>
  <c r="P12" i="2" s="1"/>
  <c r="R12" i="2" s="1"/>
  <c r="F13" i="2"/>
  <c r="H13" i="2" s="1"/>
  <c r="J13" i="2" s="1"/>
  <c r="L13" i="2" s="1"/>
  <c r="N13" i="2" s="1"/>
  <c r="P13" i="2" s="1"/>
  <c r="R13" i="2" s="1"/>
  <c r="F14" i="2"/>
  <c r="H14" i="2" s="1"/>
  <c r="J14" i="2" s="1"/>
  <c r="L14" i="2" s="1"/>
  <c r="N14" i="2" s="1"/>
  <c r="P14" i="2" s="1"/>
  <c r="R14" i="2" s="1"/>
  <c r="F15" i="2"/>
  <c r="H15" i="2" s="1"/>
  <c r="J15" i="2" s="1"/>
  <c r="L15" i="2" s="1"/>
  <c r="N15" i="2" s="1"/>
  <c r="P15" i="2" s="1"/>
  <c r="R15" i="2" s="1"/>
  <c r="F16" i="2"/>
  <c r="H16" i="2" s="1"/>
  <c r="J16" i="2" s="1"/>
  <c r="L16" i="2" s="1"/>
  <c r="N16" i="2" s="1"/>
  <c r="P16" i="2" s="1"/>
  <c r="R16" i="2" s="1"/>
  <c r="F17" i="2"/>
  <c r="F18" i="2"/>
  <c r="F19" i="2"/>
  <c r="F20" i="2"/>
  <c r="F21" i="2"/>
  <c r="F22" i="2"/>
  <c r="H17" i="2"/>
  <c r="J17" i="2" s="1"/>
  <c r="L17" i="2" s="1"/>
  <c r="N17" i="2" s="1"/>
  <c r="P17" i="2" s="1"/>
  <c r="H20" i="2"/>
  <c r="J20" i="2" s="1"/>
  <c r="L20" i="2" s="1"/>
  <c r="N20" i="2" s="1"/>
  <c r="P20" i="2" s="1"/>
  <c r="H21" i="2"/>
  <c r="J21" i="2" s="1"/>
  <c r="L21" i="2" s="1"/>
  <c r="N21" i="2" s="1"/>
  <c r="P21" i="2" s="1"/>
  <c r="H19" i="2"/>
  <c r="J19" i="2" s="1"/>
  <c r="L19" i="2" s="1"/>
  <c r="N19" i="2" s="1"/>
  <c r="P19" i="2" s="1"/>
  <c r="H22" i="2"/>
  <c r="J22" i="2" s="1"/>
  <c r="L22" i="2" s="1"/>
  <c r="N22" i="2" s="1"/>
  <c r="P22" i="2" s="1"/>
  <c r="H18" i="2"/>
  <c r="J18" i="2" s="1"/>
  <c r="L18" i="2" s="1"/>
  <c r="N18" i="2" s="1"/>
  <c r="P18" i="2" s="1"/>
  <c r="B9" i="2"/>
  <c r="E29" i="5" l="1"/>
  <c r="E28" i="5"/>
  <c r="C12" i="5"/>
  <c r="A4" i="2"/>
  <c r="C24" i="2" l="1"/>
  <c r="E31" i="5"/>
  <c r="A35" i="5" s="1"/>
  <c r="E30" i="5"/>
  <c r="C23" i="2" l="1"/>
  <c r="D9" i="2"/>
  <c r="A3" i="2"/>
  <c r="M23" i="2" l="1"/>
  <c r="K23" i="2"/>
  <c r="G23" i="2"/>
  <c r="G24" i="2" s="1"/>
  <c r="I23" i="2"/>
  <c r="I24" i="2" s="1"/>
  <c r="E23" i="2"/>
  <c r="F23" i="2" s="1"/>
  <c r="D23" i="2"/>
  <c r="D24" i="2" s="1"/>
  <c r="O23" i="2"/>
  <c r="M24" i="2" l="1"/>
  <c r="H23" i="2"/>
  <c r="J23" i="2" s="1"/>
  <c r="L23" i="2" s="1"/>
  <c r="N23" i="2" s="1"/>
  <c r="P23" i="2" s="1"/>
  <c r="E24" i="2"/>
  <c r="K24" i="2" s="1"/>
  <c r="G34" i="1"/>
  <c r="O24" i="2" l="1"/>
  <c r="M10" i="1"/>
  <c r="E25" i="2" l="1"/>
  <c r="G25" i="2" l="1"/>
  <c r="I25" i="2" s="1"/>
  <c r="K25" i="2" s="1"/>
  <c r="M25" i="2" s="1"/>
  <c r="O25" i="2" s="1"/>
</calcChain>
</file>

<file path=xl/sharedStrings.xml><?xml version="1.0" encoding="utf-8"?>
<sst xmlns="http://schemas.openxmlformats.org/spreadsheetml/2006/main" count="163" uniqueCount="130">
  <si>
    <t>CÓDIGO SINAPI E DESCRIÇÃO DO SERVIÇO</t>
  </si>
  <si>
    <t>UNID.</t>
  </si>
  <si>
    <t>QUANT.</t>
  </si>
  <si>
    <t>P. UNITÁRIO</t>
  </si>
  <si>
    <t>TOTAL</t>
  </si>
  <si>
    <t>ITEM</t>
  </si>
  <si>
    <t>C/SINAPI</t>
  </si>
  <si>
    <t>MAXIMO</t>
  </si>
  <si>
    <t>SÓ SERA ACEITA PLANILHA NESTE FORMATO</t>
  </si>
  <si>
    <t>BASE</t>
  </si>
  <si>
    <t>Item</t>
  </si>
  <si>
    <t>Mês 01</t>
  </si>
  <si>
    <t>Mês 02</t>
  </si>
  <si>
    <t>Mês 03</t>
  </si>
  <si>
    <t>Mês 04</t>
  </si>
  <si>
    <t>Mês 05</t>
  </si>
  <si>
    <t>Mês 06</t>
  </si>
  <si>
    <t>No mês</t>
  </si>
  <si>
    <t>Acum.</t>
  </si>
  <si>
    <t>ESPAÇO PARA LANÇAMENTO DE VALORES PROPOSTOS PELA EMPRESA</t>
  </si>
  <si>
    <t>% DE DESCONTO</t>
  </si>
  <si>
    <t>DE A % DE DESCONTO NESTE CAMPO, CASO NÃO FOR DADO DESCONTO MANTENHA 0,000%</t>
  </si>
  <si>
    <t>CRONOGRAMA GLOBAL</t>
  </si>
  <si>
    <t>Agente Promotor / Proponente: PREFEITURA MUNICIPAL DE CORONEL VIVIDA-PR</t>
  </si>
  <si>
    <t>DESCRIÇÃO DOS AGRUPADORES DE SERVIÇOS</t>
  </si>
  <si>
    <t>Investimento</t>
  </si>
  <si>
    <t>TOTAL (%)</t>
  </si>
  <si>
    <t>TOTAL (R$)</t>
  </si>
  <si>
    <t>ACUMULADO (R$)</t>
  </si>
  <si>
    <t>CORONEL VIVIDA, XX DE XXXXXXXXXXX DE 2017</t>
  </si>
  <si>
    <t>PESO</t>
  </si>
  <si>
    <t>%</t>
  </si>
  <si>
    <t>Local/data</t>
  </si>
  <si>
    <t>Responsável Técnico</t>
  </si>
  <si>
    <t>Nº da Operação</t>
  </si>
  <si>
    <t>Gestor / Programa / Ação / Modalidade</t>
  </si>
  <si>
    <t>Município/UF</t>
  </si>
  <si>
    <t>Proponente</t>
  </si>
  <si>
    <t>Tipo de Obra (conforme Acórdão 2622/2013 - TCU):</t>
  </si>
  <si>
    <t xml:space="preserve"> - Construção de Rodovias e Ferrovias (também para Recapeamento, Pavimentação e Praças)</t>
  </si>
  <si>
    <t>ITENS</t>
  </si>
  <si>
    <t>SIGLAS</t>
  </si>
  <si>
    <t>VALORES</t>
  </si>
  <si>
    <t>TAXA DE RATEIO DA ADMINISTRAÇÃO CENTRAL</t>
  </si>
  <si>
    <t>AC</t>
  </si>
  <si>
    <t>TAXA DE SEGURO E GARANTIA DO EMPREENDIMENTO</t>
  </si>
  <si>
    <t>S+G</t>
  </si>
  <si>
    <t>TAXA DE RISCO</t>
  </si>
  <si>
    <t>R</t>
  </si>
  <si>
    <t>TAXA DE DESPESAS FINANCEIRAS</t>
  </si>
  <si>
    <t>DF</t>
  </si>
  <si>
    <t>TAXA DE LUCRO</t>
  </si>
  <si>
    <t>L</t>
  </si>
  <si>
    <t>TAXA DE TRIBUTOS</t>
  </si>
  <si>
    <t>PIS (geralmente 0,65%)</t>
  </si>
  <si>
    <t>I</t>
  </si>
  <si>
    <t>COFINS (geralmente 3,00%)</t>
  </si>
  <si>
    <t>ISS (legislação municipal)</t>
  </si>
  <si>
    <t>CPRB (INSS)</t>
  </si>
  <si>
    <t>BDI conforme Acórdão 2622/2013 - TCU</t>
  </si>
  <si>
    <t>BDI RESULTANTE</t>
  </si>
  <si>
    <t>FÓRMULA UTILIZADA:</t>
  </si>
  <si>
    <r>
      <t xml:space="preserve">Declaro que, conforme legislação tributária municipal, a </t>
    </r>
    <r>
      <rPr>
        <b/>
        <sz val="10"/>
        <rFont val="Calibri"/>
        <family val="2"/>
      </rPr>
      <t>base de cálculo</t>
    </r>
    <r>
      <rPr>
        <sz val="10"/>
        <rFont val="Calibri"/>
        <family val="2"/>
      </rPr>
      <t xml:space="preserve"> do ISS corresponde a</t>
    </r>
  </si>
  <si>
    <r>
      <t xml:space="preserve">do valor deste tipo de obra e, sobre esta base, incide ISS com </t>
    </r>
    <r>
      <rPr>
        <b/>
        <sz val="10"/>
        <rFont val="Calibri"/>
        <family val="2"/>
      </rPr>
      <t>alíquota</t>
    </r>
    <r>
      <rPr>
        <sz val="10"/>
        <rFont val="Calibri"/>
        <family val="2"/>
      </rPr>
      <t xml:space="preserve"> de</t>
    </r>
  </si>
  <si>
    <t xml:space="preserve">Observações: </t>
  </si>
  <si>
    <t>Responsável Técnico pela Elaboração do Orçamento:</t>
  </si>
  <si>
    <t>Data:</t>
  </si>
  <si>
    <t xml:space="preserve">         QUADRO DE COMPOSIÇÃO DO BDI - PADRÃO</t>
  </si>
  <si>
    <t>Grau de Sigilo</t>
  </si>
  <si>
    <t>#PUBLICO</t>
  </si>
  <si>
    <t>MUNICÍPIO DE CORONEL VIVIDA</t>
  </si>
  <si>
    <t>Nome:</t>
  </si>
  <si>
    <t>Crea:</t>
  </si>
  <si>
    <t>ART:</t>
  </si>
  <si>
    <t>XX/XX/2017</t>
  </si>
  <si>
    <t>SERVIÇOS INICIAIS</t>
  </si>
  <si>
    <t>LIMPEZA DE SUPERFICIES COM JATO DE ALTA PRESSAO DE AR E AGUA</t>
  </si>
  <si>
    <t/>
  </si>
  <si>
    <t>SINALIZACAO HORIZONTAL COM TINTA RETRORREFLETIVA A BASE DE RESINA ACRILICA COM MICROESFERAS DE VIDRO</t>
  </si>
  <si>
    <t>73806/1</t>
  </si>
  <si>
    <t>1.1</t>
  </si>
  <si>
    <t>1.1.1</t>
  </si>
  <si>
    <t>1.1.2</t>
  </si>
  <si>
    <t>1.1.3</t>
  </si>
  <si>
    <t>1.2</t>
  </si>
  <si>
    <t>1.2.1</t>
  </si>
  <si>
    <t>1.3</t>
  </si>
  <si>
    <t>1.3.1</t>
  </si>
  <si>
    <t>1.3.2</t>
  </si>
  <si>
    <t>1.4</t>
  </si>
  <si>
    <t>1.4.1</t>
  </si>
  <si>
    <t>1.4.2</t>
  </si>
  <si>
    <t>1.5</t>
  </si>
  <si>
    <t>1.5.1</t>
  </si>
  <si>
    <t>1.6</t>
  </si>
  <si>
    <t>1.6.1</t>
  </si>
  <si>
    <t>1.7</t>
  </si>
  <si>
    <t>1.7.1</t>
  </si>
  <si>
    <t>74209/1</t>
  </si>
  <si>
    <t>002</t>
  </si>
  <si>
    <t>94275</t>
  </si>
  <si>
    <t>003</t>
  </si>
  <si>
    <t>004</t>
  </si>
  <si>
    <t>005</t>
  </si>
  <si>
    <t>72947</t>
  </si>
  <si>
    <t>001</t>
  </si>
  <si>
    <t>006</t>
  </si>
  <si>
    <t>PAVIMENTAÇÃO ÁSFALTICA SOBRE POLIÉDRO</t>
  </si>
  <si>
    <t>PLACA DE OBRA EM CHAPA DE ACO GALVANIZADO</t>
  </si>
  <si>
    <t>DEMOLIÇÃO DE RAMPAS NA VIA</t>
  </si>
  <si>
    <t>GUIAS E MEIO-FIO</t>
  </si>
  <si>
    <t>ASSENTAMENTO DE GUIA (MEIO-FIO) EM TRECHO RETO, CONFECCIONADA EM CONCRETO PRÉ-FABRICADO, DIMENSÕES 100X15X13X20 CM (COMPRIMENTO X BASE INFERIOR X BASE SUPERIOR X ALTURA), PARA URBANIZAÇÃO INTERNA DE EMPREENDIMENTOS. AF_06/2016_P</t>
  </si>
  <si>
    <t>REPERFILAMENTO EM C.B.U.Q e=3cm</t>
  </si>
  <si>
    <t>PINTURA DE LIGAÇÃO COM EMULSÃO RR-1C</t>
  </si>
  <si>
    <t>REPERFILAMENTO EM CONCRETO BETUMINOSO USINADO A QUENTE(CBUQ),CAP 50/70 e=3cm</t>
  </si>
  <si>
    <t>CAPA DE ROLAGEM EM C.B.U.Q e=3cm</t>
  </si>
  <si>
    <t>CAPA DE ROLAMENTO EM CONCRETO BETUMINOSO USINADO A QUENTE(CBUQ),CAP 50/70 e=3cm</t>
  </si>
  <si>
    <t>SINALIZAÇÃO DE TRANSITO - HORIZONTAL</t>
  </si>
  <si>
    <t>SINALIZAÇÃO DE TRANSITO - VERTICAL</t>
  </si>
  <si>
    <t>PLACAS PARA SINALIZACAO VERTICAL</t>
  </si>
  <si>
    <t>IDENTIFICAÇÃO DE LOGRADOURO PÚBLICO</t>
  </si>
  <si>
    <t>PLACAS PARA IDENTIFICAÇÃO DE LOGRADOURO PÚBLICO</t>
  </si>
  <si>
    <t>M2</t>
  </si>
  <si>
    <t>M³</t>
  </si>
  <si>
    <t>M</t>
  </si>
  <si>
    <t>M²</t>
  </si>
  <si>
    <t>T</t>
  </si>
  <si>
    <t>UND</t>
  </si>
  <si>
    <t>LOCALIZAÇÃO: Rua Desembargador Motta e Rua Coronel Constantino Fabricio</t>
  </si>
  <si>
    <t>OBJETO: RECAPEAMENTO SOBRE PEDRAS IRREGULARES EM VIAS PÚBLICAS URBANAS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</si>
</sst>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%"/>
  </numFmts>
  <fonts count="25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rgb="FFFF0000"/>
      <name val="Arial"/>
      <family val="2"/>
    </font>
    <font>
      <b/>
      <sz val="12"/>
      <color rgb="FFC00000"/>
      <name val="Arial"/>
      <family val="2"/>
    </font>
    <font>
      <sz val="20"/>
      <color rgb="FFC00000"/>
      <name val="Arial"/>
      <family val="2"/>
    </font>
    <font>
      <sz val="11"/>
      <color theme="1"/>
      <name val="Calibri"/>
      <family val="2"/>
      <scheme val="minor"/>
    </font>
    <font>
      <sz val="16"/>
      <color rgb="FFFF0000"/>
      <name val="Arial"/>
      <family val="2"/>
    </font>
    <font>
      <b/>
      <sz val="10"/>
      <color rgb="FFC00000"/>
      <name val="Arial"/>
      <family val="2"/>
    </font>
    <font>
      <b/>
      <sz val="12"/>
      <name val="Arial"/>
      <family val="2"/>
    </font>
    <font>
      <sz val="8"/>
      <color indexed="8"/>
      <name val="Calibri"/>
      <family val="2"/>
    </font>
    <font>
      <b/>
      <sz val="8"/>
      <color indexed="8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10"/>
      <color indexed="8"/>
      <name val="Calibri"/>
      <family val="2"/>
    </font>
    <font>
      <sz val="10"/>
      <color indexed="10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sz val="11"/>
      <name val="Calibri"/>
      <family val="2"/>
    </font>
    <font>
      <sz val="11"/>
      <color indexed="10"/>
      <name val="Calibri"/>
      <family val="2"/>
    </font>
    <font>
      <b/>
      <sz val="8"/>
      <color theme="0"/>
      <name val="Arial"/>
      <family val="2"/>
    </font>
    <font>
      <sz val="8"/>
      <color theme="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6"/>
        <bgColor indexed="64"/>
      </patternFill>
    </fill>
    <fill>
      <patternFill patternType="mediumGray"/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</fills>
  <borders count="37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2">
    <xf numFmtId="0" fontId="0" fillId="0" borderId="0"/>
    <xf numFmtId="9" fontId="9" fillId="0" borderId="0" applyFont="0" applyFill="0" applyBorder="0" applyAlignment="0" applyProtection="0"/>
  </cellStyleXfs>
  <cellXfs count="156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 applyProtection="1">
      <alignment horizontal="center"/>
    </xf>
    <xf numFmtId="0" fontId="3" fillId="0" borderId="1" xfId="0" applyFont="1" applyBorder="1" applyAlignment="1" applyProtection="1">
      <alignment horizontal="center"/>
    </xf>
    <xf numFmtId="4" fontId="3" fillId="0" borderId="1" xfId="0" applyNumberFormat="1" applyFont="1" applyBorder="1" applyAlignment="1" applyProtection="1">
      <alignment horizontal="center"/>
    </xf>
    <xf numFmtId="0" fontId="1" fillId="2" borderId="2" xfId="0" applyFont="1" applyFill="1" applyBorder="1" applyAlignment="1" applyProtection="1">
      <alignment horizontal="justify" vertical="top" wrapText="1"/>
    </xf>
    <xf numFmtId="0" fontId="1" fillId="2" borderId="2" xfId="0" applyFont="1" applyFill="1" applyBorder="1" applyAlignment="1" applyProtection="1">
      <alignment horizontal="center"/>
    </xf>
    <xf numFmtId="4" fontId="1" fillId="2" borderId="2" xfId="0" applyNumberFormat="1" applyFont="1" applyFill="1" applyBorder="1" applyAlignment="1" applyProtection="1"/>
    <xf numFmtId="4" fontId="1" fillId="3" borderId="2" xfId="0" applyNumberFormat="1" applyFont="1" applyFill="1" applyBorder="1" applyAlignment="1" applyProtection="1">
      <protection locked="0"/>
    </xf>
    <xf numFmtId="4" fontId="4" fillId="3" borderId="0" xfId="0" applyNumberFormat="1" applyFont="1" applyFill="1" applyAlignment="1" applyProtection="1">
      <alignment horizontal="right"/>
    </xf>
    <xf numFmtId="4" fontId="6" fillId="0" borderId="1" xfId="0" applyNumberFormat="1" applyFont="1" applyBorder="1" applyAlignment="1" applyProtection="1">
      <alignment horizontal="center"/>
    </xf>
    <xf numFmtId="0" fontId="7" fillId="2" borderId="2" xfId="0" applyFont="1" applyFill="1" applyBorder="1" applyAlignment="1" applyProtection="1">
      <alignment horizontal="center" vertical="top" wrapText="1"/>
    </xf>
    <xf numFmtId="0" fontId="1" fillId="2" borderId="3" xfId="0" applyFont="1" applyFill="1" applyBorder="1" applyAlignment="1" applyProtection="1">
      <alignment horizontal="center"/>
    </xf>
    <xf numFmtId="0" fontId="1" fillId="2" borderId="3" xfId="0" applyFont="1" applyFill="1" applyBorder="1" applyAlignment="1" applyProtection="1">
      <alignment horizontal="justify" vertical="top" wrapText="1"/>
    </xf>
    <xf numFmtId="4" fontId="1" fillId="2" borderId="3" xfId="0" applyNumberFormat="1" applyFont="1" applyFill="1" applyBorder="1" applyAlignment="1" applyProtection="1"/>
    <xf numFmtId="4" fontId="6" fillId="0" borderId="0" xfId="0" applyNumberFormat="1" applyFont="1" applyBorder="1" applyAlignment="1" applyProtection="1">
      <alignment horizontal="center"/>
    </xf>
    <xf numFmtId="164" fontId="10" fillId="3" borderId="2" xfId="1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</xf>
    <xf numFmtId="2" fontId="2" fillId="0" borderId="11" xfId="0" applyNumberFormat="1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1" fillId="0" borderId="12" xfId="0" applyFont="1" applyBorder="1" applyAlignment="1" applyProtection="1">
      <alignment horizontal="center" vertical="top"/>
    </xf>
    <xf numFmtId="4" fontId="1" fillId="0" borderId="2" xfId="0" applyNumberFormat="1" applyFont="1" applyBorder="1" applyAlignment="1" applyProtection="1">
      <alignment horizontal="justify" vertical="top" wrapText="1"/>
    </xf>
    <xf numFmtId="4" fontId="1" fillId="0" borderId="2" xfId="0" applyNumberFormat="1" applyFont="1" applyBorder="1" applyAlignment="1" applyProtection="1"/>
    <xf numFmtId="4" fontId="1" fillId="4" borderId="2" xfId="0" applyNumberFormat="1" applyFont="1" applyFill="1" applyBorder="1" applyAlignment="1" applyProtection="1">
      <protection locked="0"/>
    </xf>
    <xf numFmtId="4" fontId="1" fillId="4" borderId="4" xfId="0" applyNumberFormat="1" applyFont="1" applyFill="1" applyBorder="1" applyAlignment="1" applyProtection="1">
      <protection locked="0"/>
    </xf>
    <xf numFmtId="0" fontId="2" fillId="0" borderId="18" xfId="0" applyFont="1" applyBorder="1" applyAlignment="1" applyProtection="1">
      <alignment horizontal="center" vertical="center"/>
    </xf>
    <xf numFmtId="0" fontId="2" fillId="0" borderId="19" xfId="0" applyFont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vertical="center"/>
    </xf>
    <xf numFmtId="4" fontId="2" fillId="0" borderId="11" xfId="0" applyNumberFormat="1" applyFont="1" applyBorder="1" applyAlignment="1" applyProtection="1">
      <alignment vertical="center"/>
    </xf>
    <xf numFmtId="0" fontId="2" fillId="0" borderId="13" xfId="0" applyFont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right" vertical="center"/>
    </xf>
    <xf numFmtId="4" fontId="1" fillId="0" borderId="0" xfId="0" applyNumberFormat="1" applyFont="1" applyFill="1" applyBorder="1" applyAlignment="1" applyProtection="1">
      <protection locked="0"/>
    </xf>
    <xf numFmtId="0" fontId="0" fillId="0" borderId="0" xfId="0" applyProtection="1">
      <protection locked="0"/>
    </xf>
    <xf numFmtId="0" fontId="2" fillId="2" borderId="2" xfId="0" applyFont="1" applyFill="1" applyBorder="1" applyAlignment="1" applyProtection="1">
      <alignment horizontal="center"/>
    </xf>
    <xf numFmtId="0" fontId="2" fillId="2" borderId="2" xfId="0" applyFont="1" applyFill="1" applyBorder="1" applyAlignment="1" applyProtection="1">
      <alignment horizontal="justify" vertical="top" wrapText="1"/>
    </xf>
    <xf numFmtId="10" fontId="1" fillId="0" borderId="2" xfId="1" applyNumberFormat="1" applyFont="1" applyBorder="1" applyAlignment="1" applyProtection="1"/>
    <xf numFmtId="9" fontId="2" fillId="0" borderId="11" xfId="1" applyFont="1" applyBorder="1" applyAlignment="1" applyProtection="1">
      <alignment vertical="center"/>
    </xf>
    <xf numFmtId="10" fontId="2" fillId="0" borderId="11" xfId="1" applyNumberFormat="1" applyFont="1" applyBorder="1" applyAlignment="1" applyProtection="1">
      <alignment vertical="center"/>
    </xf>
    <xf numFmtId="0" fontId="2" fillId="0" borderId="16" xfId="0" applyFont="1" applyBorder="1" applyAlignment="1" applyProtection="1">
      <alignment horizontal="center" vertical="center"/>
    </xf>
    <xf numFmtId="0" fontId="2" fillId="0" borderId="17" xfId="0" applyFont="1" applyBorder="1" applyAlignment="1" applyProtection="1">
      <alignment horizontal="right" vertical="center"/>
    </xf>
    <xf numFmtId="0" fontId="2" fillId="0" borderId="20" xfId="0" applyNumberFormat="1" applyFont="1" applyFill="1" applyBorder="1" applyAlignment="1" applyProtection="1">
      <alignment vertical="center"/>
    </xf>
    <xf numFmtId="0" fontId="2" fillId="0" borderId="29" xfId="0" applyNumberFormat="1" applyFont="1" applyFill="1" applyBorder="1" applyAlignment="1" applyProtection="1">
      <alignment vertical="center"/>
    </xf>
    <xf numFmtId="0" fontId="2" fillId="0" borderId="21" xfId="0" applyNumberFormat="1" applyFont="1" applyFill="1" applyBorder="1" applyAlignment="1" applyProtection="1">
      <alignment vertical="center"/>
    </xf>
    <xf numFmtId="0" fontId="1" fillId="0" borderId="29" xfId="0" applyFont="1" applyFill="1" applyBorder="1" applyAlignment="1" applyProtection="1">
      <alignment vertical="center"/>
    </xf>
    <xf numFmtId="0" fontId="2" fillId="0" borderId="29" xfId="0" applyFont="1" applyFill="1" applyBorder="1" applyAlignment="1" applyProtection="1">
      <alignment horizontal="left" vertical="center"/>
    </xf>
    <xf numFmtId="0" fontId="2" fillId="0" borderId="21" xfId="0" applyFont="1" applyFill="1" applyBorder="1" applyAlignment="1" applyProtection="1">
      <alignment horizontal="left" vertical="center"/>
    </xf>
    <xf numFmtId="0" fontId="14" fillId="0" borderId="16" xfId="0" applyNumberFormat="1" applyFont="1" applyFill="1" applyBorder="1" applyAlignment="1">
      <alignment horizontal="left" vertical="center"/>
    </xf>
    <xf numFmtId="0" fontId="13" fillId="0" borderId="0" xfId="0" applyNumberFormat="1" applyFont="1" applyFill="1" applyAlignment="1">
      <alignment horizontal="left" vertical="center"/>
    </xf>
    <xf numFmtId="0" fontId="13" fillId="0" borderId="0" xfId="0" applyNumberFormat="1" applyFont="1" applyFill="1" applyAlignment="1" applyProtection="1">
      <alignment horizontal="left" vertical="center" wrapText="1"/>
      <protection hidden="1"/>
    </xf>
    <xf numFmtId="0" fontId="13" fillId="0" borderId="0" xfId="0" applyNumberFormat="1" applyFont="1" applyFill="1" applyAlignment="1" applyProtection="1">
      <alignment horizontal="left" vertical="center"/>
    </xf>
    <xf numFmtId="0" fontId="14" fillId="0" borderId="10" xfId="0" applyNumberFormat="1" applyFont="1" applyFill="1" applyBorder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Fill="1" applyAlignment="1">
      <alignment horizontal="left"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left" vertical="top"/>
    </xf>
    <xf numFmtId="0" fontId="15" fillId="0" borderId="0" xfId="0" applyFont="1"/>
    <xf numFmtId="0" fontId="16" fillId="0" borderId="20" xfId="0" applyFont="1" applyBorder="1" applyAlignment="1">
      <alignment horizontal="center"/>
    </xf>
    <xf numFmtId="0" fontId="16" fillId="0" borderId="29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15" fillId="0" borderId="31" xfId="0" applyFont="1" applyBorder="1"/>
    <xf numFmtId="0" fontId="15" fillId="0" borderId="23" xfId="0" applyFont="1" applyBorder="1"/>
    <xf numFmtId="0" fontId="15" fillId="0" borderId="32" xfId="0" applyFont="1" applyFill="1" applyBorder="1" applyAlignment="1">
      <alignment horizontal="center"/>
    </xf>
    <xf numFmtId="10" fontId="15" fillId="7" borderId="32" xfId="1" applyNumberFormat="1" applyFont="1" applyFill="1" applyBorder="1" applyProtection="1">
      <protection locked="0"/>
    </xf>
    <xf numFmtId="0" fontId="15" fillId="0" borderId="26" xfId="0" applyFont="1" applyBorder="1"/>
    <xf numFmtId="0" fontId="15" fillId="0" borderId="5" xfId="0" applyFont="1" applyBorder="1"/>
    <xf numFmtId="0" fontId="15" fillId="0" borderId="33" xfId="0" applyFont="1" applyFill="1" applyBorder="1" applyAlignment="1">
      <alignment horizontal="center"/>
    </xf>
    <xf numFmtId="10" fontId="15" fillId="7" borderId="33" xfId="1" applyNumberFormat="1" applyFont="1" applyFill="1" applyBorder="1" applyProtection="1">
      <protection locked="0"/>
    </xf>
    <xf numFmtId="0" fontId="15" fillId="0" borderId="28" xfId="0" applyFont="1" applyBorder="1"/>
    <xf numFmtId="0" fontId="15" fillId="0" borderId="3" xfId="0" applyFont="1" applyBorder="1"/>
    <xf numFmtId="10" fontId="15" fillId="7" borderId="34" xfId="1" applyNumberFormat="1" applyFont="1" applyFill="1" applyBorder="1" applyProtection="1">
      <protection locked="0"/>
    </xf>
    <xf numFmtId="0" fontId="15" fillId="0" borderId="4" xfId="0" applyFont="1" applyBorder="1"/>
    <xf numFmtId="0" fontId="15" fillId="0" borderId="27" xfId="0" applyFont="1" applyBorder="1"/>
    <xf numFmtId="0" fontId="15" fillId="0" borderId="30" xfId="0" applyFont="1" applyFill="1" applyBorder="1" applyAlignment="1">
      <alignment horizontal="center"/>
    </xf>
    <xf numFmtId="0" fontId="15" fillId="0" borderId="13" xfId="0" applyFont="1" applyBorder="1"/>
    <xf numFmtId="10" fontId="15" fillId="0" borderId="33" xfId="1" applyNumberFormat="1" applyFont="1" applyFill="1" applyBorder="1" applyProtection="1"/>
    <xf numFmtId="0" fontId="15" fillId="0" borderId="25" xfId="0" applyFont="1" applyBorder="1"/>
    <xf numFmtId="0" fontId="15" fillId="0" borderId="0" xfId="0" applyFont="1" applyBorder="1"/>
    <xf numFmtId="0" fontId="15" fillId="0" borderId="35" xfId="0" applyFont="1" applyBorder="1"/>
    <xf numFmtId="10" fontId="15" fillId="0" borderId="34" xfId="1" applyNumberFormat="1" applyFont="1" applyFill="1" applyBorder="1" applyAlignment="1" applyProtection="1">
      <alignment horizontal="right"/>
    </xf>
    <xf numFmtId="0" fontId="15" fillId="0" borderId="29" xfId="0" applyFont="1" applyBorder="1"/>
    <xf numFmtId="10" fontId="15" fillId="0" borderId="11" xfId="1" applyNumberFormat="1" applyFont="1" applyFill="1" applyBorder="1"/>
    <xf numFmtId="0" fontId="17" fillId="0" borderId="20" xfId="0" applyFont="1" applyFill="1" applyBorder="1"/>
    <xf numFmtId="0" fontId="17" fillId="0" borderId="29" xfId="0" applyFont="1" applyFill="1" applyBorder="1"/>
    <xf numFmtId="10" fontId="17" fillId="0" borderId="11" xfId="1" applyNumberFormat="1" applyFont="1" applyFill="1" applyBorder="1"/>
    <xf numFmtId="0" fontId="18" fillId="0" borderId="0" xfId="0" applyFont="1" applyAlignment="1">
      <alignment vertical="center" wrapText="1"/>
    </xf>
    <xf numFmtId="10" fontId="19" fillId="7" borderId="0" xfId="0" applyNumberFormat="1" applyFont="1" applyFill="1" applyAlignment="1" applyProtection="1">
      <alignment horizontal="left" vertical="center" wrapText="1"/>
      <protection locked="0"/>
    </xf>
    <xf numFmtId="0" fontId="19" fillId="0" borderId="0" xfId="0" applyFont="1" applyFill="1" applyAlignment="1" applyProtection="1">
      <alignment horizontal="right" vertical="center" wrapText="1"/>
    </xf>
    <xf numFmtId="0" fontId="21" fillId="0" borderId="0" xfId="0" applyFont="1" applyFill="1" applyAlignment="1" applyProtection="1">
      <alignment horizontal="right" vertical="center" wrapText="1"/>
    </xf>
    <xf numFmtId="10" fontId="19" fillId="0" borderId="0" xfId="0" applyNumberFormat="1" applyFont="1" applyFill="1" applyAlignment="1" applyProtection="1">
      <alignment horizontal="left" vertical="center" wrapText="1"/>
    </xf>
    <xf numFmtId="0" fontId="18" fillId="0" borderId="0" xfId="0" applyFont="1" applyFill="1" applyAlignment="1" applyProtection="1">
      <alignment vertical="center" wrapText="1"/>
    </xf>
    <xf numFmtId="0" fontId="18" fillId="0" borderId="23" xfId="0" applyFont="1" applyBorder="1" applyAlignment="1">
      <alignment vertical="center" wrapText="1"/>
    </xf>
    <xf numFmtId="0" fontId="22" fillId="0" borderId="2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15" fillId="0" borderId="0" xfId="0" applyFont="1" applyFill="1" applyAlignment="1">
      <alignment horizontal="right"/>
    </xf>
    <xf numFmtId="14" fontId="19" fillId="7" borderId="0" xfId="0" applyNumberFormat="1" applyFont="1" applyFill="1" applyAlignment="1" applyProtection="1">
      <alignment horizontal="left" vertical="center" wrapText="1"/>
      <protection locked="0"/>
    </xf>
    <xf numFmtId="0" fontId="15" fillId="0" borderId="0" xfId="0" applyFont="1" applyFill="1"/>
    <xf numFmtId="49" fontId="15" fillId="0" borderId="0" xfId="0" applyNumberFormat="1" applyFont="1" applyFill="1" applyAlignment="1">
      <alignment wrapText="1"/>
    </xf>
    <xf numFmtId="0" fontId="0" fillId="0" borderId="0" xfId="0" applyFill="1" applyAlignment="1">
      <alignment wrapText="1"/>
    </xf>
    <xf numFmtId="0" fontId="15" fillId="0" borderId="30" xfId="0" applyFont="1" applyBorder="1" applyAlignment="1">
      <alignment horizontal="center"/>
    </xf>
    <xf numFmtId="0" fontId="17" fillId="0" borderId="0" xfId="0" applyFont="1" applyAlignment="1">
      <alignment vertical="center"/>
    </xf>
    <xf numFmtId="0" fontId="17" fillId="0" borderId="10" xfId="0" applyFont="1" applyBorder="1" applyAlignment="1">
      <alignment horizontal="center" vertical="center"/>
    </xf>
    <xf numFmtId="0" fontId="13" fillId="0" borderId="18" xfId="0" applyNumberFormat="1" applyFont="1" applyFill="1" applyBorder="1" applyAlignment="1">
      <alignment horizontal="left" vertical="center"/>
    </xf>
    <xf numFmtId="0" fontId="13" fillId="0" borderId="9" xfId="0" applyNumberFormat="1" applyFont="1" applyFill="1" applyBorder="1" applyAlignment="1">
      <alignment horizontal="left" vertical="center"/>
    </xf>
    <xf numFmtId="4" fontId="1" fillId="4" borderId="14" xfId="0" applyNumberFormat="1" applyFont="1" applyFill="1" applyBorder="1" applyAlignment="1" applyProtection="1">
      <protection locked="0"/>
    </xf>
    <xf numFmtId="4" fontId="1" fillId="4" borderId="24" xfId="0" applyNumberFormat="1" applyFont="1" applyFill="1" applyBorder="1" applyAlignment="1" applyProtection="1">
      <protection locked="0"/>
    </xf>
    <xf numFmtId="0" fontId="2" fillId="0" borderId="9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4" fontId="1" fillId="0" borderId="36" xfId="0" applyNumberFormat="1" applyFont="1" applyBorder="1" applyAlignment="1" applyProtection="1"/>
    <xf numFmtId="0" fontId="0" fillId="0" borderId="8" xfId="0" applyBorder="1" applyProtection="1">
      <protection locked="0"/>
    </xf>
    <xf numFmtId="10" fontId="23" fillId="0" borderId="11" xfId="1" applyNumberFormat="1" applyFont="1" applyBorder="1" applyAlignment="1" applyProtection="1">
      <alignment vertical="center"/>
    </xf>
    <xf numFmtId="0" fontId="4" fillId="3" borderId="3" xfId="0" applyFont="1" applyFill="1" applyBorder="1" applyAlignment="1">
      <alignment horizontal="right"/>
    </xf>
    <xf numFmtId="0" fontId="5" fillId="0" borderId="0" xfId="0" applyFont="1" applyFill="1" applyBorder="1" applyAlignment="1" applyProtection="1">
      <alignment horizontal="left" vertical="top" wrapText="1"/>
    </xf>
    <xf numFmtId="4" fontId="12" fillId="0" borderId="0" xfId="0" applyNumberFormat="1" applyFont="1" applyFill="1" applyBorder="1" applyAlignment="1" applyProtection="1">
      <alignment horizontal="center"/>
      <protection locked="0"/>
    </xf>
    <xf numFmtId="0" fontId="11" fillId="2" borderId="14" xfId="0" applyFont="1" applyFill="1" applyBorder="1" applyAlignment="1" applyProtection="1">
      <alignment horizontal="center" vertical="center" wrapText="1"/>
    </xf>
    <xf numFmtId="0" fontId="11" fillId="2" borderId="15" xfId="0" applyFont="1" applyFill="1" applyBorder="1" applyAlignment="1" applyProtection="1">
      <alignment horizontal="center" vertical="center" wrapText="1"/>
    </xf>
    <xf numFmtId="0" fontId="11" fillId="2" borderId="1" xfId="0" applyFont="1" applyFill="1" applyBorder="1" applyAlignment="1" applyProtection="1">
      <alignment horizontal="center" vertical="center" wrapText="1"/>
    </xf>
    <xf numFmtId="0" fontId="8" fillId="2" borderId="14" xfId="0" applyFont="1" applyFill="1" applyBorder="1" applyAlignment="1" applyProtection="1">
      <alignment horizontal="center" vertical="top" wrapText="1"/>
    </xf>
    <xf numFmtId="0" fontId="8" fillId="2" borderId="15" xfId="0" applyFont="1" applyFill="1" applyBorder="1" applyAlignment="1" applyProtection="1">
      <alignment horizontal="center" vertical="top" wrapText="1"/>
    </xf>
    <xf numFmtId="0" fontId="8" fillId="2" borderId="1" xfId="0" applyFont="1" applyFill="1" applyBorder="1" applyAlignment="1" applyProtection="1">
      <alignment horizontal="center" vertical="top" wrapText="1"/>
    </xf>
    <xf numFmtId="0" fontId="5" fillId="0" borderId="23" xfId="0" applyFont="1" applyFill="1" applyBorder="1" applyAlignment="1" applyProtection="1">
      <alignment horizontal="left" vertical="top" wrapText="1"/>
    </xf>
    <xf numFmtId="0" fontId="5" fillId="0" borderId="4" xfId="0" applyFont="1" applyFill="1" applyBorder="1" applyAlignment="1" applyProtection="1">
      <alignment horizontal="left" vertical="top" wrapText="1"/>
    </xf>
    <xf numFmtId="0" fontId="5" fillId="0" borderId="5" xfId="0" applyFont="1" applyFill="1" applyBorder="1" applyAlignment="1" applyProtection="1">
      <alignment horizontal="left" vertical="top" wrapText="1"/>
    </xf>
    <xf numFmtId="0" fontId="5" fillId="0" borderId="6" xfId="0" applyFont="1" applyFill="1" applyBorder="1" applyAlignment="1" applyProtection="1">
      <alignment horizontal="left" vertical="top" wrapText="1"/>
    </xf>
    <xf numFmtId="4" fontId="23" fillId="0" borderId="11" xfId="0" applyNumberFormat="1" applyFont="1" applyBorder="1" applyAlignment="1" applyProtection="1">
      <alignment horizontal="right" vertical="center"/>
    </xf>
    <xf numFmtId="0" fontId="2" fillId="0" borderId="9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right" vertical="center"/>
    </xf>
    <xf numFmtId="0" fontId="2" fillId="0" borderId="10" xfId="0" applyFont="1" applyBorder="1" applyAlignment="1" applyProtection="1">
      <alignment horizontal="right" vertical="center"/>
    </xf>
    <xf numFmtId="4" fontId="2" fillId="0" borderId="11" xfId="0" applyNumberFormat="1" applyFont="1" applyBorder="1" applyAlignment="1" applyProtection="1">
      <alignment horizontal="right" vertical="center"/>
    </xf>
    <xf numFmtId="0" fontId="12" fillId="0" borderId="0" xfId="0" applyFont="1" applyFill="1" applyBorder="1" applyAlignment="1" applyProtection="1">
      <alignment horizontal="center" vertical="center"/>
    </xf>
    <xf numFmtId="0" fontId="14" fillId="0" borderId="9" xfId="0" applyNumberFormat="1" applyFont="1" applyFill="1" applyBorder="1" applyAlignment="1">
      <alignment horizontal="left" vertical="top" wrapText="1"/>
    </xf>
    <xf numFmtId="0" fontId="14" fillId="0" borderId="10" xfId="0" applyNumberFormat="1" applyFont="1" applyFill="1" applyBorder="1" applyAlignment="1">
      <alignment horizontal="left" vertical="top" wrapText="1"/>
    </xf>
    <xf numFmtId="0" fontId="14" fillId="0" borderId="18" xfId="0" applyNumberFormat="1" applyFont="1" applyFill="1" applyBorder="1" applyAlignment="1">
      <alignment horizontal="left" vertical="top" wrapText="1"/>
    </xf>
    <xf numFmtId="0" fontId="14" fillId="0" borderId="22" xfId="0" applyNumberFormat="1" applyFont="1" applyFill="1" applyBorder="1" applyAlignment="1">
      <alignment horizontal="left" vertical="top" wrapText="1"/>
    </xf>
    <xf numFmtId="0" fontId="14" fillId="0" borderId="19" xfId="0" applyNumberFormat="1" applyFont="1" applyFill="1" applyBorder="1" applyAlignment="1">
      <alignment horizontal="left" vertical="top" wrapText="1"/>
    </xf>
    <xf numFmtId="0" fontId="14" fillId="0" borderId="16" xfId="0" applyNumberFormat="1" applyFont="1" applyFill="1" applyBorder="1" applyAlignment="1">
      <alignment horizontal="left" vertical="top" wrapText="1"/>
    </xf>
    <xf numFmtId="0" fontId="14" fillId="0" borderId="8" xfId="0" applyNumberFormat="1" applyFont="1" applyFill="1" applyBorder="1" applyAlignment="1">
      <alignment horizontal="left" vertical="top" wrapText="1"/>
    </xf>
    <xf numFmtId="0" fontId="14" fillId="0" borderId="17" xfId="0" applyNumberFormat="1" applyFont="1" applyFill="1" applyBorder="1" applyAlignment="1">
      <alignment horizontal="left" vertical="top" wrapText="1"/>
    </xf>
    <xf numFmtId="0" fontId="17" fillId="0" borderId="0" xfId="0" applyFont="1" applyAlignment="1">
      <alignment horizontal="center" vertical="center"/>
    </xf>
    <xf numFmtId="0" fontId="13" fillId="0" borderId="18" xfId="0" applyNumberFormat="1" applyFont="1" applyFill="1" applyBorder="1" applyAlignment="1" applyProtection="1">
      <alignment horizontal="left" vertical="center"/>
    </xf>
    <xf numFmtId="0" fontId="13" fillId="0" borderId="22" xfId="0" applyNumberFormat="1" applyFont="1" applyFill="1" applyBorder="1" applyAlignment="1" applyProtection="1">
      <alignment horizontal="left" vertical="center"/>
    </xf>
    <xf numFmtId="0" fontId="13" fillId="0" borderId="19" xfId="0" applyNumberFormat="1" applyFont="1" applyFill="1" applyBorder="1" applyAlignment="1" applyProtection="1">
      <alignment horizontal="left" vertical="center"/>
    </xf>
    <xf numFmtId="0" fontId="14" fillId="0" borderId="16" xfId="0" applyNumberFormat="1" applyFont="1" applyFill="1" applyBorder="1" applyAlignment="1" applyProtection="1">
      <alignment horizontal="left" vertical="center"/>
    </xf>
    <xf numFmtId="0" fontId="14" fillId="0" borderId="8" xfId="0" applyNumberFormat="1" applyFont="1" applyFill="1" applyBorder="1" applyAlignment="1" applyProtection="1">
      <alignment horizontal="left" vertical="center"/>
    </xf>
    <xf numFmtId="0" fontId="14" fillId="0" borderId="17" xfId="0" applyNumberFormat="1" applyFont="1" applyFill="1" applyBorder="1" applyAlignment="1" applyProtection="1">
      <alignment horizontal="left" vertical="center"/>
    </xf>
    <xf numFmtId="0" fontId="15" fillId="0" borderId="0" xfId="0" applyFont="1" applyFill="1" applyAlignment="1">
      <alignment horizontal="left"/>
    </xf>
    <xf numFmtId="0" fontId="15" fillId="6" borderId="0" xfId="0" applyFont="1" applyFill="1" applyAlignment="1" applyProtection="1">
      <alignment horizontal="left" vertical="top"/>
      <protection locked="0"/>
    </xf>
    <xf numFmtId="0" fontId="18" fillId="0" borderId="0" xfId="0" applyFont="1" applyAlignment="1">
      <alignment horizontal="center" vertical="center" wrapText="1"/>
    </xf>
    <xf numFmtId="0" fontId="19" fillId="0" borderId="0" xfId="0" applyFont="1" applyAlignment="1">
      <alignment horizontal="right" vertical="center" wrapText="1"/>
    </xf>
    <xf numFmtId="0" fontId="21" fillId="0" borderId="0" xfId="0" applyFont="1" applyAlignment="1">
      <alignment horizontal="right" vertical="center" wrapText="1"/>
    </xf>
    <xf numFmtId="0" fontId="19" fillId="7" borderId="0" xfId="0" applyFont="1" applyFill="1" applyAlignment="1" applyProtection="1">
      <alignment horizontal="left" vertical="center" wrapText="1"/>
      <protection locked="0"/>
    </xf>
    <xf numFmtId="0" fontId="15" fillId="7" borderId="0" xfId="0" applyFont="1" applyFill="1" applyAlignment="1" applyProtection="1">
      <alignment horizontal="left" vertical="center" wrapText="1"/>
      <protection locked="0"/>
    </xf>
    <xf numFmtId="10" fontId="24" fillId="0" borderId="2" xfId="1" applyNumberFormat="1" applyFont="1" applyBorder="1" applyAlignment="1" applyProtection="1"/>
  </cellXfs>
  <cellStyles count="2">
    <cellStyle name="Normal" xfId="0" builtinId="0"/>
    <cellStyle name="Porcentagem" xfId="1" builtinId="5"/>
  </cellStyles>
  <dxfs count="13">
    <dxf>
      <font>
        <b/>
        <i val="0"/>
        <color rgb="FFFF0000"/>
      </font>
    </dxf>
    <dxf>
      <font>
        <color theme="0" tint="-4.9989318521683403E-2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352425</xdr:colOff>
      <xdr:row>31</xdr:row>
      <xdr:rowOff>104775</xdr:rowOff>
    </xdr:from>
    <xdr:to>
      <xdr:col>2</xdr:col>
      <xdr:colOff>581025</xdr:colOff>
      <xdr:row>33</xdr:row>
      <xdr:rowOff>95250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8575" y="4048125"/>
          <a:ext cx="272415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352425</xdr:colOff>
      <xdr:row>31</xdr:row>
      <xdr:rowOff>104775</xdr:rowOff>
    </xdr:from>
    <xdr:to>
      <xdr:col>2</xdr:col>
      <xdr:colOff>581025</xdr:colOff>
      <xdr:row>33</xdr:row>
      <xdr:rowOff>95250</xdr:rowOff>
    </xdr:to>
    <xdr:pic>
      <xdr:nvPicPr>
        <xdr:cNvPr id="4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8575" y="4048125"/>
          <a:ext cx="272415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ng/COMPARTILHADO/ASFALTO/2017%20-%20PAV%20ASF&#193;LTICA/04%20%20-%20ACESSOS%20AO%20LAGO/OR&#199;AMENTO%20CR%208419572016-MTUR-P1037093-43/OR&#199;AMENTO%20C%20R%20841957-201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icial"/>
      <sheetName val="Novo!"/>
      <sheetName val="Dados"/>
      <sheetName val="BDI"/>
      <sheetName val="Orçamento"/>
      <sheetName val="Memória"/>
      <sheetName val="Comp"/>
      <sheetName val="Cot"/>
      <sheetName val="CronoFF"/>
      <sheetName val="QCI"/>
      <sheetName val="Memorial Descritivo"/>
      <sheetName val="Licitação"/>
      <sheetName val="CronoFF-L"/>
      <sheetName val="QCI-L"/>
      <sheetName val="BM"/>
      <sheetName val="RRE"/>
      <sheetName val="OFÍCIO"/>
      <sheetName val="CC"/>
    </sheetNames>
    <sheetDataSet>
      <sheetData sheetId="0"/>
      <sheetData sheetId="1"/>
      <sheetData sheetId="2">
        <row r="6">
          <cell r="G6" t="str">
            <v>MUNICÍPIO DE CORONEL VIVIDA</v>
          </cell>
        </row>
        <row r="7">
          <cell r="G7" t="str">
            <v>CORONEL VIVIDA - PR</v>
          </cell>
        </row>
        <row r="8">
          <cell r="G8" t="str">
            <v>1037093-43</v>
          </cell>
        </row>
        <row r="28">
          <cell r="G28" t="str">
            <v>DESONERADO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3"/>
  <sheetViews>
    <sheetView workbookViewId="0">
      <selection activeCell="I14" sqref="I14"/>
    </sheetView>
  </sheetViews>
  <sheetFormatPr defaultRowHeight="15" x14ac:dyDescent="0.25"/>
  <cols>
    <col min="1" max="1" width="4.7109375" bestFit="1" customWidth="1"/>
    <col min="2" max="2" width="8.7109375" bestFit="1" customWidth="1"/>
    <col min="3" max="3" width="50.140625" customWidth="1"/>
    <col min="4" max="4" width="4.85546875" bestFit="1" customWidth="1"/>
    <col min="5" max="5" width="6.7109375" bestFit="1" customWidth="1"/>
    <col min="6" max="6" width="10" bestFit="1" customWidth="1"/>
    <col min="7" max="7" width="11.7109375" bestFit="1" customWidth="1"/>
    <col min="9" max="9" width="44.85546875" customWidth="1"/>
    <col min="10" max="10" width="16.140625" customWidth="1"/>
    <col min="11" max="11" width="13.5703125" bestFit="1" customWidth="1"/>
    <col min="12" max="12" width="12.28515625" bestFit="1" customWidth="1"/>
    <col min="13" max="13" width="11.7109375" bestFit="1" customWidth="1"/>
  </cols>
  <sheetData>
    <row r="1" spans="1:13" ht="15" customHeight="1" x14ac:dyDescent="0.25">
      <c r="A1" s="34"/>
      <c r="B1" s="34"/>
      <c r="C1" s="34"/>
      <c r="D1" s="34"/>
      <c r="E1" s="34"/>
      <c r="F1" s="34"/>
      <c r="G1" s="34"/>
      <c r="K1" s="116" t="s">
        <v>21</v>
      </c>
    </row>
    <row r="2" spans="1:13" ht="15" customHeight="1" x14ac:dyDescent="0.25">
      <c r="A2" s="34"/>
      <c r="B2" s="34"/>
      <c r="C2" s="34"/>
      <c r="D2" s="34"/>
      <c r="E2" s="34"/>
      <c r="F2" s="34"/>
      <c r="G2" s="34"/>
      <c r="I2" s="119" t="s">
        <v>8</v>
      </c>
      <c r="K2" s="117"/>
    </row>
    <row r="3" spans="1:13" ht="15" customHeight="1" x14ac:dyDescent="0.25">
      <c r="A3" s="34"/>
      <c r="B3" s="34"/>
      <c r="C3" s="35"/>
      <c r="D3" s="34"/>
      <c r="E3" s="34"/>
      <c r="F3" s="34"/>
      <c r="G3" s="34"/>
      <c r="I3" s="120"/>
      <c r="K3" s="117"/>
    </row>
    <row r="4" spans="1:13" ht="15" customHeight="1" x14ac:dyDescent="0.25">
      <c r="A4" s="34"/>
      <c r="B4" s="34"/>
      <c r="C4" s="34"/>
      <c r="D4" s="34"/>
      <c r="E4" s="34"/>
      <c r="F4" s="34"/>
      <c r="G4" s="34"/>
      <c r="I4" s="120"/>
      <c r="K4" s="117"/>
    </row>
    <row r="5" spans="1:13" ht="15" customHeight="1" x14ac:dyDescent="0.25">
      <c r="A5" s="34"/>
      <c r="B5" s="34"/>
      <c r="C5" s="34"/>
      <c r="D5" s="34"/>
      <c r="E5" s="34"/>
      <c r="F5" s="34"/>
      <c r="G5" s="34"/>
      <c r="I5" s="120"/>
      <c r="K5" s="117"/>
    </row>
    <row r="6" spans="1:13" ht="15" customHeight="1" x14ac:dyDescent="0.25">
      <c r="A6" s="34"/>
      <c r="B6" s="34"/>
      <c r="C6" s="34"/>
      <c r="D6" s="34"/>
      <c r="E6" s="34"/>
      <c r="F6" s="34"/>
      <c r="G6" s="34"/>
      <c r="I6" s="121"/>
      <c r="K6" s="117"/>
    </row>
    <row r="7" spans="1:13" ht="28.5" customHeight="1" x14ac:dyDescent="0.25">
      <c r="A7" s="114" t="s">
        <v>129</v>
      </c>
      <c r="B7" s="114"/>
      <c r="C7" s="114"/>
      <c r="D7" s="114"/>
      <c r="E7" s="114"/>
      <c r="F7" s="114"/>
      <c r="G7" s="114"/>
      <c r="K7" s="117"/>
    </row>
    <row r="8" spans="1:13" ht="15" customHeight="1" x14ac:dyDescent="0.25">
      <c r="A8" s="122" t="s">
        <v>128</v>
      </c>
      <c r="B8" s="122"/>
      <c r="C8" s="122"/>
      <c r="D8" s="122"/>
      <c r="E8" s="122"/>
      <c r="F8" s="122"/>
      <c r="G8" s="122"/>
      <c r="K8" s="117"/>
      <c r="L8" s="10" t="s">
        <v>9</v>
      </c>
    </row>
    <row r="9" spans="1:13" ht="15" customHeight="1" x14ac:dyDescent="0.25">
      <c r="A9" s="123"/>
      <c r="B9" s="124"/>
      <c r="C9" s="124"/>
      <c r="D9" s="124"/>
      <c r="E9" s="124"/>
      <c r="F9" s="124"/>
      <c r="G9" s="125"/>
      <c r="K9" s="118"/>
      <c r="L9" s="10" t="s">
        <v>3</v>
      </c>
    </row>
    <row r="10" spans="1:13" s="1" customFormat="1" ht="47.25" x14ac:dyDescent="0.25">
      <c r="A10" s="2" t="s">
        <v>5</v>
      </c>
      <c r="B10" s="2" t="s">
        <v>6</v>
      </c>
      <c r="C10" s="2" t="s">
        <v>0</v>
      </c>
      <c r="D10" s="3" t="s">
        <v>1</v>
      </c>
      <c r="E10" s="4" t="s">
        <v>2</v>
      </c>
      <c r="F10" s="4" t="s">
        <v>3</v>
      </c>
      <c r="G10" s="4" t="s">
        <v>4</v>
      </c>
      <c r="I10" s="11" t="s">
        <v>19</v>
      </c>
      <c r="J10" s="11" t="s">
        <v>20</v>
      </c>
      <c r="K10" s="16">
        <v>0</v>
      </c>
      <c r="L10" s="10" t="s">
        <v>7</v>
      </c>
      <c r="M10" s="10">
        <f>G34</f>
        <v>264873.24</v>
      </c>
    </row>
    <row r="11" spans="1:13" s="1" customFormat="1" x14ac:dyDescent="0.25">
      <c r="A11" s="36">
        <v>1</v>
      </c>
      <c r="B11" s="36"/>
      <c r="C11" s="37" t="s">
        <v>107</v>
      </c>
      <c r="D11" s="6" t="s">
        <v>77</v>
      </c>
      <c r="E11" s="7"/>
      <c r="F11" s="7"/>
      <c r="G11" s="7"/>
      <c r="I11" s="8"/>
      <c r="L11" s="10"/>
    </row>
    <row r="12" spans="1:13" s="1" customFormat="1" x14ac:dyDescent="0.25">
      <c r="A12" s="6" t="s">
        <v>80</v>
      </c>
      <c r="B12" s="6"/>
      <c r="C12" s="5" t="s">
        <v>75</v>
      </c>
      <c r="D12" s="6" t="s">
        <v>77</v>
      </c>
      <c r="E12" s="7"/>
      <c r="F12" s="7"/>
      <c r="G12" s="7"/>
      <c r="I12" s="8"/>
      <c r="L12" s="10"/>
    </row>
    <row r="13" spans="1:13" s="1" customFormat="1" x14ac:dyDescent="0.25">
      <c r="A13" s="6" t="s">
        <v>81</v>
      </c>
      <c r="B13" s="6" t="s">
        <v>98</v>
      </c>
      <c r="C13" s="5" t="s">
        <v>108</v>
      </c>
      <c r="D13" s="6" t="s">
        <v>122</v>
      </c>
      <c r="E13" s="7">
        <v>2.5</v>
      </c>
      <c r="F13" s="7">
        <f t="shared" ref="F13:F28" si="0">ROUND(I13,2)</f>
        <v>398.54</v>
      </c>
      <c r="G13" s="7">
        <f t="shared" ref="G13:G28" si="1">ROUND(F13*E13,2)</f>
        <v>996.35</v>
      </c>
      <c r="I13" s="8">
        <f t="shared" ref="I13:I29" si="2">ROUND(L13-(L13*$K$10),2)</f>
        <v>398.54</v>
      </c>
      <c r="L13" s="10">
        <v>398.54</v>
      </c>
    </row>
    <row r="14" spans="1:13" s="1" customFormat="1" x14ac:dyDescent="0.25">
      <c r="A14" s="6" t="s">
        <v>82</v>
      </c>
      <c r="B14" s="6" t="s">
        <v>99</v>
      </c>
      <c r="C14" s="5" t="s">
        <v>109</v>
      </c>
      <c r="D14" s="6" t="s">
        <v>123</v>
      </c>
      <c r="E14" s="7">
        <v>4.95</v>
      </c>
      <c r="F14" s="7">
        <f t="shared" si="0"/>
        <v>321.83999999999997</v>
      </c>
      <c r="G14" s="7">
        <f t="shared" si="1"/>
        <v>1593.11</v>
      </c>
      <c r="I14" s="8">
        <f t="shared" si="2"/>
        <v>321.83999999999997</v>
      </c>
      <c r="L14" s="10">
        <v>321.83999999999997</v>
      </c>
    </row>
    <row r="15" spans="1:13" s="1" customFormat="1" ht="22.5" x14ac:dyDescent="0.25">
      <c r="A15" s="6" t="s">
        <v>83</v>
      </c>
      <c r="B15" s="6" t="s">
        <v>79</v>
      </c>
      <c r="C15" s="5" t="s">
        <v>76</v>
      </c>
      <c r="D15" s="6" t="s">
        <v>122</v>
      </c>
      <c r="E15" s="7">
        <v>5078.3999999999996</v>
      </c>
      <c r="F15" s="7">
        <f t="shared" si="0"/>
        <v>2.1800000000000002</v>
      </c>
      <c r="G15" s="7">
        <f t="shared" si="1"/>
        <v>11070.91</v>
      </c>
      <c r="I15" s="8">
        <f t="shared" si="2"/>
        <v>2.1800000000000002</v>
      </c>
      <c r="L15" s="10">
        <v>2.1800000000000002</v>
      </c>
    </row>
    <row r="16" spans="1:13" s="1" customFormat="1" x14ac:dyDescent="0.25">
      <c r="A16" s="36" t="s">
        <v>84</v>
      </c>
      <c r="B16" s="36"/>
      <c r="C16" s="37" t="s">
        <v>110</v>
      </c>
      <c r="D16" s="6" t="s">
        <v>77</v>
      </c>
      <c r="E16" s="7"/>
      <c r="F16" s="7"/>
      <c r="G16" s="7"/>
      <c r="I16" s="8"/>
      <c r="L16" s="10"/>
    </row>
    <row r="17" spans="1:12" s="1" customFormat="1" ht="56.25" x14ac:dyDescent="0.25">
      <c r="A17" s="6" t="s">
        <v>85</v>
      </c>
      <c r="B17" s="6" t="s">
        <v>100</v>
      </c>
      <c r="C17" s="5" t="s">
        <v>111</v>
      </c>
      <c r="D17" s="6" t="s">
        <v>124</v>
      </c>
      <c r="E17" s="7">
        <v>260</v>
      </c>
      <c r="F17" s="7">
        <f t="shared" ref="F16:F29" si="3">ROUND(I17,2)</f>
        <v>40.78</v>
      </c>
      <c r="G17" s="7">
        <f t="shared" ref="G16:G29" si="4">ROUND(F17*E17,2)</f>
        <v>10602.8</v>
      </c>
      <c r="I17" s="8">
        <f t="shared" si="2"/>
        <v>40.78</v>
      </c>
      <c r="L17" s="10">
        <v>40.78</v>
      </c>
    </row>
    <row r="18" spans="1:12" s="1" customFormat="1" x14ac:dyDescent="0.25">
      <c r="A18" s="36" t="s">
        <v>86</v>
      </c>
      <c r="B18" s="36"/>
      <c r="C18" s="37" t="s">
        <v>112</v>
      </c>
      <c r="D18" s="6" t="s">
        <v>77</v>
      </c>
      <c r="E18" s="7"/>
      <c r="F18" s="7"/>
      <c r="G18" s="7"/>
      <c r="I18" s="8"/>
      <c r="L18" s="10"/>
    </row>
    <row r="19" spans="1:12" s="1" customFormat="1" x14ac:dyDescent="0.25">
      <c r="A19" s="6" t="s">
        <v>87</v>
      </c>
      <c r="B19" s="6" t="s">
        <v>101</v>
      </c>
      <c r="C19" s="5" t="s">
        <v>113</v>
      </c>
      <c r="D19" s="6" t="s">
        <v>125</v>
      </c>
      <c r="E19" s="7">
        <v>5078.3999999999996</v>
      </c>
      <c r="F19" s="7">
        <f t="shared" si="3"/>
        <v>1.58</v>
      </c>
      <c r="G19" s="7">
        <f t="shared" si="4"/>
        <v>8023.87</v>
      </c>
      <c r="I19" s="8">
        <f t="shared" si="2"/>
        <v>1.58</v>
      </c>
      <c r="L19" s="10">
        <v>1.58</v>
      </c>
    </row>
    <row r="20" spans="1:12" s="1" customFormat="1" ht="22.5" x14ac:dyDescent="0.25">
      <c r="A20" s="6" t="s">
        <v>88</v>
      </c>
      <c r="B20" s="6" t="s">
        <v>102</v>
      </c>
      <c r="C20" s="5" t="s">
        <v>114</v>
      </c>
      <c r="D20" s="6" t="s">
        <v>126</v>
      </c>
      <c r="E20" s="7">
        <v>380.89</v>
      </c>
      <c r="F20" s="7">
        <f t="shared" si="3"/>
        <v>273.51</v>
      </c>
      <c r="G20" s="7">
        <f t="shared" si="4"/>
        <v>104177.22</v>
      </c>
      <c r="I20" s="8">
        <f t="shared" si="2"/>
        <v>273.51</v>
      </c>
      <c r="L20" s="10">
        <v>273.51</v>
      </c>
    </row>
    <row r="21" spans="1:12" s="1" customFormat="1" x14ac:dyDescent="0.25">
      <c r="A21" s="36" t="s">
        <v>89</v>
      </c>
      <c r="B21" s="36"/>
      <c r="C21" s="37" t="s">
        <v>115</v>
      </c>
      <c r="D21" s="6" t="s">
        <v>77</v>
      </c>
      <c r="E21" s="7"/>
      <c r="F21" s="7"/>
      <c r="G21" s="7"/>
      <c r="I21" s="8"/>
      <c r="L21" s="10"/>
    </row>
    <row r="22" spans="1:12" s="1" customFormat="1" x14ac:dyDescent="0.25">
      <c r="A22" s="6" t="s">
        <v>90</v>
      </c>
      <c r="B22" s="6" t="s">
        <v>101</v>
      </c>
      <c r="C22" s="5" t="s">
        <v>113</v>
      </c>
      <c r="D22" s="6" t="s">
        <v>125</v>
      </c>
      <c r="E22" s="7">
        <v>5078.3999999999996</v>
      </c>
      <c r="F22" s="7">
        <f t="shared" si="3"/>
        <v>1.58</v>
      </c>
      <c r="G22" s="7">
        <f t="shared" si="4"/>
        <v>8023.87</v>
      </c>
      <c r="I22" s="8">
        <f t="shared" si="2"/>
        <v>1.58</v>
      </c>
      <c r="L22" s="10">
        <v>1.58</v>
      </c>
    </row>
    <row r="23" spans="1:12" s="1" customFormat="1" ht="22.5" x14ac:dyDescent="0.25">
      <c r="A23" s="6" t="s">
        <v>91</v>
      </c>
      <c r="B23" s="6" t="s">
        <v>103</v>
      </c>
      <c r="C23" s="5" t="s">
        <v>116</v>
      </c>
      <c r="D23" s="6" t="s">
        <v>126</v>
      </c>
      <c r="E23" s="7">
        <v>380.89</v>
      </c>
      <c r="F23" s="7">
        <f t="shared" si="3"/>
        <v>273.51</v>
      </c>
      <c r="G23" s="7">
        <f t="shared" si="4"/>
        <v>104177.22</v>
      </c>
      <c r="I23" s="8">
        <f t="shared" si="2"/>
        <v>273.51</v>
      </c>
      <c r="L23" s="10">
        <v>273.51</v>
      </c>
    </row>
    <row r="24" spans="1:12" s="1" customFormat="1" x14ac:dyDescent="0.25">
      <c r="A24" s="36" t="s">
        <v>92</v>
      </c>
      <c r="B24" s="36"/>
      <c r="C24" s="37" t="s">
        <v>117</v>
      </c>
      <c r="D24" s="6" t="s">
        <v>77</v>
      </c>
      <c r="E24" s="7"/>
      <c r="F24" s="7"/>
      <c r="G24" s="7"/>
      <c r="I24" s="8"/>
      <c r="L24" s="10"/>
    </row>
    <row r="25" spans="1:12" s="1" customFormat="1" ht="22.5" x14ac:dyDescent="0.25">
      <c r="A25" s="6" t="s">
        <v>93</v>
      </c>
      <c r="B25" s="6" t="s">
        <v>104</v>
      </c>
      <c r="C25" s="5" t="s">
        <v>78</v>
      </c>
      <c r="D25" s="6" t="s">
        <v>122</v>
      </c>
      <c r="E25" s="7">
        <v>304.88</v>
      </c>
      <c r="F25" s="7">
        <f t="shared" si="3"/>
        <v>34.799999999999997</v>
      </c>
      <c r="G25" s="7">
        <f t="shared" si="4"/>
        <v>10609.82</v>
      </c>
      <c r="I25" s="8">
        <f t="shared" si="2"/>
        <v>34.799999999999997</v>
      </c>
      <c r="L25" s="10">
        <v>34.799999999999997</v>
      </c>
    </row>
    <row r="26" spans="1:12" s="1" customFormat="1" x14ac:dyDescent="0.25">
      <c r="A26" s="36" t="s">
        <v>94</v>
      </c>
      <c r="B26" s="36"/>
      <c r="C26" s="37" t="s">
        <v>118</v>
      </c>
      <c r="D26" s="6" t="s">
        <v>77</v>
      </c>
      <c r="E26" s="7"/>
      <c r="F26" s="7"/>
      <c r="G26" s="7"/>
      <c r="I26" s="8"/>
      <c r="L26" s="10"/>
    </row>
    <row r="27" spans="1:12" s="1" customFormat="1" x14ac:dyDescent="0.25">
      <c r="A27" s="6" t="s">
        <v>95</v>
      </c>
      <c r="B27" s="6" t="s">
        <v>105</v>
      </c>
      <c r="C27" s="5" t="s">
        <v>119</v>
      </c>
      <c r="D27" s="6" t="s">
        <v>127</v>
      </c>
      <c r="E27" s="7">
        <v>3</v>
      </c>
      <c r="F27" s="7">
        <f t="shared" si="3"/>
        <v>695.09</v>
      </c>
      <c r="G27" s="7">
        <f t="shared" si="4"/>
        <v>2085.27</v>
      </c>
      <c r="I27" s="8">
        <f t="shared" si="2"/>
        <v>695.09</v>
      </c>
      <c r="L27" s="10">
        <v>695.09</v>
      </c>
    </row>
    <row r="28" spans="1:12" s="1" customFormat="1" x14ac:dyDescent="0.25">
      <c r="A28" s="36" t="s">
        <v>96</v>
      </c>
      <c r="B28" s="36"/>
      <c r="C28" s="37" t="s">
        <v>120</v>
      </c>
      <c r="D28" s="6" t="s">
        <v>77</v>
      </c>
      <c r="E28" s="7"/>
      <c r="F28" s="7"/>
      <c r="G28" s="7"/>
      <c r="I28" s="8"/>
      <c r="L28" s="10"/>
    </row>
    <row r="29" spans="1:12" s="1" customFormat="1" x14ac:dyDescent="0.25">
      <c r="A29" s="6" t="s">
        <v>97</v>
      </c>
      <c r="B29" s="6" t="s">
        <v>106</v>
      </c>
      <c r="C29" s="5" t="s">
        <v>121</v>
      </c>
      <c r="D29" s="6" t="s">
        <v>127</v>
      </c>
      <c r="E29" s="7">
        <v>5</v>
      </c>
      <c r="F29" s="7">
        <f t="shared" si="3"/>
        <v>702.56</v>
      </c>
      <c r="G29" s="7">
        <f t="shared" si="4"/>
        <v>3512.8</v>
      </c>
      <c r="I29" s="8">
        <f t="shared" si="2"/>
        <v>702.56</v>
      </c>
      <c r="L29" s="10">
        <v>702.56</v>
      </c>
    </row>
    <row r="30" spans="1:12" s="1" customFormat="1" x14ac:dyDescent="0.25">
      <c r="A30" s="6"/>
      <c r="B30" s="6"/>
      <c r="C30" s="5"/>
      <c r="D30" s="6"/>
      <c r="E30" s="7"/>
      <c r="F30" s="7"/>
      <c r="G30" s="7"/>
      <c r="I30" s="8"/>
      <c r="L30" s="10"/>
    </row>
    <row r="31" spans="1:12" s="1" customFormat="1" x14ac:dyDescent="0.25">
      <c r="A31" s="6"/>
      <c r="B31" s="6"/>
      <c r="C31" s="5"/>
      <c r="D31" s="6"/>
      <c r="E31" s="7"/>
      <c r="F31" s="7"/>
      <c r="G31" s="7"/>
      <c r="I31" s="8"/>
      <c r="L31" s="10"/>
    </row>
    <row r="32" spans="1:12" s="1" customFormat="1" x14ac:dyDescent="0.25">
      <c r="A32" s="6"/>
      <c r="B32" s="6"/>
      <c r="C32" s="5"/>
      <c r="D32" s="6"/>
      <c r="E32" s="7"/>
      <c r="F32" s="7"/>
      <c r="G32" s="7"/>
      <c r="I32" s="8"/>
      <c r="L32" s="10"/>
    </row>
    <row r="33" spans="1:12" s="1" customFormat="1" x14ac:dyDescent="0.25">
      <c r="A33" s="12"/>
      <c r="B33" s="12"/>
      <c r="C33" s="13"/>
      <c r="D33" s="12"/>
      <c r="E33" s="14"/>
      <c r="F33" s="7"/>
      <c r="G33" s="7"/>
      <c r="I33" s="8"/>
      <c r="L33" s="15"/>
    </row>
    <row r="34" spans="1:12" x14ac:dyDescent="0.25">
      <c r="A34" s="113" t="s">
        <v>4</v>
      </c>
      <c r="B34" s="113"/>
      <c r="C34" s="113"/>
      <c r="D34" s="113"/>
      <c r="E34" s="113"/>
      <c r="F34" s="113"/>
      <c r="G34" s="9">
        <f>SUM(G11:G32)</f>
        <v>264873.24</v>
      </c>
    </row>
    <row r="35" spans="1:12" x14ac:dyDescent="0.25">
      <c r="A35" s="34"/>
      <c r="B35" s="34"/>
      <c r="C35" s="34"/>
      <c r="D35" s="34"/>
      <c r="E35" s="34"/>
      <c r="F35" s="34"/>
      <c r="G35" s="34"/>
    </row>
    <row r="36" spans="1:12" ht="15" customHeight="1" x14ac:dyDescent="0.25">
      <c r="A36" s="115" t="s">
        <v>29</v>
      </c>
      <c r="B36" s="115"/>
      <c r="C36" s="115"/>
      <c r="D36" s="115"/>
      <c r="E36" s="115"/>
      <c r="F36" s="115"/>
      <c r="G36" s="115"/>
    </row>
    <row r="37" spans="1:12" x14ac:dyDescent="0.25">
      <c r="A37" s="34"/>
      <c r="B37" s="34"/>
      <c r="C37" s="34"/>
      <c r="D37" s="34"/>
      <c r="E37" s="34"/>
      <c r="F37" s="34"/>
      <c r="G37" s="34"/>
    </row>
    <row r="38" spans="1:12" x14ac:dyDescent="0.25">
      <c r="A38" s="34"/>
      <c r="B38" s="34"/>
      <c r="C38" s="34"/>
      <c r="D38" s="34"/>
      <c r="E38" s="34"/>
      <c r="F38" s="34"/>
      <c r="G38" s="34"/>
    </row>
    <row r="39" spans="1:12" x14ac:dyDescent="0.25">
      <c r="A39" s="34"/>
      <c r="B39" s="34"/>
      <c r="C39" s="34"/>
      <c r="D39" s="34"/>
      <c r="E39" s="34"/>
      <c r="F39" s="34"/>
      <c r="G39" s="34"/>
    </row>
    <row r="40" spans="1:12" x14ac:dyDescent="0.25">
      <c r="A40" s="34"/>
      <c r="B40" s="34"/>
      <c r="C40" s="34"/>
      <c r="D40" s="34"/>
      <c r="E40" s="34"/>
      <c r="F40" s="34"/>
      <c r="G40" s="34"/>
    </row>
    <row r="41" spans="1:12" x14ac:dyDescent="0.25">
      <c r="A41" s="34"/>
      <c r="B41" s="34"/>
      <c r="C41" s="34"/>
      <c r="D41" s="34"/>
      <c r="E41" s="34"/>
      <c r="F41" s="34"/>
      <c r="G41" s="34"/>
    </row>
    <row r="42" spans="1:12" x14ac:dyDescent="0.25">
      <c r="A42" s="34"/>
      <c r="B42" s="34"/>
      <c r="C42" s="34"/>
      <c r="D42" s="34"/>
      <c r="E42" s="34"/>
      <c r="F42" s="34"/>
      <c r="G42" s="34"/>
    </row>
    <row r="43" spans="1:12" x14ac:dyDescent="0.25">
      <c r="A43" s="34"/>
      <c r="B43" s="34"/>
      <c r="C43" s="34"/>
      <c r="D43" s="34"/>
      <c r="E43" s="34"/>
      <c r="F43" s="34"/>
      <c r="G43" s="34"/>
    </row>
  </sheetData>
  <sheetProtection password="EE6F" sheet="1" objects="1" scenarios="1" selectLockedCells="1"/>
  <mergeCells count="7">
    <mergeCell ref="A34:F34"/>
    <mergeCell ref="A7:G7"/>
    <mergeCell ref="A36:G36"/>
    <mergeCell ref="K1:K9"/>
    <mergeCell ref="I2:I6"/>
    <mergeCell ref="A8:G8"/>
    <mergeCell ref="A9:G9"/>
  </mergeCells>
  <dataValidations xWindow="923" yWindow="503" count="1">
    <dataValidation type="decimal" operator="lessThanOrEqual" showInputMessage="1" showErrorMessage="1" errorTitle="VALOR NÃO PERMITIDO" error="INSIRA VALORES MENORES QUE OS VALORE BASES" promptTitle="VALOR PERMITIDO" prompt="INSIRA VALOR MENOR QUE VALOR BASE" sqref="I11:I33">
      <formula1>L11</formula1>
    </dataValidation>
  </dataValidations>
  <pageMargins left="0.31496062992125984" right="0.31496062992125984" top="0.78740157480314965" bottom="0.78740157480314965" header="0.31496062992125984" footer="0.31496062992125984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8"/>
  <sheetViews>
    <sheetView tabSelected="1" workbookViewId="0">
      <selection activeCell="G14" sqref="G14"/>
    </sheetView>
  </sheetViews>
  <sheetFormatPr defaultRowHeight="12" customHeight="1" x14ac:dyDescent="0.25"/>
  <cols>
    <col min="1" max="1" width="7.42578125" customWidth="1"/>
    <col min="2" max="2" width="50.5703125" customWidth="1"/>
    <col min="3" max="4" width="11.140625" customWidth="1"/>
    <col min="5" max="16" width="7" bestFit="1" customWidth="1"/>
    <col min="18" max="18" width="53.5703125" bestFit="1" customWidth="1"/>
  </cols>
  <sheetData>
    <row r="1" spans="1:18" ht="15.75" x14ac:dyDescent="0.25">
      <c r="A1" s="132" t="s">
        <v>22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</row>
    <row r="2" spans="1:18" ht="15" x14ac:dyDescent="0.25">
      <c r="A2" s="17"/>
      <c r="B2" s="17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</row>
    <row r="3" spans="1:18" ht="15" x14ac:dyDescent="0.25">
      <c r="A3" s="43" t="str">
        <f>ORÇAMENTO!A7</f>
        <v>OBJETO: RECAPEAMENTO SOBRE PEDRAS IRREGULARES EM VIAS PÚBLICAS URBANAS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5"/>
    </row>
    <row r="4" spans="1:18" ht="15" x14ac:dyDescent="0.25">
      <c r="A4" s="43" t="str">
        <f>ORÇAMENTO!A8</f>
        <v>LOCALIZAÇÃO: Rua Desembargador Motta e Rua Coronel Constantino Fabricio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5"/>
    </row>
    <row r="5" spans="1:18" ht="15" x14ac:dyDescent="0.25">
      <c r="A5" s="43" t="s">
        <v>23</v>
      </c>
      <c r="B5" s="46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8"/>
    </row>
    <row r="6" spans="1:18" ht="15" x14ac:dyDescent="0.25">
      <c r="A6" s="19"/>
      <c r="B6" s="19"/>
      <c r="C6" s="19"/>
      <c r="D6" s="19"/>
      <c r="E6" s="19"/>
      <c r="F6" s="19"/>
      <c r="G6" s="19"/>
      <c r="H6" s="19"/>
      <c r="I6" s="19"/>
      <c r="J6" s="19"/>
      <c r="K6" s="20"/>
      <c r="L6" s="20"/>
      <c r="M6" s="20"/>
      <c r="N6" s="20"/>
      <c r="O6" s="20"/>
      <c r="P6" s="20"/>
    </row>
    <row r="7" spans="1:18" ht="15" x14ac:dyDescent="0.25">
      <c r="A7" s="127" t="s">
        <v>10</v>
      </c>
      <c r="B7" s="127" t="s">
        <v>24</v>
      </c>
      <c r="C7" s="129" t="s">
        <v>25</v>
      </c>
      <c r="D7" s="108" t="s">
        <v>30</v>
      </c>
      <c r="E7" s="127" t="s">
        <v>11</v>
      </c>
      <c r="F7" s="127"/>
      <c r="G7" s="127" t="s">
        <v>12</v>
      </c>
      <c r="H7" s="127"/>
      <c r="I7" s="127" t="s">
        <v>13</v>
      </c>
      <c r="J7" s="127"/>
      <c r="K7" s="127" t="s">
        <v>14</v>
      </c>
      <c r="L7" s="127"/>
      <c r="M7" s="127" t="s">
        <v>15</v>
      </c>
      <c r="N7" s="127"/>
      <c r="O7" s="127" t="s">
        <v>16</v>
      </c>
      <c r="P7" s="127"/>
    </row>
    <row r="8" spans="1:18" ht="15" x14ac:dyDescent="0.25">
      <c r="A8" s="128"/>
      <c r="B8" s="128"/>
      <c r="C8" s="130"/>
      <c r="D8" s="109" t="s">
        <v>31</v>
      </c>
      <c r="E8" s="21" t="s">
        <v>17</v>
      </c>
      <c r="F8" s="22" t="s">
        <v>18</v>
      </c>
      <c r="G8" s="21" t="s">
        <v>17</v>
      </c>
      <c r="H8" s="22" t="s">
        <v>18</v>
      </c>
      <c r="I8" s="21" t="s">
        <v>17</v>
      </c>
      <c r="J8" s="22" t="s">
        <v>18</v>
      </c>
      <c r="K8" s="21" t="s">
        <v>17</v>
      </c>
      <c r="L8" s="22" t="s">
        <v>18</v>
      </c>
      <c r="M8" s="21" t="s">
        <v>17</v>
      </c>
      <c r="N8" s="22" t="s">
        <v>18</v>
      </c>
      <c r="O8" s="21" t="s">
        <v>17</v>
      </c>
      <c r="P8" s="22" t="s">
        <v>18</v>
      </c>
    </row>
    <row r="9" spans="1:18" ht="25.5" customHeight="1" x14ac:dyDescent="0.25">
      <c r="A9" s="23">
        <v>1</v>
      </c>
      <c r="B9" s="24" t="str">
        <f>ORÇAMENTO!C11</f>
        <v>PAVIMENTAÇÃO ÁSFALTICA SOBRE POLIÉDRO</v>
      </c>
      <c r="C9" s="25"/>
      <c r="D9" s="155">
        <f>((C9*100)/$C$24)/100</f>
        <v>0</v>
      </c>
      <c r="E9" s="26"/>
      <c r="F9" s="110">
        <f>E9</f>
        <v>0</v>
      </c>
      <c r="G9" s="26"/>
      <c r="H9" s="110">
        <f t="shared" ref="H9:H21" si="0">F9+G9</f>
        <v>0</v>
      </c>
      <c r="I9" s="26"/>
      <c r="J9" s="110">
        <f t="shared" ref="J9:J21" si="1">H9+I9</f>
        <v>0</v>
      </c>
      <c r="K9" s="26"/>
      <c r="L9" s="110">
        <f t="shared" ref="L9:L21" si="2">J9+K9</f>
        <v>0</v>
      </c>
      <c r="M9" s="26"/>
      <c r="N9" s="110">
        <f t="shared" ref="N9:N21" si="3">L9+M9</f>
        <v>0</v>
      </c>
      <c r="O9" s="27"/>
      <c r="P9" s="110">
        <f t="shared" ref="P9:P21" si="4">N9+O9</f>
        <v>0</v>
      </c>
      <c r="R9" t="str">
        <f t="shared" ref="R9:R13" si="5">IF(P9&lt;&gt;100,"REVER PERCENTUAL ATÉ ATINGIR 100%- CASO NECESSÁRIO","PERCENTUAL CORRETO")</f>
        <v>REVER PERCENTUAL ATÉ ATINGIR 100%- CASO NECESSÁRIO</v>
      </c>
    </row>
    <row r="10" spans="1:18" ht="15" x14ac:dyDescent="0.25">
      <c r="A10" s="23" t="s">
        <v>80</v>
      </c>
      <c r="B10" s="24" t="str">
        <f>ORÇAMENTO!C12</f>
        <v>SERVIÇOS INICIAIS</v>
      </c>
      <c r="C10" s="25">
        <f>SUM(ORÇAMENTO!G13:G15)</f>
        <v>13660.369999999999</v>
      </c>
      <c r="D10" s="38">
        <f t="shared" ref="D10:D22" si="6">((C10*100)/$C$24)/100</f>
        <v>5.1573235559771911E-2</v>
      </c>
      <c r="E10" s="26">
        <v>100</v>
      </c>
      <c r="F10" s="25">
        <f>E10</f>
        <v>100</v>
      </c>
      <c r="G10" s="26"/>
      <c r="H10" s="25">
        <f t="shared" si="0"/>
        <v>100</v>
      </c>
      <c r="I10" s="26"/>
      <c r="J10" s="25">
        <f t="shared" si="1"/>
        <v>100</v>
      </c>
      <c r="K10" s="26"/>
      <c r="L10" s="25">
        <f t="shared" si="2"/>
        <v>100</v>
      </c>
      <c r="M10" s="26"/>
      <c r="N10" s="25">
        <f t="shared" si="3"/>
        <v>100</v>
      </c>
      <c r="O10" s="27"/>
      <c r="P10" s="25">
        <f t="shared" si="4"/>
        <v>100</v>
      </c>
      <c r="R10" t="str">
        <f t="shared" si="5"/>
        <v>PERCENTUAL CORRETO</v>
      </c>
    </row>
    <row r="11" spans="1:18" ht="15" x14ac:dyDescent="0.25">
      <c r="A11" s="23" t="s">
        <v>84</v>
      </c>
      <c r="B11" s="24" t="str">
        <f>ORÇAMENTO!C16</f>
        <v>GUIAS E MEIO-FIO</v>
      </c>
      <c r="C11" s="25">
        <f>SUM(ORÇAMENTO!G17)</f>
        <v>10602.8</v>
      </c>
      <c r="D11" s="38">
        <f t="shared" si="6"/>
        <v>4.0029713835946584E-2</v>
      </c>
      <c r="E11" s="26">
        <v>100</v>
      </c>
      <c r="F11" s="25">
        <f>IF(E11=0,0,E11)</f>
        <v>100</v>
      </c>
      <c r="G11" s="26"/>
      <c r="H11" s="25">
        <f t="shared" si="0"/>
        <v>100</v>
      </c>
      <c r="I11" s="26"/>
      <c r="J11" s="25">
        <f t="shared" si="1"/>
        <v>100</v>
      </c>
      <c r="K11" s="26"/>
      <c r="L11" s="25">
        <f t="shared" si="2"/>
        <v>100</v>
      </c>
      <c r="M11" s="26"/>
      <c r="N11" s="25">
        <f t="shared" si="3"/>
        <v>100</v>
      </c>
      <c r="O11" s="27"/>
      <c r="P11" s="25">
        <f t="shared" si="4"/>
        <v>100</v>
      </c>
      <c r="R11" t="str">
        <f t="shared" si="5"/>
        <v>PERCENTUAL CORRETO</v>
      </c>
    </row>
    <row r="12" spans="1:18" ht="15" x14ac:dyDescent="0.25">
      <c r="A12" s="23" t="s">
        <v>86</v>
      </c>
      <c r="B12" s="24" t="str">
        <f>ORÇAMENTO!C18</f>
        <v>REPERFILAMENTO EM C.B.U.Q e=3cm</v>
      </c>
      <c r="C12" s="25">
        <f>SUM(ORÇAMENTO!G19:G20)</f>
        <v>112201.09</v>
      </c>
      <c r="D12" s="38">
        <f t="shared" si="6"/>
        <v>0.4236029657054069</v>
      </c>
      <c r="E12" s="26">
        <v>13.883205999999999</v>
      </c>
      <c r="F12" s="25">
        <f t="shared" ref="F12:F22" si="7">E12</f>
        <v>13.883205999999999</v>
      </c>
      <c r="G12" s="26">
        <f>100-E12</f>
        <v>86.116793999999999</v>
      </c>
      <c r="H12" s="25">
        <f t="shared" si="0"/>
        <v>100</v>
      </c>
      <c r="I12" s="26"/>
      <c r="J12" s="25">
        <f t="shared" si="1"/>
        <v>100</v>
      </c>
      <c r="K12" s="26"/>
      <c r="L12" s="25">
        <f t="shared" si="2"/>
        <v>100</v>
      </c>
      <c r="M12" s="26"/>
      <c r="N12" s="25">
        <f t="shared" si="3"/>
        <v>100</v>
      </c>
      <c r="O12" s="27"/>
      <c r="P12" s="25">
        <f t="shared" si="4"/>
        <v>100</v>
      </c>
      <c r="R12" t="str">
        <f t="shared" si="5"/>
        <v>PERCENTUAL CORRETO</v>
      </c>
    </row>
    <row r="13" spans="1:18" ht="15" x14ac:dyDescent="0.25">
      <c r="A13" s="23" t="s">
        <v>89</v>
      </c>
      <c r="B13" s="24" t="str">
        <f>ORÇAMENTO!C21</f>
        <v>CAPA DE ROLAGEM EM C.B.U.Q e=3cm</v>
      </c>
      <c r="C13" s="25">
        <f>SUM(ORÇAMENTO!G22:G23)</f>
        <v>112201.09</v>
      </c>
      <c r="D13" s="38">
        <f t="shared" si="6"/>
        <v>0.4236029657054069</v>
      </c>
      <c r="E13" s="26">
        <v>13.883205999999999</v>
      </c>
      <c r="F13" s="25">
        <f t="shared" si="7"/>
        <v>13.883205999999999</v>
      </c>
      <c r="G13" s="26">
        <f>100-E13</f>
        <v>86.116793999999999</v>
      </c>
      <c r="H13" s="25">
        <f>F13+G13</f>
        <v>100</v>
      </c>
      <c r="I13" s="26"/>
      <c r="J13" s="25">
        <f>H13+I13</f>
        <v>100</v>
      </c>
      <c r="K13" s="26"/>
      <c r="L13" s="25">
        <f>J13+K13</f>
        <v>100</v>
      </c>
      <c r="M13" s="26"/>
      <c r="N13" s="25">
        <f>L13+M13</f>
        <v>100</v>
      </c>
      <c r="O13" s="27"/>
      <c r="P13" s="25">
        <f>N13+O13</f>
        <v>100</v>
      </c>
      <c r="R13" t="str">
        <f t="shared" si="5"/>
        <v>PERCENTUAL CORRETO</v>
      </c>
    </row>
    <row r="14" spans="1:18" ht="15" x14ac:dyDescent="0.25">
      <c r="A14" s="23" t="s">
        <v>92</v>
      </c>
      <c r="B14" s="24" t="str">
        <f>ORÇAMENTO!C24</f>
        <v>SINALIZAÇÃO DE TRANSITO - HORIZONTAL</v>
      </c>
      <c r="C14" s="25">
        <f>SUM(ORÇAMENTO!G25)</f>
        <v>10609.82</v>
      </c>
      <c r="D14" s="38">
        <f t="shared" si="6"/>
        <v>4.0056217079535862E-2</v>
      </c>
      <c r="E14" s="26"/>
      <c r="F14" s="25">
        <f t="shared" si="7"/>
        <v>0</v>
      </c>
      <c r="G14" s="26">
        <v>100</v>
      </c>
      <c r="H14" s="25">
        <f t="shared" si="0"/>
        <v>100</v>
      </c>
      <c r="I14" s="26"/>
      <c r="J14" s="25">
        <f t="shared" si="1"/>
        <v>100</v>
      </c>
      <c r="K14" s="26"/>
      <c r="L14" s="25">
        <f t="shared" si="2"/>
        <v>100</v>
      </c>
      <c r="M14" s="26"/>
      <c r="N14" s="25">
        <f t="shared" si="3"/>
        <v>100</v>
      </c>
      <c r="O14" s="27"/>
      <c r="P14" s="25">
        <f t="shared" si="4"/>
        <v>100</v>
      </c>
      <c r="R14" t="str">
        <f>IF(P14&lt;&gt;100,"REVER PERCENTUAL ATÉ ATINGIR 100%- CASO NECESSÁRIO","PERCENTUAL CORRETO")</f>
        <v>PERCENTUAL CORRETO</v>
      </c>
    </row>
    <row r="15" spans="1:18" ht="15" x14ac:dyDescent="0.25">
      <c r="A15" s="23" t="s">
        <v>94</v>
      </c>
      <c r="B15" s="24" t="str">
        <f>ORÇAMENTO!C26</f>
        <v>SINALIZAÇÃO DE TRANSITO - VERTICAL</v>
      </c>
      <c r="C15" s="25">
        <f>SUM(ORÇAMENTO!G27)</f>
        <v>2085.27</v>
      </c>
      <c r="D15" s="38">
        <f t="shared" si="6"/>
        <v>7.8727092249862626E-3</v>
      </c>
      <c r="E15" s="26"/>
      <c r="F15" s="25">
        <f t="shared" si="7"/>
        <v>0</v>
      </c>
      <c r="G15" s="26">
        <v>100</v>
      </c>
      <c r="H15" s="25">
        <f t="shared" si="0"/>
        <v>100</v>
      </c>
      <c r="I15" s="26"/>
      <c r="J15" s="25">
        <f t="shared" si="1"/>
        <v>100</v>
      </c>
      <c r="K15" s="26"/>
      <c r="L15" s="25">
        <f t="shared" si="2"/>
        <v>100</v>
      </c>
      <c r="M15" s="26"/>
      <c r="N15" s="25">
        <f t="shared" si="3"/>
        <v>100</v>
      </c>
      <c r="O15" s="27"/>
      <c r="P15" s="25">
        <f t="shared" si="4"/>
        <v>100</v>
      </c>
      <c r="R15" t="str">
        <f t="shared" ref="R15:R22" si="8">IF(P15&lt;&gt;100,"REVER PERCENTUAL ATÉ ATINGIR 100%- CASO NECESSÁRIO","PERCENTUAL CORRETO")</f>
        <v>PERCENTUAL CORRETO</v>
      </c>
    </row>
    <row r="16" spans="1:18" ht="15" x14ac:dyDescent="0.25">
      <c r="A16" s="23" t="s">
        <v>96</v>
      </c>
      <c r="B16" s="24" t="str">
        <f>ORÇAMENTO!C28</f>
        <v>IDENTIFICAÇÃO DE LOGRADOURO PÚBLICO</v>
      </c>
      <c r="C16" s="25">
        <f>SUM(ORÇAMENTO!G29)</f>
        <v>3512.8</v>
      </c>
      <c r="D16" s="38">
        <f t="shared" si="6"/>
        <v>1.3262192888945671E-2</v>
      </c>
      <c r="E16" s="26"/>
      <c r="F16" s="25">
        <f t="shared" si="7"/>
        <v>0</v>
      </c>
      <c r="G16" s="26">
        <v>100</v>
      </c>
      <c r="H16" s="25">
        <f>F16+G16</f>
        <v>100</v>
      </c>
      <c r="I16" s="26"/>
      <c r="J16" s="25">
        <f>H16+I16</f>
        <v>100</v>
      </c>
      <c r="K16" s="26"/>
      <c r="L16" s="25">
        <f>J16+K16</f>
        <v>100</v>
      </c>
      <c r="M16" s="26"/>
      <c r="N16" s="25">
        <f>L16+M16</f>
        <v>100</v>
      </c>
      <c r="O16" s="27"/>
      <c r="P16" s="25">
        <f>N16+O16</f>
        <v>100</v>
      </c>
      <c r="R16" t="str">
        <f t="shared" si="8"/>
        <v>PERCENTUAL CORRETO</v>
      </c>
    </row>
    <row r="17" spans="1:18" ht="15" x14ac:dyDescent="0.25">
      <c r="A17" s="23"/>
      <c r="B17" s="24"/>
      <c r="C17" s="25"/>
      <c r="D17" s="155">
        <f t="shared" si="6"/>
        <v>0</v>
      </c>
      <c r="E17" s="26"/>
      <c r="F17" s="25">
        <f t="shared" si="7"/>
        <v>0</v>
      </c>
      <c r="G17" s="26"/>
      <c r="H17" s="25">
        <f t="shared" si="0"/>
        <v>0</v>
      </c>
      <c r="I17" s="26"/>
      <c r="J17" s="25">
        <f t="shared" si="1"/>
        <v>0</v>
      </c>
      <c r="K17" s="26"/>
      <c r="L17" s="25">
        <f t="shared" si="2"/>
        <v>0</v>
      </c>
      <c r="M17" s="26"/>
      <c r="N17" s="25">
        <f t="shared" si="3"/>
        <v>0</v>
      </c>
      <c r="O17" s="27"/>
      <c r="P17" s="25">
        <f t="shared" si="4"/>
        <v>0</v>
      </c>
      <c r="R17" t="str">
        <f t="shared" si="8"/>
        <v>REVER PERCENTUAL ATÉ ATINGIR 100%- CASO NECESSÁRIO</v>
      </c>
    </row>
    <row r="18" spans="1:18" ht="15" x14ac:dyDescent="0.25">
      <c r="A18" s="23"/>
      <c r="B18" s="24"/>
      <c r="C18" s="25"/>
      <c r="D18" s="155">
        <f t="shared" si="6"/>
        <v>0</v>
      </c>
      <c r="E18" s="26"/>
      <c r="F18" s="25">
        <f t="shared" si="7"/>
        <v>0</v>
      </c>
      <c r="G18" s="26"/>
      <c r="H18" s="25">
        <f t="shared" si="0"/>
        <v>0</v>
      </c>
      <c r="I18" s="26"/>
      <c r="J18" s="25">
        <f t="shared" si="1"/>
        <v>0</v>
      </c>
      <c r="K18" s="26"/>
      <c r="L18" s="25">
        <f t="shared" si="2"/>
        <v>0</v>
      </c>
      <c r="M18" s="26"/>
      <c r="N18" s="25">
        <f t="shared" si="3"/>
        <v>0</v>
      </c>
      <c r="O18" s="27"/>
      <c r="P18" s="25">
        <f t="shared" si="4"/>
        <v>0</v>
      </c>
      <c r="R18" t="str">
        <f t="shared" si="8"/>
        <v>REVER PERCENTUAL ATÉ ATINGIR 100%- CASO NECESSÁRIO</v>
      </c>
    </row>
    <row r="19" spans="1:18" ht="15" x14ac:dyDescent="0.25">
      <c r="A19" s="23"/>
      <c r="B19" s="24"/>
      <c r="C19" s="25"/>
      <c r="D19" s="155">
        <f t="shared" si="6"/>
        <v>0</v>
      </c>
      <c r="E19" s="26"/>
      <c r="F19" s="25">
        <f t="shared" si="7"/>
        <v>0</v>
      </c>
      <c r="G19" s="26"/>
      <c r="H19" s="25">
        <f t="shared" si="0"/>
        <v>0</v>
      </c>
      <c r="I19" s="26"/>
      <c r="J19" s="25">
        <f t="shared" si="1"/>
        <v>0</v>
      </c>
      <c r="K19" s="26"/>
      <c r="L19" s="25">
        <f t="shared" si="2"/>
        <v>0</v>
      </c>
      <c r="M19" s="26"/>
      <c r="N19" s="25">
        <f t="shared" si="3"/>
        <v>0</v>
      </c>
      <c r="O19" s="27"/>
      <c r="P19" s="25">
        <f t="shared" si="4"/>
        <v>0</v>
      </c>
      <c r="R19" t="str">
        <f t="shared" si="8"/>
        <v>REVER PERCENTUAL ATÉ ATINGIR 100%- CASO NECESSÁRIO</v>
      </c>
    </row>
    <row r="20" spans="1:18" ht="15" x14ac:dyDescent="0.25">
      <c r="A20" s="23"/>
      <c r="B20" s="24"/>
      <c r="C20" s="25"/>
      <c r="D20" s="155">
        <f t="shared" si="6"/>
        <v>0</v>
      </c>
      <c r="E20" s="26"/>
      <c r="F20" s="25">
        <f t="shared" si="7"/>
        <v>0</v>
      </c>
      <c r="G20" s="26"/>
      <c r="H20" s="25">
        <f t="shared" si="0"/>
        <v>0</v>
      </c>
      <c r="I20" s="26"/>
      <c r="J20" s="25">
        <f t="shared" si="1"/>
        <v>0</v>
      </c>
      <c r="K20" s="26"/>
      <c r="L20" s="25">
        <f t="shared" si="2"/>
        <v>0</v>
      </c>
      <c r="M20" s="26"/>
      <c r="N20" s="25">
        <f t="shared" si="3"/>
        <v>0</v>
      </c>
      <c r="O20" s="27"/>
      <c r="P20" s="25">
        <f t="shared" si="4"/>
        <v>0</v>
      </c>
      <c r="R20" t="str">
        <f t="shared" si="8"/>
        <v>REVER PERCENTUAL ATÉ ATINGIR 100%- CASO NECESSÁRIO</v>
      </c>
    </row>
    <row r="21" spans="1:18" ht="15" x14ac:dyDescent="0.25">
      <c r="A21" s="23"/>
      <c r="B21" s="24"/>
      <c r="C21" s="25"/>
      <c r="D21" s="155">
        <f t="shared" si="6"/>
        <v>0</v>
      </c>
      <c r="E21" s="26"/>
      <c r="F21" s="25">
        <f t="shared" si="7"/>
        <v>0</v>
      </c>
      <c r="G21" s="26"/>
      <c r="H21" s="25">
        <f t="shared" si="0"/>
        <v>0</v>
      </c>
      <c r="I21" s="26"/>
      <c r="J21" s="25">
        <f t="shared" si="1"/>
        <v>0</v>
      </c>
      <c r="K21" s="26"/>
      <c r="L21" s="25">
        <f t="shared" si="2"/>
        <v>0</v>
      </c>
      <c r="M21" s="26"/>
      <c r="N21" s="25">
        <f t="shared" si="3"/>
        <v>0</v>
      </c>
      <c r="O21" s="27"/>
      <c r="P21" s="25">
        <f t="shared" si="4"/>
        <v>0</v>
      </c>
      <c r="R21" t="str">
        <f t="shared" si="8"/>
        <v>REVER PERCENTUAL ATÉ ATINGIR 100%- CASO NECESSÁRIO</v>
      </c>
    </row>
    <row r="22" spans="1:18" ht="15" x14ac:dyDescent="0.25">
      <c r="A22" s="23"/>
      <c r="B22" s="24"/>
      <c r="C22" s="25"/>
      <c r="D22" s="155">
        <f t="shared" si="6"/>
        <v>0</v>
      </c>
      <c r="E22" s="26"/>
      <c r="F22" s="25">
        <f t="shared" si="7"/>
        <v>0</v>
      </c>
      <c r="G22" s="26"/>
      <c r="H22" s="25">
        <f t="shared" ref="H22" si="9">F22+G22</f>
        <v>0</v>
      </c>
      <c r="I22" s="26"/>
      <c r="J22" s="25">
        <f t="shared" ref="J22" si="10">H22+I22</f>
        <v>0</v>
      </c>
      <c r="K22" s="106"/>
      <c r="L22" s="25">
        <f t="shared" ref="L22" si="11">J22+K22</f>
        <v>0</v>
      </c>
      <c r="M22" s="106"/>
      <c r="N22" s="25">
        <f t="shared" ref="N22" si="12">L22+M22</f>
        <v>0</v>
      </c>
      <c r="O22" s="107"/>
      <c r="P22" s="25">
        <f t="shared" ref="P22" si="13">N22+O22</f>
        <v>0</v>
      </c>
      <c r="R22" t="str">
        <f t="shared" si="8"/>
        <v>REVER PERCENTUAL ATÉ ATINGIR 100%- CASO NECESSÁRIO</v>
      </c>
    </row>
    <row r="23" spans="1:18" ht="15" x14ac:dyDescent="0.25">
      <c r="A23" s="28"/>
      <c r="B23" s="29" t="s">
        <v>26</v>
      </c>
      <c r="C23" s="39">
        <f>C24/SUM(C9:C16)</f>
        <v>1</v>
      </c>
      <c r="D23" s="39">
        <f>SUM(D9:D22)</f>
        <v>1.0000000000000002</v>
      </c>
      <c r="E23" s="40">
        <f>(($D$9*E9)/100)+(($D$10*E10)/100)+(($D$11*E11)/100)+(($D$12*E12)/100)+(($D$13*E13)/100)+(($D$14*E14)/100)+(($D$15*E15)/100)+(($D$16*E16)/100)+(($D$17*E17)/100)+(($D$18*E18)/100)+(($D$19*E19)/100)+(($D$20*E20)/100)+(($D$21*E21)/100)</f>
        <v>0.20922229409770049</v>
      </c>
      <c r="F23" s="40">
        <f>E23</f>
        <v>0.20922229409770049</v>
      </c>
      <c r="G23" s="40">
        <f>(($D$9*G9)/100)+(($D$10*G10)/100)+(($D$11*G11)/100)+(($D$12*G12)/100)+(($D$13*G13)/100)+(($D$14*G14)/100)+(($D$15*G15)/100)+(($D$16*G16)/100)+(($D$17*G17)/100)+(($D$18*G18)/100)+(($D$19*G19)/100)+(($D$20*G20)/100)+(($D$21*G21)/100)</f>
        <v>0.79077770590229968</v>
      </c>
      <c r="H23" s="40">
        <f>E23+G23</f>
        <v>1.0000000000000002</v>
      </c>
      <c r="I23" s="112">
        <f>(($D$9*I9)/100)+(($D$10*I10)/100)+(($D$11*I11)/100)+(($D$12*I12)/100)+(($D$13*I13)/100)+(($D$14*I14)/100)+(($D$15*I15)/100)+(($D$16*I16)/100)+(($D$17*I17)/100)+(($D$18*I18)/100)+(($D$19*I19)/100)+(($D$20*I20)/100)+(($D$21*I21)/100)</f>
        <v>0</v>
      </c>
      <c r="J23" s="112">
        <f>I23+H23</f>
        <v>1.0000000000000002</v>
      </c>
      <c r="K23" s="112">
        <f>(($D$9*K9)/100)+(($D$10*K10)/100)+(($D$11*K11)/100)+(($D$12*K12)/100)+(($D$13*K13)/100)+(($D$14*K14)/100)+(($D$15*K15)/100)+(($D$16*K16)/100)+(($D$17*K17)/100)+(($D$18*K18)/100)+(($D$19*K19)/100)+(($D$20*K20)/100)+(($D$21*K21)/100)</f>
        <v>0</v>
      </c>
      <c r="L23" s="112">
        <f>K23+J23</f>
        <v>1.0000000000000002</v>
      </c>
      <c r="M23" s="112">
        <f>(($D$9*M9)/100)+(($D$10*M10)/100)+(($D$11*M11)/100)+(($D$12*M12)/100)+(($D$13*M13)/100)+(($D$14*M14)/100)+(($D$15*M15)/100)+(($D$16*M16)/100)+(($D$17*M17)/100)+(($D$18*M18)/100)+(($D$19*M19)/100)+(($D$20*M20)/100)+(($D$21*M21)/100)</f>
        <v>0</v>
      </c>
      <c r="N23" s="112">
        <f>L23+M23</f>
        <v>1.0000000000000002</v>
      </c>
      <c r="O23" s="112">
        <f>(($D$9*O9)/100)+(($D$10*O10)/100)+(($D$11*O11)/100)+(($D$12*O12)/100)+(($D$13*O13)/100)+(($D$14*O14)/100)+(($D$15*O15)/100)+(($D$19*O19)/100)+(($D$20*O20)/100)+(($D$21*O21)/100)</f>
        <v>0</v>
      </c>
      <c r="P23" s="112">
        <f>N23+O23</f>
        <v>1.0000000000000002</v>
      </c>
    </row>
    <row r="24" spans="1:18" ht="15" x14ac:dyDescent="0.25">
      <c r="A24" s="32"/>
      <c r="B24" s="33" t="s">
        <v>27</v>
      </c>
      <c r="C24" s="31">
        <f>SUM(C9:C22)</f>
        <v>264873.24</v>
      </c>
      <c r="D24" s="39">
        <f>D23</f>
        <v>1.0000000000000002</v>
      </c>
      <c r="E24" s="131">
        <f>(C24*E23)</f>
        <v>55417.386917890806</v>
      </c>
      <c r="F24" s="131"/>
      <c r="G24" s="131">
        <f>(C24*G23)</f>
        <v>209455.85308210924</v>
      </c>
      <c r="H24" s="131"/>
      <c r="I24" s="126">
        <f>(C24*I23)</f>
        <v>0</v>
      </c>
      <c r="J24" s="126"/>
      <c r="K24" s="126">
        <f>(E24*K23)</f>
        <v>0</v>
      </c>
      <c r="L24" s="126"/>
      <c r="M24" s="126">
        <f>(I24*M23)</f>
        <v>0</v>
      </c>
      <c r="N24" s="126"/>
      <c r="O24" s="126">
        <f>(K24*O23)</f>
        <v>0</v>
      </c>
      <c r="P24" s="126"/>
    </row>
    <row r="25" spans="1:18" ht="15" x14ac:dyDescent="0.25">
      <c r="A25" s="41"/>
      <c r="B25" s="42" t="s">
        <v>28</v>
      </c>
      <c r="C25" s="30"/>
      <c r="D25" s="30"/>
      <c r="E25" s="131">
        <f>E24</f>
        <v>55417.386917890806</v>
      </c>
      <c r="F25" s="131"/>
      <c r="G25" s="131">
        <f>G24+E25</f>
        <v>264873.24000000005</v>
      </c>
      <c r="H25" s="131"/>
      <c r="I25" s="126">
        <f t="shared" ref="I25" si="14">I24+G25</f>
        <v>264873.24000000005</v>
      </c>
      <c r="J25" s="126"/>
      <c r="K25" s="126">
        <f t="shared" ref="K25" si="15">K24+I25</f>
        <v>264873.24000000005</v>
      </c>
      <c r="L25" s="126"/>
      <c r="M25" s="126">
        <f t="shared" ref="M25" si="16">M24+K25</f>
        <v>264873.24000000005</v>
      </c>
      <c r="N25" s="126"/>
      <c r="O25" s="126">
        <f t="shared" ref="O25" si="17">O24+M25</f>
        <v>264873.24000000005</v>
      </c>
      <c r="P25" s="126"/>
    </row>
    <row r="26" spans="1:18" ht="15" x14ac:dyDescent="0.25"/>
    <row r="27" spans="1:18" ht="15" x14ac:dyDescent="0.25">
      <c r="A27" s="111"/>
      <c r="B27" s="111"/>
      <c r="C27" s="35"/>
      <c r="D27" s="111"/>
      <c r="E27" s="111"/>
      <c r="F27" s="111"/>
      <c r="G27" s="111"/>
      <c r="H27" s="111"/>
      <c r="I27" s="111"/>
      <c r="J27" s="111"/>
      <c r="K27" s="35"/>
      <c r="L27" s="35"/>
      <c r="M27" s="35"/>
      <c r="N27" s="35"/>
      <c r="O27" s="35"/>
      <c r="P27" s="35"/>
    </row>
    <row r="28" spans="1:18" ht="15" x14ac:dyDescent="0.25">
      <c r="A28" s="35" t="s">
        <v>32</v>
      </c>
      <c r="B28" s="35"/>
      <c r="C28" s="35"/>
      <c r="D28" s="35" t="s">
        <v>33</v>
      </c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</row>
    <row r="29" spans="1:18" ht="15" x14ac:dyDescent="0.25">
      <c r="A29" s="35"/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</row>
    <row r="30" spans="1:18" ht="15" x14ac:dyDescent="0.25">
      <c r="A30" s="35"/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</row>
    <row r="31" spans="1:18" ht="15" x14ac:dyDescent="0.25">
      <c r="A31" s="35"/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</row>
    <row r="32" spans="1:18" ht="15" x14ac:dyDescent="0.25">
      <c r="A32" s="35"/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</row>
    <row r="33" spans="1:16" ht="15" x14ac:dyDescent="0.25">
      <c r="A33" s="35"/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</row>
    <row r="34" spans="1:16" ht="15" x14ac:dyDescent="0.25">
      <c r="A34" s="35"/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</row>
    <row r="35" spans="1:16" ht="15" x14ac:dyDescent="0.25">
      <c r="A35" s="35"/>
      <c r="B35" s="35"/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</row>
    <row r="36" spans="1:16" ht="15" x14ac:dyDescent="0.25">
      <c r="A36" s="35"/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</row>
    <row r="37" spans="1:16" ht="15" x14ac:dyDescent="0.25"/>
    <row r="38" spans="1:16" ht="15" x14ac:dyDescent="0.25"/>
  </sheetData>
  <sheetProtection password="EE6F" sheet="1" objects="1" scenarios="1" selectLockedCells="1"/>
  <mergeCells count="22">
    <mergeCell ref="A1:P1"/>
    <mergeCell ref="E24:F24"/>
    <mergeCell ref="G24:H24"/>
    <mergeCell ref="I24:J24"/>
    <mergeCell ref="K24:L24"/>
    <mergeCell ref="M24:N24"/>
    <mergeCell ref="O24:P24"/>
    <mergeCell ref="O25:P25"/>
    <mergeCell ref="M7:N7"/>
    <mergeCell ref="O7:P7"/>
    <mergeCell ref="K7:L7"/>
    <mergeCell ref="A7:A8"/>
    <mergeCell ref="E7:F7"/>
    <mergeCell ref="G7:H7"/>
    <mergeCell ref="I7:J7"/>
    <mergeCell ref="B7:B8"/>
    <mergeCell ref="C7:C8"/>
    <mergeCell ref="E25:F25"/>
    <mergeCell ref="G25:H25"/>
    <mergeCell ref="I25:J25"/>
    <mergeCell ref="K25:L25"/>
    <mergeCell ref="M25:N25"/>
  </mergeCells>
  <conditionalFormatting sqref="P22">
    <cfRule type="cellIs" dxfId="12" priority="13" stopIfTrue="1" operator="equal">
      <formula>N22+P22-100</formula>
    </cfRule>
  </conditionalFormatting>
  <conditionalFormatting sqref="N22">
    <cfRule type="cellIs" dxfId="11" priority="12" stopIfTrue="1" operator="equal">
      <formula>L22+N22-100</formula>
    </cfRule>
  </conditionalFormatting>
  <conditionalFormatting sqref="L22">
    <cfRule type="cellIs" dxfId="10" priority="11" stopIfTrue="1" operator="equal">
      <formula>J22+L22-100</formula>
    </cfRule>
  </conditionalFormatting>
  <conditionalFormatting sqref="J22">
    <cfRule type="cellIs" dxfId="9" priority="10" stopIfTrue="1" operator="equal">
      <formula>H22+J22-100</formula>
    </cfRule>
  </conditionalFormatting>
  <conditionalFormatting sqref="H22">
    <cfRule type="cellIs" dxfId="8" priority="9" stopIfTrue="1" operator="equal">
      <formula>F22+H22-100</formula>
    </cfRule>
  </conditionalFormatting>
  <conditionalFormatting sqref="P9:P21">
    <cfRule type="cellIs" dxfId="7" priority="8" stopIfTrue="1" operator="equal">
      <formula>N9+P9-100</formula>
    </cfRule>
  </conditionalFormatting>
  <conditionalFormatting sqref="N9:N21">
    <cfRule type="cellIs" dxfId="6" priority="7" stopIfTrue="1" operator="equal">
      <formula>L9+N9-100</formula>
    </cfRule>
  </conditionalFormatting>
  <conditionalFormatting sqref="L9:L21">
    <cfRule type="cellIs" dxfId="5" priority="6" stopIfTrue="1" operator="equal">
      <formula>J9+L9-100</formula>
    </cfRule>
  </conditionalFormatting>
  <conditionalFormatting sqref="J9:J21">
    <cfRule type="cellIs" dxfId="4" priority="5" stopIfTrue="1" operator="equal">
      <formula>H9+J9-100</formula>
    </cfRule>
  </conditionalFormatting>
  <conditionalFormatting sqref="H9:H21">
    <cfRule type="cellIs" dxfId="3" priority="4" stopIfTrue="1" operator="equal">
      <formula>F9+H9-100</formula>
    </cfRule>
  </conditionalFormatting>
  <conditionalFormatting sqref="F9:F22">
    <cfRule type="cellIs" dxfId="2" priority="3" stopIfTrue="1" operator="equal">
      <formula>D9+F9-100</formula>
    </cfRule>
  </conditionalFormatting>
  <conditionalFormatting sqref="F9:F22 H9:H22 J9:J22 L9:L22 N9:N22 P9:P22">
    <cfRule type="cellIs" dxfId="1" priority="2" operator="equal">
      <formula>0</formula>
    </cfRule>
  </conditionalFormatting>
  <pageMargins left="0.19685039370078741" right="0.19685039370078741" top="0.39370078740157483" bottom="0.39370078740157483" header="0.31496062992125984" footer="0.31496062992125984"/>
  <pageSetup paperSize="9" scale="87" orientation="landscape" horizontalDpi="300" verticalDpi="3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" operator="containsText" id="{545466F1-51E7-4D0E-96E1-1A7BEA910F3D}">
            <xm:f>NOT(ISERROR(SEARCH($R$14,R9)))</xm:f>
            <xm:f>$R$14</xm:f>
            <x14:dxf>
              <font>
                <b/>
                <i val="0"/>
                <color rgb="FFFF0000"/>
              </font>
            </x14:dxf>
          </x14:cfRule>
          <xm:sqref>R9:R22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7"/>
  <sheetViews>
    <sheetView topLeftCell="A13" workbookViewId="0">
      <selection activeCell="E26" sqref="E26"/>
    </sheetView>
  </sheetViews>
  <sheetFormatPr defaultRowHeight="15" x14ac:dyDescent="0.25"/>
  <cols>
    <col min="1" max="1" width="36.5703125" customWidth="1"/>
    <col min="2" max="2" width="26.5703125" customWidth="1"/>
    <col min="4" max="4" width="6.7109375" bestFit="1" customWidth="1"/>
    <col min="5" max="5" width="12" bestFit="1" customWidth="1"/>
  </cols>
  <sheetData>
    <row r="1" spans="1:5" x14ac:dyDescent="0.25">
      <c r="A1" s="58"/>
      <c r="B1" s="58"/>
      <c r="C1" s="58"/>
      <c r="D1" s="58"/>
      <c r="E1" s="58"/>
    </row>
    <row r="2" spans="1:5" x14ac:dyDescent="0.25">
      <c r="A2" s="58"/>
      <c r="B2" s="58"/>
      <c r="C2" s="58"/>
      <c r="D2" s="58"/>
      <c r="E2" s="58"/>
    </row>
    <row r="3" spans="1:5" x14ac:dyDescent="0.25">
      <c r="A3" s="58"/>
      <c r="B3" s="58"/>
      <c r="C3" s="58"/>
      <c r="D3" s="58"/>
      <c r="E3" s="58"/>
    </row>
    <row r="4" spans="1:5" x14ac:dyDescent="0.25">
      <c r="A4" s="58"/>
      <c r="B4" s="58"/>
      <c r="C4" s="58"/>
      <c r="D4" s="58"/>
      <c r="E4" s="58"/>
    </row>
    <row r="5" spans="1:5" x14ac:dyDescent="0.25">
      <c r="A5" s="58"/>
      <c r="B5" s="58"/>
      <c r="C5" s="58"/>
      <c r="D5" s="58"/>
      <c r="E5" s="58"/>
    </row>
    <row r="6" spans="1:5" x14ac:dyDescent="0.25">
      <c r="A6" s="58"/>
      <c r="B6" s="58"/>
      <c r="C6" s="58"/>
      <c r="D6" s="58"/>
      <c r="E6" s="58"/>
    </row>
    <row r="7" spans="1:5" x14ac:dyDescent="0.25">
      <c r="A7" s="58"/>
      <c r="B7" s="58"/>
      <c r="C7" s="58"/>
      <c r="D7" s="58"/>
      <c r="E7" s="58"/>
    </row>
    <row r="8" spans="1:5" x14ac:dyDescent="0.25">
      <c r="A8" s="58"/>
      <c r="B8" s="141" t="s">
        <v>67</v>
      </c>
      <c r="C8" s="141"/>
      <c r="D8" s="58"/>
      <c r="E8" s="101" t="s">
        <v>68</v>
      </c>
    </row>
    <row r="9" spans="1:5" x14ac:dyDescent="0.25">
      <c r="A9" s="58"/>
      <c r="B9" s="102"/>
      <c r="C9" s="102"/>
      <c r="D9" s="102"/>
      <c r="E9" s="103" t="s">
        <v>69</v>
      </c>
    </row>
    <row r="10" spans="1:5" x14ac:dyDescent="0.25">
      <c r="A10" s="58"/>
      <c r="B10" s="58"/>
      <c r="C10" s="58"/>
      <c r="D10" s="58"/>
      <c r="E10" s="58"/>
    </row>
    <row r="11" spans="1:5" x14ac:dyDescent="0.25">
      <c r="A11" s="104" t="s">
        <v>34</v>
      </c>
      <c r="B11" s="104" t="s">
        <v>35</v>
      </c>
      <c r="C11" s="142" t="s">
        <v>36</v>
      </c>
      <c r="D11" s="143"/>
      <c r="E11" s="144"/>
    </row>
    <row r="12" spans="1:5" x14ac:dyDescent="0.25">
      <c r="A12" s="49"/>
      <c r="B12" s="49"/>
      <c r="C12" s="145" t="str">
        <f>Import.Município</f>
        <v>CORONEL VIVIDA - PR</v>
      </c>
      <c r="D12" s="146"/>
      <c r="E12" s="147"/>
    </row>
    <row r="13" spans="1:5" x14ac:dyDescent="0.25">
      <c r="A13" s="50"/>
      <c r="B13" s="50"/>
      <c r="C13" s="51"/>
      <c r="D13" s="52"/>
      <c r="E13" s="52"/>
    </row>
    <row r="14" spans="1:5" ht="15" customHeight="1" x14ac:dyDescent="0.25">
      <c r="A14" s="105" t="s">
        <v>37</v>
      </c>
      <c r="B14" s="133" t="str">
        <f>ORÇAMENTO!A7</f>
        <v>OBJETO: RECAPEAMENTO SOBRE PEDRAS IRREGULARES EM VIAS PÚBLICAS URBANAS</v>
      </c>
      <c r="C14" s="135" t="str">
        <f>ORÇAMENTO!A8</f>
        <v>LOCALIZAÇÃO: Rua Desembargador Motta e Rua Coronel Constantino Fabricio</v>
      </c>
      <c r="D14" s="136"/>
      <c r="E14" s="137"/>
    </row>
    <row r="15" spans="1:5" ht="25.5" customHeight="1" x14ac:dyDescent="0.25">
      <c r="A15" s="53" t="s">
        <v>70</v>
      </c>
      <c r="B15" s="134"/>
      <c r="C15" s="138"/>
      <c r="D15" s="139"/>
      <c r="E15" s="140"/>
    </row>
    <row r="16" spans="1:5" x14ac:dyDescent="0.25">
      <c r="A16" s="54"/>
      <c r="B16" s="55"/>
      <c r="C16" s="56"/>
      <c r="D16" s="56"/>
      <c r="E16" s="55"/>
    </row>
    <row r="17" spans="1:5" x14ac:dyDescent="0.25">
      <c r="A17" s="57" t="s">
        <v>38</v>
      </c>
      <c r="B17" s="55"/>
      <c r="C17" s="56"/>
      <c r="D17" s="56"/>
      <c r="E17" s="55"/>
    </row>
    <row r="18" spans="1:5" x14ac:dyDescent="0.25">
      <c r="A18" s="149" t="s">
        <v>39</v>
      </c>
      <c r="B18" s="149"/>
      <c r="C18" s="149"/>
      <c r="D18" s="149"/>
      <c r="E18" s="149"/>
    </row>
    <row r="19" spans="1:5" x14ac:dyDescent="0.25">
      <c r="A19" s="58"/>
      <c r="B19" s="58"/>
      <c r="C19" s="58"/>
      <c r="D19" s="58"/>
      <c r="E19" s="58"/>
    </row>
    <row r="20" spans="1:5" x14ac:dyDescent="0.25">
      <c r="A20" s="59" t="s">
        <v>40</v>
      </c>
      <c r="B20" s="60"/>
      <c r="C20" s="60"/>
      <c r="D20" s="61" t="s">
        <v>41</v>
      </c>
      <c r="E20" s="61" t="s">
        <v>42</v>
      </c>
    </row>
    <row r="21" spans="1:5" x14ac:dyDescent="0.25">
      <c r="A21" s="62" t="s">
        <v>43</v>
      </c>
      <c r="B21" s="63"/>
      <c r="C21" s="63"/>
      <c r="D21" s="64" t="s">
        <v>44</v>
      </c>
      <c r="E21" s="65">
        <v>4.2200000000000001E-2</v>
      </c>
    </row>
    <row r="22" spans="1:5" x14ac:dyDescent="0.25">
      <c r="A22" s="66" t="s">
        <v>45</v>
      </c>
      <c r="B22" s="67"/>
      <c r="C22" s="67"/>
      <c r="D22" s="68" t="s">
        <v>46</v>
      </c>
      <c r="E22" s="69">
        <v>4.0000000000000001E-3</v>
      </c>
    </row>
    <row r="23" spans="1:5" x14ac:dyDescent="0.25">
      <c r="A23" s="66" t="s">
        <v>47</v>
      </c>
      <c r="B23" s="67"/>
      <c r="C23" s="67"/>
      <c r="D23" s="68" t="s">
        <v>48</v>
      </c>
      <c r="E23" s="69">
        <v>5.5999999999999999E-3</v>
      </c>
    </row>
    <row r="24" spans="1:5" x14ac:dyDescent="0.25">
      <c r="A24" s="66" t="s">
        <v>49</v>
      </c>
      <c r="B24" s="67"/>
      <c r="C24" s="67"/>
      <c r="D24" s="68" t="s">
        <v>50</v>
      </c>
      <c r="E24" s="69">
        <v>1.11E-2</v>
      </c>
    </row>
    <row r="25" spans="1:5" x14ac:dyDescent="0.25">
      <c r="A25" s="70" t="s">
        <v>51</v>
      </c>
      <c r="B25" s="71"/>
      <c r="C25" s="71"/>
      <c r="D25" s="68" t="s">
        <v>52</v>
      </c>
      <c r="E25" s="72">
        <v>6.7100000000000007E-2</v>
      </c>
    </row>
    <row r="26" spans="1:5" x14ac:dyDescent="0.25">
      <c r="A26" s="70" t="s">
        <v>53</v>
      </c>
      <c r="B26" s="73" t="s">
        <v>54</v>
      </c>
      <c r="C26" s="74"/>
      <c r="D26" s="75" t="s">
        <v>55</v>
      </c>
      <c r="E26" s="72">
        <v>6.4999999999999997E-3</v>
      </c>
    </row>
    <row r="27" spans="1:5" x14ac:dyDescent="0.25">
      <c r="A27" s="76"/>
      <c r="B27" s="73" t="s">
        <v>56</v>
      </c>
      <c r="C27" s="74"/>
      <c r="D27" s="75"/>
      <c r="E27" s="72">
        <v>0.03</v>
      </c>
    </row>
    <row r="28" spans="1:5" x14ac:dyDescent="0.25">
      <c r="A28" s="76"/>
      <c r="B28" s="73" t="s">
        <v>57</v>
      </c>
      <c r="C28" s="74"/>
      <c r="D28" s="75"/>
      <c r="E28" s="77">
        <f>IF(A18=" - Fornecimento de Materiais e Equipamentos (Aquisição direta)",0,ROUND(E37*D38,4))</f>
        <v>0.05</v>
      </c>
    </row>
    <row r="29" spans="1:5" x14ac:dyDescent="0.25">
      <c r="A29" s="76"/>
      <c r="B29" s="78" t="s">
        <v>58</v>
      </c>
      <c r="C29" s="80"/>
      <c r="D29" s="75"/>
      <c r="E29" s="81">
        <f>IF([1]Dados!$G$28="SELECIONAR","Ver DADOS",IF(A18=" - Fornecimento de Materiais e Equipamentos (Aquisição direta)",0,IF([1]Dados!$G$28="não desonerado",0%,4.5%)))</f>
        <v>4.4999999999999998E-2</v>
      </c>
    </row>
    <row r="30" spans="1:5" x14ac:dyDescent="0.25">
      <c r="A30" s="82" t="s">
        <v>59</v>
      </c>
      <c r="B30" s="82"/>
      <c r="C30" s="82"/>
      <c r="D30" s="82"/>
      <c r="E30" s="83">
        <f>IF(A18=" - Fornecimento de Materiais e Equipamentos (Aquisição direta)",0,ROUND((((1+SUM(E$21:E$23))*(1+E$24)*(1+E$25))/(1-SUM(E$26:E$28)))-1,4))</f>
        <v>0.24229999999999999</v>
      </c>
    </row>
    <row r="31" spans="1:5" x14ac:dyDescent="0.25">
      <c r="A31" s="84" t="s">
        <v>60</v>
      </c>
      <c r="B31" s="85"/>
      <c r="C31" s="85"/>
      <c r="D31" s="85"/>
      <c r="E31" s="86">
        <f>IF(A18=" - Fornecimento de Materiais e Equipamentos (Aquisição direta)",0,ROUND((((1+SUM(E$21:E$23))*(1+E$24)*(1+E$25))/(1-SUM(E$26:E$29)))-1,4))</f>
        <v>0.30669999999999997</v>
      </c>
    </row>
    <row r="32" spans="1:5" x14ac:dyDescent="0.25">
      <c r="A32" s="58"/>
      <c r="B32" s="58"/>
      <c r="C32" s="58"/>
      <c r="D32" s="58"/>
      <c r="E32" s="58"/>
    </row>
    <row r="33" spans="1:5" x14ac:dyDescent="0.25">
      <c r="A33" s="58" t="s">
        <v>61</v>
      </c>
      <c r="B33" s="58"/>
      <c r="C33" s="58"/>
      <c r="D33" s="58"/>
      <c r="E33" s="58"/>
    </row>
    <row r="34" spans="1:5" x14ac:dyDescent="0.25">
      <c r="A34" s="58"/>
      <c r="B34" s="58"/>
      <c r="C34" s="58"/>
      <c r="D34" s="58"/>
      <c r="E34" s="58"/>
    </row>
    <row r="35" spans="1:5" x14ac:dyDescent="0.25">
      <c r="A35" s="150" t="str">
        <f>IF(AND(A18=" - Fornecimento de Materiais e Equipamentos (Aquisição direta)",E$31=0),"",IF(OR($AI$10&lt;$AK$10,$AI$10&gt;$AL$10)=TRUE(),$AK$21,""))</f>
        <v/>
      </c>
      <c r="B35" s="150"/>
      <c r="C35" s="150"/>
      <c r="D35" s="150"/>
      <c r="E35" s="150"/>
    </row>
    <row r="36" spans="1:5" x14ac:dyDescent="0.25">
      <c r="A36" s="87"/>
      <c r="B36" s="87"/>
      <c r="C36" s="87"/>
      <c r="D36" s="87"/>
      <c r="E36" s="87"/>
    </row>
    <row r="37" spans="1:5" ht="15.75" customHeight="1" x14ac:dyDescent="0.25">
      <c r="A37" s="151" t="s">
        <v>62</v>
      </c>
      <c r="B37" s="152"/>
      <c r="C37" s="152"/>
      <c r="D37" s="152"/>
      <c r="E37" s="88">
        <v>1</v>
      </c>
    </row>
    <row r="38" spans="1:5" x14ac:dyDescent="0.25">
      <c r="A38" s="151" t="s">
        <v>63</v>
      </c>
      <c r="B38" s="152"/>
      <c r="C38" s="152"/>
      <c r="D38" s="88">
        <v>0.05</v>
      </c>
      <c r="E38" s="87"/>
    </row>
    <row r="39" spans="1:5" x14ac:dyDescent="0.25">
      <c r="A39" s="89"/>
      <c r="B39" s="90"/>
      <c r="C39" s="90"/>
      <c r="D39" s="91"/>
      <c r="E39" s="92"/>
    </row>
    <row r="40" spans="1:5" x14ac:dyDescent="0.25">
      <c r="A40" s="153" t="s">
        <v>64</v>
      </c>
      <c r="B40" s="154"/>
      <c r="C40" s="154"/>
      <c r="D40" s="154"/>
      <c r="E40" s="154"/>
    </row>
    <row r="43" spans="1:5" x14ac:dyDescent="0.25">
      <c r="A43" s="93"/>
      <c r="B43" s="94"/>
      <c r="C43" s="95"/>
      <c r="D43" s="95"/>
      <c r="E43" s="95"/>
    </row>
    <row r="44" spans="1:5" x14ac:dyDescent="0.25">
      <c r="A44" s="79" t="s">
        <v>65</v>
      </c>
      <c r="B44" s="79"/>
      <c r="C44" s="71"/>
      <c r="D44" s="58"/>
      <c r="E44" s="58"/>
    </row>
    <row r="45" spans="1:5" x14ac:dyDescent="0.25">
      <c r="A45" s="148" t="s">
        <v>71</v>
      </c>
      <c r="B45" s="148"/>
      <c r="C45" s="148"/>
      <c r="D45" s="96" t="s">
        <v>66</v>
      </c>
      <c r="E45" s="97" t="s">
        <v>74</v>
      </c>
    </row>
    <row r="46" spans="1:5" x14ac:dyDescent="0.25">
      <c r="A46" s="148" t="s">
        <v>72</v>
      </c>
      <c r="B46" s="148"/>
      <c r="C46" s="148"/>
      <c r="D46" s="98"/>
      <c r="E46" s="98"/>
    </row>
    <row r="47" spans="1:5" x14ac:dyDescent="0.25">
      <c r="A47" s="98" t="s">
        <v>73</v>
      </c>
      <c r="B47" s="99"/>
      <c r="C47" s="100"/>
      <c r="D47" s="98"/>
      <c r="E47" s="98"/>
    </row>
  </sheetData>
  <mergeCells count="12">
    <mergeCell ref="A45:C45"/>
    <mergeCell ref="A46:C46"/>
    <mergeCell ref="A18:E18"/>
    <mergeCell ref="A35:E35"/>
    <mergeCell ref="A37:D37"/>
    <mergeCell ref="A38:C38"/>
    <mergeCell ref="A40:E40"/>
    <mergeCell ref="B14:B15"/>
    <mergeCell ref="C14:E15"/>
    <mergeCell ref="B8:C8"/>
    <mergeCell ref="C11:E11"/>
    <mergeCell ref="C12:E12"/>
  </mergeCells>
  <dataValidations disablePrompts="1" count="2">
    <dataValidation type="decimal" allowBlank="1" showInputMessage="1" showErrorMessage="1" sqref="D38">
      <formula1>0</formula1>
      <formula2>0.05</formula2>
    </dataValidation>
    <dataValidation type="list" allowBlank="1" showInputMessage="1" showErrorMessage="1" sqref="A18:E18">
      <formula1>$AH$14:$AH$20</formula1>
    </dataValidation>
  </dataValidations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ORÇAMENTO</vt:lpstr>
      <vt:lpstr>CRONOGRAMA</vt:lpstr>
      <vt:lpstr>BDI</vt:lpstr>
      <vt:lpstr>BDI!Area_de_impressao</vt:lpstr>
      <vt:lpstr>CRONOGRAMA!Area_de_impressao</vt:lpstr>
      <vt:lpstr>ORÇAMENTO!Area_de_impressao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eng3</dc:creator>
  <cp:lastModifiedBy>engenharia4</cp:lastModifiedBy>
  <cp:lastPrinted>2017-10-02T14:31:59Z</cp:lastPrinted>
  <dcterms:created xsi:type="dcterms:W3CDTF">2013-05-17T17:26:46Z</dcterms:created>
  <dcterms:modified xsi:type="dcterms:W3CDTF">2017-10-02T14:32:38Z</dcterms:modified>
</cp:coreProperties>
</file>