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610" yWindow="-15" windowWidth="14175" windowHeight="12825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ORÇAMENTO!$A$10:$G$31</definedName>
    <definedName name="_xlnm.Print_Area" localSheetId="0">ORÇAMENTO!$A$1:$G$39</definedName>
    <definedName name="Import.CR">[1]Dados!$G$8</definedName>
    <definedName name="Import.Município">[1]Dados!$G$7</definedName>
    <definedName name="Import.Proponente">[1]Dados!$G$6</definedName>
  </definedNames>
  <calcPr calcId="144525"/>
</workbook>
</file>

<file path=xl/calcChain.xml><?xml version="1.0" encoding="utf-8"?>
<calcChain xmlns="http://schemas.openxmlformats.org/spreadsheetml/2006/main">
  <c r="B16" i="2" l="1"/>
  <c r="B15" i="2"/>
  <c r="B14" i="2"/>
  <c r="B13" i="2"/>
  <c r="B12" i="2"/>
  <c r="B11" i="2"/>
  <c r="I14" i="1"/>
  <c r="F14" i="1" s="1"/>
  <c r="G14" i="1" s="1"/>
  <c r="I15" i="1"/>
  <c r="F15" i="1" s="1"/>
  <c r="G15" i="1" s="1"/>
  <c r="I17" i="1"/>
  <c r="F17" i="1" s="1"/>
  <c r="G17" i="1" s="1"/>
  <c r="C11" i="2" s="1"/>
  <c r="I19" i="1"/>
  <c r="F19" i="1" s="1"/>
  <c r="G19" i="1" s="1"/>
  <c r="I20" i="1"/>
  <c r="F20" i="1" s="1"/>
  <c r="G20" i="1" s="1"/>
  <c r="I22" i="1"/>
  <c r="F22" i="1" s="1"/>
  <c r="G22" i="1" s="1"/>
  <c r="I23" i="1"/>
  <c r="F23" i="1" s="1"/>
  <c r="G23" i="1" s="1"/>
  <c r="I25" i="1"/>
  <c r="F25" i="1" s="1"/>
  <c r="G25" i="1" s="1"/>
  <c r="C14" i="2" s="1"/>
  <c r="I27" i="1"/>
  <c r="F27" i="1" s="1"/>
  <c r="G27" i="1" s="1"/>
  <c r="C15" i="2" s="1"/>
  <c r="I29" i="1"/>
  <c r="F29" i="1" s="1"/>
  <c r="G29" i="1" s="1"/>
  <c r="C16" i="2" s="1"/>
  <c r="C13" i="2" l="1"/>
  <c r="C12" i="2"/>
  <c r="E29" i="5"/>
  <c r="E28" i="5"/>
  <c r="C12" i="5"/>
  <c r="B12" i="5"/>
  <c r="A12" i="5"/>
  <c r="A4" i="2"/>
  <c r="B10" i="2"/>
  <c r="E31" i="5" l="1"/>
  <c r="A35" i="5" s="1"/>
  <c r="E30" i="5"/>
  <c r="I13" i="1"/>
  <c r="F13" i="1" s="1"/>
  <c r="G13" i="1" s="1"/>
  <c r="C10" i="2" s="1"/>
  <c r="B9" i="2" l="1"/>
  <c r="C21" i="2" l="1"/>
  <c r="A3" i="2"/>
  <c r="D11" i="2" l="1"/>
  <c r="D15" i="2"/>
  <c r="D16" i="2"/>
  <c r="D14" i="2"/>
  <c r="D13" i="2"/>
  <c r="D12" i="2"/>
  <c r="D10" i="2"/>
  <c r="D20" i="2" s="1"/>
  <c r="D21" i="2" s="1"/>
  <c r="G33" i="1"/>
  <c r="I20" i="2" l="1"/>
  <c r="I21" i="2" s="1"/>
  <c r="G20" i="2"/>
  <c r="G21" i="2" s="1"/>
  <c r="E20" i="2"/>
  <c r="E21" i="2" s="1"/>
  <c r="M10" i="1"/>
  <c r="F20" i="2" l="1"/>
  <c r="H20" i="2"/>
  <c r="J20" i="2" s="1"/>
  <c r="E22" i="2"/>
  <c r="G22" i="2" l="1"/>
  <c r="I22" i="2" s="1"/>
</calcChain>
</file>

<file path=xl/sharedStrings.xml><?xml version="1.0" encoding="utf-8"?>
<sst xmlns="http://schemas.openxmlformats.org/spreadsheetml/2006/main" count="167" uniqueCount="134">
  <si>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</si>
  <si>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</si>
  <si>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</si>
  <si>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</si>
  <si>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</si>
  <si>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</si>
  <si>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</si>
  <si>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</si>
  <si>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</si>
  <si>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</si>
  <si>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</si>
  <si>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</si>
  <si>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</si>
  <si>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</si>
  <si>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</si>
  <si>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</si>
  <si>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</si>
  <si>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</si>
  <si>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</si>
  <si>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1.1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</si>
  <si>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</si>
  <si>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</si>
  <si>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</si>
  <si>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</si>
  <si>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</si>
  <si>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</si>
  <si>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</si>
  <si>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</si>
  <si>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</si>
  <si>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</si>
  <si>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CORONEL VIVIDA, XX DE XXXXXXXXXXX DE 2017</t>
  </si>
  <si>
    <t/>
  </si>
  <si>
    <t>M2</t>
  </si>
  <si>
    <t>SINAPI UTILIZADA JANEIRO 2017</t>
  </si>
  <si>
    <t>74209/1</t>
  </si>
  <si>
    <t>PLACA DE OBRA EM CHAPA DE ACO GALVANIZADO</t>
  </si>
  <si>
    <t>73806/1</t>
  </si>
  <si>
    <t>LIMPEZA DE SUPERFICIES COM JATO DE ALTA PRESSAO DE AR E AGUA</t>
  </si>
  <si>
    <t>72947</t>
  </si>
  <si>
    <t>SINALIZACAO HORIZONTAL COM TINTA RETRORREFLETIVA A BASE DE RESINA ACRILICA COM MICROESFERAS DE VIDRO</t>
  </si>
  <si>
    <t>T</t>
  </si>
  <si>
    <t>1.1.1</t>
  </si>
  <si>
    <t>1.1.2</t>
  </si>
  <si>
    <t>1.1.3</t>
  </si>
  <si>
    <t>1.2</t>
  </si>
  <si>
    <t>1.2.1</t>
  </si>
  <si>
    <t>1.3</t>
  </si>
  <si>
    <t>1.3.1</t>
  </si>
  <si>
    <t>1.3.2</t>
  </si>
  <si>
    <t>1.4</t>
  </si>
  <si>
    <t>1.4.1</t>
  </si>
  <si>
    <t>PESO</t>
  </si>
  <si>
    <t>%</t>
  </si>
  <si>
    <t>Local/data</t>
  </si>
  <si>
    <t>Responsável Técnico</t>
  </si>
  <si>
    <t>Nº da Operação</t>
  </si>
  <si>
    <t>Gestor / Programa / Ação / Modalidade</t>
  </si>
  <si>
    <t>Município/UF</t>
  </si>
  <si>
    <t>Proponente</t>
  </si>
  <si>
    <t>Objeto</t>
  </si>
  <si>
    <t>Empreendimento/Apelido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</si>
  <si>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</si>
  <si>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</si>
  <si>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</si>
  <si>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</si>
  <si>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</si>
  <si>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</si>
  <si>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</si>
  <si>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</si>
  <si>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</si>
  <si>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</si>
  <si>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</si>
  <si>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</si>
  <si>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</si>
  <si>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</si>
  <si>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</si>
  <si>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</si>
  <si>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</si>
  <si>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</si>
  <si>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</si>
  <si>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</si>
  <si>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</si>
  <si>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</si>
  <si>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</si>
  <si>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</si>
  <si>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</si>
  <si>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</si>
  <si>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</si>
  <si>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Responsável Técnico pela Elaboração do Orçamento: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</si>
  <si>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</si>
  <si>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</si>
  <si>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</si>
  <si>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</si>
  <si>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</si>
  <si>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</si>
  <si>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Crea:</t>
  </si>
  <si>
    <t>ART:</t>
  </si>
  <si>
    <t>OBJETO: RECAPEAMENTO ASFÁLTICO SOBRE PEDRAS IRREGULARES EM VIAS PÚBLICAS URBANAS</t>
  </si>
  <si>
    <t>LOCALIZAÇÃO: Rua Benjamin Bordin, Rua Presidente Costa e Silva, Rua Ermindo Dessordi e Rua José Foppa</t>
  </si>
  <si>
    <t>1.4.2</t>
  </si>
  <si>
    <t>1.5</t>
  </si>
  <si>
    <t>1.5.1</t>
  </si>
  <si>
    <t>1.6</t>
  </si>
  <si>
    <t>1.6.1</t>
  </si>
  <si>
    <t>1.7</t>
  </si>
  <si>
    <t>1.7.1</t>
  </si>
  <si>
    <t>002</t>
  </si>
  <si>
    <t>94275</t>
  </si>
  <si>
    <t>003</t>
  </si>
  <si>
    <t>004</t>
  </si>
  <si>
    <t>005</t>
  </si>
  <si>
    <t>001</t>
  </si>
  <si>
    <t>006</t>
  </si>
  <si>
    <t>M³</t>
  </si>
  <si>
    <t>M</t>
  </si>
  <si>
    <t>M²</t>
  </si>
  <si>
    <t>UND</t>
  </si>
  <si>
    <t>RECAPEAMENTO SOBRE POLIÉDROS</t>
  </si>
  <si>
    <t>SERVIÇOS INICIAIS</t>
  </si>
  <si>
    <t>DEMOLIÇÃO DE RAMPAS EM VIA PÚBLICA</t>
  </si>
  <si>
    <t>MEIO FIOS E GUIAS</t>
  </si>
  <si>
    <t>ASSENTAMENTO DE GUIA (MEIO-FIO) EM TRECHO RETO, CONFECCIONADA EM CONCRETO PRÉ-FABRICADO, DIMENSÕES 100X15X13X20 CM (COMPRIMENTO X BASE INFERIOR X BASE SUPERIOR X ALTURA), PARA URBANIZAÇÃO INTERNA DE EMPREENDIMENTOS. AF_06/2016_P</t>
  </si>
  <si>
    <t>REPERFILAMENTO EM C.B.U.Q e=3cm</t>
  </si>
  <si>
    <t>PINTUA DE LIGAÇÃO COM RR-1C</t>
  </si>
  <si>
    <t>REPERFILAMENTO EM C.B.U.Q, CAP 50/70 e=3cm</t>
  </si>
  <si>
    <t>CAPA DE ROLAGEM  EM C.B.U.Q e=3cm</t>
  </si>
  <si>
    <t>CAPA DE ROLAGEM EM C.B.U.Q, CAP50/70 e=3cm</t>
  </si>
  <si>
    <t xml:space="preserve">SINALIZAÇÃO DE TRANSITO - HORIZONTAL </t>
  </si>
  <si>
    <t>SINALIZAÇÃO  DE TRANSITO - VERTICAL</t>
  </si>
  <si>
    <t>PLACAS DE SINALIZAÇÃO VERTICAL</t>
  </si>
  <si>
    <t>IDENTIFICAÇÃO DE LOGRADOURO PÚBLICO</t>
  </si>
  <si>
    <t>PLACAS PARA IDENTIFICAÇÃO DE LOGRADOURO PÚBLICO</t>
  </si>
  <si>
    <t>RECAPEAMENTO ASFÁLTICO SOBRE PEDRAS IRREGULARES EM VIAS PÚBLICAS URBANAS</t>
  </si>
  <si>
    <t>Pavimentação asfáltica sobre pavimento Poliédrico - Rua Benjamin Bordin, Rua Presidente Costa e Silva, Rua Ermindo Dessordi e Rua José Foppa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</si>
</sst>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157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0" fontId="1" fillId="2" borderId="3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justify" vertical="top" wrapText="1"/>
    </xf>
    <xf numFmtId="4" fontId="1" fillId="2" borderId="3" xfId="0" applyNumberFormat="1" applyFont="1" applyFill="1" applyBorder="1" applyAlignment="1" applyProtection="1"/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top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4" fontId="1" fillId="0" borderId="18" xfId="0" applyNumberFormat="1" applyFont="1" applyBorder="1" applyAlignment="1" applyProtection="1"/>
    <xf numFmtId="0" fontId="2" fillId="0" borderId="1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0" fontId="13" fillId="2" borderId="2" xfId="0" applyFont="1" applyFill="1" applyBorder="1" applyAlignment="1" applyProtection="1">
      <alignment horizontal="center"/>
    </xf>
    <xf numFmtId="0" fontId="13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right" vertical="center"/>
    </xf>
    <xf numFmtId="0" fontId="0" fillId="0" borderId="8" xfId="0" applyBorder="1"/>
    <xf numFmtId="0" fontId="2" fillId="0" borderId="21" xfId="0" applyNumberFormat="1" applyFont="1" applyFill="1" applyBorder="1" applyAlignment="1" applyProtection="1">
      <alignment vertical="center"/>
    </xf>
    <xf numFmtId="0" fontId="2" fillId="0" borderId="3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1" fillId="0" borderId="31" xfId="0" applyFont="1" applyFill="1" applyBorder="1" applyAlignment="1" applyProtection="1">
      <alignment vertical="center"/>
    </xf>
    <xf numFmtId="0" fontId="2" fillId="0" borderId="31" xfId="0" applyFont="1" applyFill="1" applyBorder="1" applyAlignment="1" applyProtection="1">
      <alignment horizontal="left" vertical="center"/>
    </xf>
    <xf numFmtId="0" fontId="2" fillId="0" borderId="22" xfId="0" applyFont="1" applyFill="1" applyBorder="1" applyAlignment="1" applyProtection="1">
      <alignment horizontal="left" vertical="center"/>
    </xf>
    <xf numFmtId="0" fontId="15" fillId="0" borderId="16" xfId="0" applyNumberFormat="1" applyFont="1" applyFill="1" applyBorder="1" applyAlignment="1">
      <alignment horizontal="left" vertical="center"/>
    </xf>
    <xf numFmtId="0" fontId="14" fillId="0" borderId="0" xfId="0" applyNumberFormat="1" applyFont="1" applyFill="1" applyAlignment="1">
      <alignment horizontal="left" vertical="center"/>
    </xf>
    <xf numFmtId="0" fontId="14" fillId="0" borderId="0" xfId="0" applyNumberFormat="1" applyFont="1" applyFill="1" applyAlignment="1" applyProtection="1">
      <alignment horizontal="left" vertical="center" wrapText="1"/>
      <protection hidden="1"/>
    </xf>
    <xf numFmtId="0" fontId="14" fillId="0" borderId="0" xfId="0" applyNumberFormat="1" applyFont="1" applyFill="1" applyAlignment="1" applyProtection="1">
      <alignment horizontal="left" vertical="center"/>
    </xf>
    <xf numFmtId="0" fontId="15" fillId="0" borderId="10" xfId="0" applyNumberFormat="1" applyFont="1" applyFill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Alignment="1">
      <alignment horizontal="left" vertical="top"/>
    </xf>
    <xf numFmtId="0" fontId="16" fillId="0" borderId="0" xfId="0" applyFont="1"/>
    <xf numFmtId="0" fontId="17" fillId="0" borderId="21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6" fillId="0" borderId="33" xfId="0" applyFont="1" applyBorder="1"/>
    <xf numFmtId="0" fontId="16" fillId="0" borderId="24" xfId="0" applyFont="1" applyBorder="1"/>
    <xf numFmtId="0" fontId="16" fillId="0" borderId="34" xfId="0" applyFont="1" applyFill="1" applyBorder="1" applyAlignment="1">
      <alignment horizontal="center"/>
    </xf>
    <xf numFmtId="10" fontId="16" fillId="7" borderId="34" xfId="1" applyNumberFormat="1" applyFont="1" applyFill="1" applyBorder="1" applyProtection="1">
      <protection locked="0"/>
    </xf>
    <xf numFmtId="0" fontId="16" fillId="0" borderId="27" xfId="0" applyFont="1" applyBorder="1"/>
    <xf numFmtId="0" fontId="16" fillId="0" borderId="5" xfId="0" applyFont="1" applyBorder="1"/>
    <xf numFmtId="0" fontId="16" fillId="0" borderId="35" xfId="0" applyFont="1" applyFill="1" applyBorder="1" applyAlignment="1">
      <alignment horizontal="center"/>
    </xf>
    <xf numFmtId="10" fontId="16" fillId="7" borderId="35" xfId="1" applyNumberFormat="1" applyFont="1" applyFill="1" applyBorder="1" applyProtection="1">
      <protection locked="0"/>
    </xf>
    <xf numFmtId="0" fontId="16" fillId="0" borderId="30" xfId="0" applyFont="1" applyBorder="1"/>
    <xf numFmtId="0" fontId="16" fillId="0" borderId="3" xfId="0" applyFont="1" applyBorder="1"/>
    <xf numFmtId="10" fontId="16" fillId="7" borderId="36" xfId="1" applyNumberFormat="1" applyFont="1" applyFill="1" applyBorder="1" applyProtection="1">
      <protection locked="0"/>
    </xf>
    <xf numFmtId="0" fontId="16" fillId="0" borderId="4" xfId="0" applyFont="1" applyBorder="1"/>
    <xf numFmtId="0" fontId="16" fillId="0" borderId="28" xfId="0" applyFont="1" applyBorder="1"/>
    <xf numFmtId="0" fontId="16" fillId="0" borderId="32" xfId="0" applyFont="1" applyFill="1" applyBorder="1" applyAlignment="1">
      <alignment horizontal="center"/>
    </xf>
    <xf numFmtId="0" fontId="16" fillId="0" borderId="13" xfId="0" applyFont="1" applyBorder="1"/>
    <xf numFmtId="10" fontId="16" fillId="0" borderId="35" xfId="1" applyNumberFormat="1" applyFont="1" applyFill="1" applyBorder="1" applyProtection="1"/>
    <xf numFmtId="0" fontId="16" fillId="0" borderId="26" xfId="0" applyFont="1" applyBorder="1"/>
    <xf numFmtId="0" fontId="16" fillId="0" borderId="0" xfId="0" applyFont="1" applyBorder="1"/>
    <xf numFmtId="0" fontId="16" fillId="0" borderId="37" xfId="0" applyFont="1" applyBorder="1"/>
    <xf numFmtId="10" fontId="16" fillId="0" borderId="36" xfId="1" applyNumberFormat="1" applyFont="1" applyFill="1" applyBorder="1" applyAlignment="1" applyProtection="1">
      <alignment horizontal="right"/>
    </xf>
    <xf numFmtId="0" fontId="16" fillId="0" borderId="31" xfId="0" applyFont="1" applyBorder="1"/>
    <xf numFmtId="10" fontId="16" fillId="0" borderId="11" xfId="1" applyNumberFormat="1" applyFont="1" applyFill="1" applyBorder="1"/>
    <xf numFmtId="0" fontId="18" fillId="0" borderId="21" xfId="0" applyFont="1" applyFill="1" applyBorder="1"/>
    <xf numFmtId="0" fontId="18" fillId="0" borderId="31" xfId="0" applyFont="1" applyFill="1" applyBorder="1"/>
    <xf numFmtId="10" fontId="18" fillId="0" borderId="11" xfId="1" applyNumberFormat="1" applyFont="1" applyFill="1" applyBorder="1"/>
    <xf numFmtId="0" fontId="19" fillId="0" borderId="0" xfId="0" applyFont="1" applyAlignment="1">
      <alignment vertical="center" wrapText="1"/>
    </xf>
    <xf numFmtId="10" fontId="20" fillId="7" borderId="0" xfId="0" applyNumberFormat="1" applyFont="1" applyFill="1" applyAlignment="1" applyProtection="1">
      <alignment horizontal="left" vertical="center" wrapText="1"/>
      <protection locked="0"/>
    </xf>
    <xf numFmtId="0" fontId="20" fillId="0" borderId="0" xfId="0" applyFont="1" applyFill="1" applyAlignment="1" applyProtection="1">
      <alignment horizontal="right" vertical="center" wrapText="1"/>
    </xf>
    <xf numFmtId="0" fontId="22" fillId="0" borderId="0" xfId="0" applyFont="1" applyFill="1" applyAlignment="1" applyProtection="1">
      <alignment horizontal="right" vertical="center" wrapText="1"/>
    </xf>
    <xf numFmtId="10" fontId="20" fillId="0" borderId="0" xfId="0" applyNumberFormat="1" applyFont="1" applyFill="1" applyAlignment="1" applyProtection="1">
      <alignment horizontal="left" vertical="center" wrapText="1"/>
    </xf>
    <xf numFmtId="0" fontId="19" fillId="0" borderId="0" xfId="0" applyFont="1" applyFill="1" applyAlignment="1" applyProtection="1">
      <alignment vertical="center" wrapText="1"/>
    </xf>
    <xf numFmtId="0" fontId="19" fillId="0" borderId="24" xfId="0" applyFont="1" applyBorder="1" applyAlignment="1">
      <alignment vertical="center" wrapText="1"/>
    </xf>
    <xf numFmtId="0" fontId="23" fillId="0" borderId="2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16" fillId="0" borderId="0" xfId="0" applyFont="1" applyFill="1" applyAlignment="1">
      <alignment horizontal="right"/>
    </xf>
    <xf numFmtId="14" fontId="20" fillId="7" borderId="0" xfId="0" applyNumberFormat="1" applyFont="1" applyFill="1" applyAlignment="1" applyProtection="1">
      <alignment horizontal="left" vertical="center" wrapText="1"/>
      <protection locked="0"/>
    </xf>
    <xf numFmtId="0" fontId="16" fillId="0" borderId="0" xfId="0" applyFont="1" applyFill="1"/>
    <xf numFmtId="49" fontId="16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6" fillId="0" borderId="32" xfId="0" applyFont="1" applyBorder="1" applyAlignment="1">
      <alignment horizontal="center"/>
    </xf>
    <xf numFmtId="0" fontId="18" fillId="0" borderId="0" xfId="0" applyFont="1" applyAlignment="1">
      <alignment vertical="center"/>
    </xf>
    <xf numFmtId="0" fontId="18" fillId="0" borderId="10" xfId="0" applyFont="1" applyBorder="1" applyAlignment="1">
      <alignment horizontal="center" vertical="center"/>
    </xf>
    <xf numFmtId="49" fontId="15" fillId="0" borderId="16" xfId="0" applyNumberFormat="1" applyFont="1" applyFill="1" applyBorder="1" applyAlignment="1">
      <alignment horizontal="left" vertical="center" wrapText="1"/>
    </xf>
    <xf numFmtId="0" fontId="14" fillId="0" borderId="19" xfId="0" applyNumberFormat="1" applyFont="1" applyFill="1" applyBorder="1" applyAlignment="1">
      <alignment horizontal="left" vertical="center"/>
    </xf>
    <xf numFmtId="0" fontId="14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0" borderId="14" xfId="0" applyNumberFormat="1" applyFont="1" applyBorder="1" applyAlignment="1" applyProtection="1"/>
    <xf numFmtId="4" fontId="1" fillId="4" borderId="25" xfId="0" applyNumberFormat="1" applyFont="1" applyFill="1" applyBorder="1" applyAlignment="1" applyProtection="1">
      <protection locked="0"/>
    </xf>
    <xf numFmtId="4" fontId="1" fillId="0" borderId="29" xfId="0" applyNumberFormat="1" applyFont="1" applyBorder="1" applyAlignment="1" applyProtection="1"/>
    <xf numFmtId="4" fontId="2" fillId="0" borderId="38" xfId="0" applyNumberFormat="1" applyFont="1" applyBorder="1" applyAlignment="1" applyProtection="1">
      <alignment vertic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4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2" fillId="0" borderId="0" xfId="0" applyFont="1" applyFill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right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20" fillId="7" borderId="0" xfId="0" applyFont="1" applyFill="1" applyAlignment="1" applyProtection="1">
      <alignment horizontal="left" vertical="center" wrapText="1"/>
      <protection locked="0"/>
    </xf>
    <xf numFmtId="0" fontId="16" fillId="7" borderId="0" xfId="0" applyFont="1" applyFill="1" applyAlignment="1" applyProtection="1">
      <alignment horizontal="left" vertical="center" wrapText="1"/>
      <protection locked="0"/>
    </xf>
    <xf numFmtId="0" fontId="16" fillId="0" borderId="0" xfId="0" applyFont="1" applyFill="1" applyAlignment="1">
      <alignment horizontal="left"/>
    </xf>
    <xf numFmtId="49" fontId="15" fillId="0" borderId="16" xfId="0" applyNumberFormat="1" applyFont="1" applyFill="1" applyBorder="1" applyAlignment="1">
      <alignment horizontal="left" vertical="center" wrapText="1"/>
    </xf>
    <xf numFmtId="0" fontId="15" fillId="0" borderId="8" xfId="0" applyNumberFormat="1" applyFont="1" applyFill="1" applyBorder="1" applyAlignment="1">
      <alignment horizontal="left" vertical="center" wrapText="1"/>
    </xf>
    <xf numFmtId="0" fontId="15" fillId="0" borderId="17" xfId="0" applyNumberFormat="1" applyFont="1" applyFill="1" applyBorder="1" applyAlignment="1">
      <alignment horizontal="left" vertical="center" wrapText="1"/>
    </xf>
    <xf numFmtId="0" fontId="16" fillId="6" borderId="0" xfId="0" applyFont="1" applyFill="1" applyAlignment="1" applyProtection="1">
      <alignment horizontal="left" vertical="top"/>
      <protection locked="0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right" vertical="center" wrapText="1"/>
    </xf>
    <xf numFmtId="0" fontId="22" fillId="0" borderId="0" xfId="0" applyFont="1" applyAlignment="1">
      <alignment horizontal="right" vertical="center" wrapText="1"/>
    </xf>
    <xf numFmtId="0" fontId="18" fillId="0" borderId="0" xfId="0" applyFont="1" applyAlignment="1">
      <alignment horizontal="center" vertical="center"/>
    </xf>
    <xf numFmtId="0" fontId="14" fillId="0" borderId="19" xfId="0" applyNumberFormat="1" applyFont="1" applyFill="1" applyBorder="1" applyAlignment="1" applyProtection="1">
      <alignment horizontal="left" vertical="center"/>
    </xf>
    <xf numFmtId="0" fontId="14" fillId="0" borderId="23" xfId="0" applyNumberFormat="1" applyFont="1" applyFill="1" applyBorder="1" applyAlignment="1" applyProtection="1">
      <alignment horizontal="left" vertical="center"/>
    </xf>
    <xf numFmtId="0" fontId="14" fillId="0" borderId="20" xfId="0" applyNumberFormat="1" applyFont="1" applyFill="1" applyBorder="1" applyAlignment="1" applyProtection="1">
      <alignment horizontal="left" vertical="center"/>
    </xf>
    <xf numFmtId="0" fontId="15" fillId="0" borderId="16" xfId="0" applyNumberFormat="1" applyFont="1" applyFill="1" applyBorder="1" applyAlignment="1" applyProtection="1">
      <alignment horizontal="left" vertical="center"/>
    </xf>
    <xf numFmtId="0" fontId="15" fillId="0" borderId="8" xfId="0" applyNumberFormat="1" applyFont="1" applyFill="1" applyBorder="1" applyAlignment="1" applyProtection="1">
      <alignment horizontal="left" vertical="center"/>
    </xf>
    <xf numFmtId="0" fontId="15" fillId="0" borderId="17" xfId="0" applyNumberFormat="1" applyFont="1" applyFill="1" applyBorder="1" applyAlignment="1" applyProtection="1">
      <alignment horizontal="left" vertical="center"/>
    </xf>
    <xf numFmtId="0" fontId="14" fillId="0" borderId="19" xfId="0" applyNumberFormat="1" applyFont="1" applyFill="1" applyBorder="1" applyAlignment="1">
      <alignment horizontal="left" vertical="center"/>
    </xf>
    <xf numFmtId="0" fontId="14" fillId="0" borderId="23" xfId="0" applyNumberFormat="1" applyFont="1" applyFill="1" applyBorder="1" applyAlignment="1">
      <alignment horizontal="left" vertical="center"/>
    </xf>
    <xf numFmtId="0" fontId="14" fillId="0" borderId="20" xfId="0" applyNumberFormat="1" applyFont="1" applyFill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12">
          <cell r="G12" t="str">
            <v>MTUR</v>
          </cell>
        </row>
        <row r="13">
          <cell r="G13" t="str">
            <v>Apoio a Projetos de Infraestrutura Turística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workbookViewId="0">
      <selection activeCell="K10" sqref="K10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8.140625" customWidth="1"/>
    <col min="6" max="6" width="10" bestFit="1" customWidth="1"/>
    <col min="7" max="7" width="11.710937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35"/>
      <c r="B1" s="35"/>
      <c r="C1" s="35"/>
      <c r="D1" s="35"/>
      <c r="E1" s="35"/>
      <c r="F1" s="35"/>
      <c r="G1" s="35"/>
      <c r="K1" s="121" t="s">
        <v>22</v>
      </c>
    </row>
    <row r="2" spans="1:13" ht="15" customHeight="1" x14ac:dyDescent="0.25">
      <c r="A2" s="35"/>
      <c r="B2" s="35"/>
      <c r="C2" s="35"/>
      <c r="D2" s="35"/>
      <c r="E2" s="35"/>
      <c r="F2" s="35"/>
      <c r="G2" s="35"/>
      <c r="I2" s="124" t="s">
        <v>8</v>
      </c>
      <c r="K2" s="122"/>
    </row>
    <row r="3" spans="1:13" ht="15" customHeight="1" x14ac:dyDescent="0.25">
      <c r="A3" s="35"/>
      <c r="B3" s="35"/>
      <c r="C3" s="36"/>
      <c r="D3" s="35"/>
      <c r="E3" s="35"/>
      <c r="F3" s="35"/>
      <c r="G3" s="35"/>
      <c r="I3" s="125"/>
      <c r="K3" s="122"/>
    </row>
    <row r="4" spans="1:13" ht="15" customHeight="1" x14ac:dyDescent="0.25">
      <c r="A4" s="35"/>
      <c r="B4" s="35"/>
      <c r="C4" s="35"/>
      <c r="D4" s="35"/>
      <c r="E4" s="35"/>
      <c r="F4" s="35"/>
      <c r="G4" s="35"/>
      <c r="I4" s="125"/>
      <c r="K4" s="122"/>
    </row>
    <row r="5" spans="1:13" ht="15" customHeight="1" x14ac:dyDescent="0.25">
      <c r="A5" s="35"/>
      <c r="B5" s="35"/>
      <c r="C5" s="35"/>
      <c r="D5" s="35"/>
      <c r="E5" s="35"/>
      <c r="F5" s="35"/>
      <c r="G5" s="35"/>
      <c r="I5" s="125"/>
      <c r="K5" s="122"/>
    </row>
    <row r="6" spans="1:13" ht="15" customHeight="1" x14ac:dyDescent="0.25">
      <c r="A6" s="35"/>
      <c r="B6" s="35"/>
      <c r="C6" s="35"/>
      <c r="D6" s="35"/>
      <c r="E6" s="35"/>
      <c r="F6" s="35"/>
      <c r="G6" s="35"/>
      <c r="I6" s="126"/>
      <c r="K6" s="122"/>
    </row>
    <row r="7" spans="1:13" x14ac:dyDescent="0.25">
      <c r="A7" s="119" t="s">
        <v>97</v>
      </c>
      <c r="B7" s="119"/>
      <c r="C7" s="119"/>
      <c r="D7" s="119"/>
      <c r="E7" s="119"/>
      <c r="F7" s="119"/>
      <c r="G7" s="119"/>
      <c r="K7" s="122"/>
    </row>
    <row r="8" spans="1:13" ht="29.25" customHeight="1" x14ac:dyDescent="0.25">
      <c r="A8" s="127" t="s">
        <v>98</v>
      </c>
      <c r="B8" s="127"/>
      <c r="C8" s="127"/>
      <c r="D8" s="127"/>
      <c r="E8" s="127"/>
      <c r="F8" s="127"/>
      <c r="G8" s="127"/>
      <c r="K8" s="122"/>
      <c r="L8" s="10" t="s">
        <v>9</v>
      </c>
    </row>
    <row r="9" spans="1:13" ht="15" customHeight="1" x14ac:dyDescent="0.25">
      <c r="A9" s="128"/>
      <c r="B9" s="129"/>
      <c r="C9" s="129"/>
      <c r="D9" s="129"/>
      <c r="E9" s="129"/>
      <c r="F9" s="129"/>
      <c r="G9" s="130"/>
      <c r="K9" s="123"/>
      <c r="L9" s="10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1" t="s">
        <v>20</v>
      </c>
      <c r="J10" s="11" t="s">
        <v>21</v>
      </c>
      <c r="K10" s="16"/>
      <c r="L10" s="10" t="s">
        <v>7</v>
      </c>
      <c r="M10" s="10">
        <f>G33</f>
        <v>531595.13</v>
      </c>
    </row>
    <row r="11" spans="1:13" s="1" customFormat="1" x14ac:dyDescent="0.25">
      <c r="A11" s="39">
        <v>1</v>
      </c>
      <c r="B11" s="39"/>
      <c r="C11" s="40" t="s">
        <v>117</v>
      </c>
      <c r="D11" s="6" t="s">
        <v>31</v>
      </c>
      <c r="E11" s="7"/>
      <c r="F11" s="7"/>
      <c r="G11" s="7"/>
      <c r="I11" s="8"/>
      <c r="L11" s="10"/>
    </row>
    <row r="12" spans="1:13" s="1" customFormat="1" x14ac:dyDescent="0.25">
      <c r="A12" s="41" t="s">
        <v>19</v>
      </c>
      <c r="B12" s="41"/>
      <c r="C12" s="42" t="s">
        <v>118</v>
      </c>
      <c r="D12" s="6" t="s">
        <v>31</v>
      </c>
      <c r="E12" s="7"/>
      <c r="F12" s="7"/>
      <c r="G12" s="7"/>
      <c r="I12" s="8"/>
      <c r="L12" s="10"/>
    </row>
    <row r="13" spans="1:13" s="1" customFormat="1" x14ac:dyDescent="0.25">
      <c r="A13" s="6" t="s">
        <v>41</v>
      </c>
      <c r="B13" s="6" t="s">
        <v>34</v>
      </c>
      <c r="C13" s="5" t="s">
        <v>35</v>
      </c>
      <c r="D13" s="6" t="s">
        <v>32</v>
      </c>
      <c r="E13" s="7">
        <v>2.5</v>
      </c>
      <c r="F13" s="7">
        <f t="shared" ref="F13:F29" si="0">ROUND(I13,2)</f>
        <v>423.38</v>
      </c>
      <c r="G13" s="7">
        <f t="shared" ref="G13:G29" si="1">ROUND(F13*E13,2)</f>
        <v>1058.45</v>
      </c>
      <c r="I13" s="8">
        <f t="shared" ref="I13:I31" si="2">ROUND(L13-(L13*$K$10),2)</f>
        <v>423.38</v>
      </c>
      <c r="L13" s="10">
        <v>423.38</v>
      </c>
    </row>
    <row r="14" spans="1:13" s="1" customFormat="1" x14ac:dyDescent="0.25">
      <c r="A14" s="6" t="s">
        <v>42</v>
      </c>
      <c r="B14" s="6" t="s">
        <v>106</v>
      </c>
      <c r="C14" s="5" t="s">
        <v>119</v>
      </c>
      <c r="D14" s="6" t="s">
        <v>113</v>
      </c>
      <c r="E14" s="7">
        <v>6.73</v>
      </c>
      <c r="F14" s="7">
        <f t="shared" ref="F14:F30" si="3">ROUND(I14,2)</f>
        <v>321.83999999999997</v>
      </c>
      <c r="G14" s="7">
        <f t="shared" ref="G14:G30" si="4">ROUND(F14*E14,2)</f>
        <v>2165.98</v>
      </c>
      <c r="I14" s="8">
        <f t="shared" si="2"/>
        <v>321.83999999999997</v>
      </c>
      <c r="L14" s="10">
        <v>321.83999999999997</v>
      </c>
    </row>
    <row r="15" spans="1:13" s="1" customFormat="1" ht="22.5" x14ac:dyDescent="0.25">
      <c r="A15" s="6" t="s">
        <v>43</v>
      </c>
      <c r="B15" s="6" t="s">
        <v>36</v>
      </c>
      <c r="C15" s="5" t="s">
        <v>37</v>
      </c>
      <c r="D15" s="6" t="s">
        <v>32</v>
      </c>
      <c r="E15" s="7">
        <v>10139</v>
      </c>
      <c r="F15" s="7">
        <f t="shared" si="3"/>
        <v>2.1800000000000002</v>
      </c>
      <c r="G15" s="7">
        <f t="shared" si="4"/>
        <v>22103.02</v>
      </c>
      <c r="I15" s="8">
        <f t="shared" si="2"/>
        <v>2.1800000000000002</v>
      </c>
      <c r="L15" s="10">
        <v>2.1800000000000002</v>
      </c>
    </row>
    <row r="16" spans="1:13" s="1" customFormat="1" x14ac:dyDescent="0.25">
      <c r="A16" s="42" t="s">
        <v>44</v>
      </c>
      <c r="B16" s="42"/>
      <c r="C16" s="42" t="s">
        <v>120</v>
      </c>
      <c r="D16" s="6" t="s">
        <v>31</v>
      </c>
      <c r="E16" s="7"/>
      <c r="F16" s="7"/>
      <c r="G16" s="7"/>
      <c r="I16" s="8"/>
      <c r="L16" s="10"/>
    </row>
    <row r="17" spans="1:12" s="1" customFormat="1" ht="56.25" x14ac:dyDescent="0.25">
      <c r="A17" s="6" t="s">
        <v>45</v>
      </c>
      <c r="B17" s="6" t="s">
        <v>107</v>
      </c>
      <c r="C17" s="5" t="s">
        <v>121</v>
      </c>
      <c r="D17" s="6" t="s">
        <v>114</v>
      </c>
      <c r="E17" s="7">
        <v>197</v>
      </c>
      <c r="F17" s="7">
        <f t="shared" si="3"/>
        <v>40.78</v>
      </c>
      <c r="G17" s="7">
        <f t="shared" si="4"/>
        <v>8033.66</v>
      </c>
      <c r="I17" s="8">
        <f t="shared" si="2"/>
        <v>40.78</v>
      </c>
      <c r="L17" s="10">
        <v>40.78</v>
      </c>
    </row>
    <row r="18" spans="1:12" s="1" customFormat="1" x14ac:dyDescent="0.25">
      <c r="A18" s="42" t="s">
        <v>46</v>
      </c>
      <c r="B18" s="42"/>
      <c r="C18" s="42" t="s">
        <v>122</v>
      </c>
      <c r="D18" s="6" t="s">
        <v>31</v>
      </c>
      <c r="E18" s="7"/>
      <c r="F18" s="7"/>
      <c r="G18" s="7"/>
      <c r="I18" s="8"/>
      <c r="L18" s="10"/>
    </row>
    <row r="19" spans="1:12" s="1" customFormat="1" x14ac:dyDescent="0.25">
      <c r="A19" s="6" t="s">
        <v>47</v>
      </c>
      <c r="B19" s="6" t="s">
        <v>108</v>
      </c>
      <c r="C19" s="5" t="s">
        <v>123</v>
      </c>
      <c r="D19" s="6" t="s">
        <v>115</v>
      </c>
      <c r="E19" s="7">
        <v>10305.6</v>
      </c>
      <c r="F19" s="7">
        <f t="shared" si="3"/>
        <v>1.58</v>
      </c>
      <c r="G19" s="7">
        <f t="shared" si="4"/>
        <v>16282.85</v>
      </c>
      <c r="I19" s="8">
        <f t="shared" si="2"/>
        <v>1.58</v>
      </c>
      <c r="L19" s="10">
        <v>1.58</v>
      </c>
    </row>
    <row r="20" spans="1:12" s="1" customFormat="1" x14ac:dyDescent="0.25">
      <c r="A20" s="6" t="s">
        <v>48</v>
      </c>
      <c r="B20" s="6" t="s">
        <v>109</v>
      </c>
      <c r="C20" s="5" t="s">
        <v>124</v>
      </c>
      <c r="D20" s="6" t="s">
        <v>40</v>
      </c>
      <c r="E20" s="7">
        <v>772.92</v>
      </c>
      <c r="F20" s="7">
        <f t="shared" si="3"/>
        <v>273.51</v>
      </c>
      <c r="G20" s="7">
        <f t="shared" si="4"/>
        <v>211401.35</v>
      </c>
      <c r="I20" s="8">
        <f t="shared" si="2"/>
        <v>273.51</v>
      </c>
      <c r="L20" s="10">
        <v>273.51</v>
      </c>
    </row>
    <row r="21" spans="1:12" s="1" customFormat="1" x14ac:dyDescent="0.25">
      <c r="A21" s="42" t="s">
        <v>49</v>
      </c>
      <c r="B21" s="42"/>
      <c r="C21" s="42" t="s">
        <v>125</v>
      </c>
      <c r="D21" s="6" t="s">
        <v>31</v>
      </c>
      <c r="E21" s="7"/>
      <c r="F21" s="7"/>
      <c r="G21" s="7"/>
      <c r="I21" s="8"/>
      <c r="L21" s="10"/>
    </row>
    <row r="22" spans="1:12" s="1" customFormat="1" x14ac:dyDescent="0.25">
      <c r="A22" s="6" t="s">
        <v>50</v>
      </c>
      <c r="B22" s="6" t="s">
        <v>108</v>
      </c>
      <c r="C22" s="5" t="s">
        <v>123</v>
      </c>
      <c r="D22" s="6" t="s">
        <v>115</v>
      </c>
      <c r="E22" s="7">
        <v>10305.6</v>
      </c>
      <c r="F22" s="7">
        <f t="shared" si="3"/>
        <v>1.58</v>
      </c>
      <c r="G22" s="7">
        <f t="shared" si="4"/>
        <v>16282.85</v>
      </c>
      <c r="I22" s="8">
        <f t="shared" si="2"/>
        <v>1.58</v>
      </c>
      <c r="L22" s="10">
        <v>1.58</v>
      </c>
    </row>
    <row r="23" spans="1:12" s="1" customFormat="1" x14ac:dyDescent="0.25">
      <c r="A23" s="6" t="s">
        <v>99</v>
      </c>
      <c r="B23" s="6" t="s">
        <v>110</v>
      </c>
      <c r="C23" s="6" t="s">
        <v>126</v>
      </c>
      <c r="D23" s="6" t="s">
        <v>40</v>
      </c>
      <c r="E23" s="7">
        <v>772.92</v>
      </c>
      <c r="F23" s="7">
        <f t="shared" si="3"/>
        <v>273.51</v>
      </c>
      <c r="G23" s="7">
        <f t="shared" si="4"/>
        <v>211401.35</v>
      </c>
      <c r="I23" s="8">
        <f t="shared" si="2"/>
        <v>273.51</v>
      </c>
      <c r="L23" s="10">
        <v>273.51</v>
      </c>
    </row>
    <row r="24" spans="1:12" s="1" customFormat="1" x14ac:dyDescent="0.25">
      <c r="A24" s="42" t="s">
        <v>100</v>
      </c>
      <c r="B24" s="42"/>
      <c r="C24" s="42" t="s">
        <v>127</v>
      </c>
      <c r="D24" s="6" t="s">
        <v>31</v>
      </c>
      <c r="E24" s="7"/>
      <c r="F24" s="7"/>
      <c r="G24" s="7"/>
      <c r="I24" s="8"/>
      <c r="L24" s="10"/>
    </row>
    <row r="25" spans="1:12" s="1" customFormat="1" ht="22.5" x14ac:dyDescent="0.25">
      <c r="A25" s="6" t="s">
        <v>101</v>
      </c>
      <c r="B25" s="6" t="s">
        <v>38</v>
      </c>
      <c r="C25" s="5" t="s">
        <v>39</v>
      </c>
      <c r="D25" s="6" t="s">
        <v>32</v>
      </c>
      <c r="E25" s="7">
        <v>648.88</v>
      </c>
      <c r="F25" s="7">
        <f t="shared" si="3"/>
        <v>34.799999999999997</v>
      </c>
      <c r="G25" s="7">
        <f t="shared" si="4"/>
        <v>22581.02</v>
      </c>
      <c r="I25" s="8">
        <f t="shared" si="2"/>
        <v>34.799999999999997</v>
      </c>
      <c r="L25" s="10">
        <v>34.799999999999997</v>
      </c>
    </row>
    <row r="26" spans="1:12" s="1" customFormat="1" x14ac:dyDescent="0.25">
      <c r="A26" s="42" t="s">
        <v>102</v>
      </c>
      <c r="B26" s="42"/>
      <c r="C26" s="42" t="s">
        <v>128</v>
      </c>
      <c r="D26" s="6" t="s">
        <v>31</v>
      </c>
      <c r="E26" s="7"/>
      <c r="F26" s="7"/>
      <c r="G26" s="7"/>
      <c r="I26" s="8"/>
      <c r="L26" s="10"/>
    </row>
    <row r="27" spans="1:12" s="1" customFormat="1" x14ac:dyDescent="0.25">
      <c r="A27" s="6" t="s">
        <v>103</v>
      </c>
      <c r="B27" s="6" t="s">
        <v>111</v>
      </c>
      <c r="C27" s="5" t="s">
        <v>129</v>
      </c>
      <c r="D27" s="6" t="s">
        <v>116</v>
      </c>
      <c r="E27" s="7">
        <v>12</v>
      </c>
      <c r="F27" s="7">
        <f t="shared" si="3"/>
        <v>695.09</v>
      </c>
      <c r="G27" s="7">
        <f t="shared" si="4"/>
        <v>8341.08</v>
      </c>
      <c r="I27" s="8">
        <f t="shared" si="2"/>
        <v>695.09</v>
      </c>
      <c r="L27" s="10">
        <v>695.09</v>
      </c>
    </row>
    <row r="28" spans="1:12" s="1" customFormat="1" x14ac:dyDescent="0.25">
      <c r="A28" s="41" t="s">
        <v>104</v>
      </c>
      <c r="B28" s="41"/>
      <c r="C28" s="42" t="s">
        <v>130</v>
      </c>
      <c r="D28" s="6" t="s">
        <v>31</v>
      </c>
      <c r="E28" s="7"/>
      <c r="F28" s="7"/>
      <c r="G28" s="7"/>
      <c r="I28" s="8"/>
      <c r="L28" s="10"/>
    </row>
    <row r="29" spans="1:12" s="1" customFormat="1" x14ac:dyDescent="0.25">
      <c r="A29" s="6" t="s">
        <v>105</v>
      </c>
      <c r="B29" s="6" t="s">
        <v>112</v>
      </c>
      <c r="C29" s="5" t="s">
        <v>131</v>
      </c>
      <c r="D29" s="6" t="s">
        <v>116</v>
      </c>
      <c r="E29" s="7">
        <v>17</v>
      </c>
      <c r="F29" s="7">
        <f t="shared" si="3"/>
        <v>702.56</v>
      </c>
      <c r="G29" s="7">
        <f t="shared" si="4"/>
        <v>11943.52</v>
      </c>
      <c r="I29" s="8">
        <f t="shared" si="2"/>
        <v>702.56</v>
      </c>
      <c r="L29" s="10">
        <v>702.56</v>
      </c>
    </row>
    <row r="30" spans="1:12" s="1" customFormat="1" x14ac:dyDescent="0.25">
      <c r="A30" s="6"/>
      <c r="B30" s="6"/>
      <c r="C30" s="5"/>
      <c r="D30" s="6"/>
      <c r="E30" s="7"/>
      <c r="F30" s="7"/>
      <c r="G30" s="7"/>
      <c r="I30" s="8"/>
      <c r="L30" s="10"/>
    </row>
    <row r="31" spans="1:12" s="1" customFormat="1" x14ac:dyDescent="0.25">
      <c r="A31" s="6"/>
      <c r="B31" s="6"/>
      <c r="C31" s="5" t="s">
        <v>33</v>
      </c>
      <c r="D31" s="6"/>
      <c r="E31" s="7"/>
      <c r="F31" s="7"/>
      <c r="G31" s="7"/>
      <c r="I31" s="8"/>
      <c r="L31" s="10"/>
    </row>
    <row r="32" spans="1:12" s="1" customFormat="1" x14ac:dyDescent="0.25">
      <c r="A32" s="12"/>
      <c r="B32" s="12"/>
      <c r="C32" s="13"/>
      <c r="D32" s="12"/>
      <c r="E32" s="14"/>
      <c r="F32" s="7"/>
      <c r="G32" s="7"/>
      <c r="I32" s="8"/>
      <c r="L32" s="15"/>
    </row>
    <row r="33" spans="1:7" x14ac:dyDescent="0.25">
      <c r="A33" s="118" t="s">
        <v>4</v>
      </c>
      <c r="B33" s="118"/>
      <c r="C33" s="118"/>
      <c r="D33" s="118"/>
      <c r="E33" s="118"/>
      <c r="F33" s="118"/>
      <c r="G33" s="9">
        <f>SUM(G11:G31)</f>
        <v>531595.13</v>
      </c>
    </row>
    <row r="34" spans="1:7" x14ac:dyDescent="0.25">
      <c r="A34" s="35"/>
      <c r="B34" s="35"/>
      <c r="C34" s="35"/>
      <c r="D34" s="35"/>
      <c r="E34" s="35"/>
      <c r="F34" s="35"/>
      <c r="G34" s="35"/>
    </row>
    <row r="35" spans="1:7" ht="15" customHeight="1" x14ac:dyDescent="0.25">
      <c r="A35" s="120" t="s">
        <v>30</v>
      </c>
      <c r="B35" s="120"/>
      <c r="C35" s="120"/>
      <c r="D35" s="120"/>
      <c r="E35" s="120"/>
      <c r="F35" s="120"/>
      <c r="G35" s="120"/>
    </row>
    <row r="36" spans="1:7" x14ac:dyDescent="0.25">
      <c r="A36" s="35"/>
      <c r="B36" s="35"/>
      <c r="C36" s="35"/>
      <c r="D36" s="35"/>
      <c r="E36" s="35"/>
      <c r="F36" s="35"/>
      <c r="G36" s="35"/>
    </row>
    <row r="37" spans="1:7" x14ac:dyDescent="0.25">
      <c r="A37" s="35"/>
      <c r="B37" s="35"/>
      <c r="C37" s="35"/>
      <c r="D37" s="35"/>
      <c r="E37" s="35"/>
      <c r="F37" s="35"/>
      <c r="G37" s="35"/>
    </row>
    <row r="38" spans="1:7" x14ac:dyDescent="0.25">
      <c r="A38" s="35"/>
      <c r="B38" s="35"/>
      <c r="C38" s="35"/>
      <c r="D38" s="35"/>
      <c r="E38" s="35"/>
      <c r="F38" s="35"/>
      <c r="G38" s="35"/>
    </row>
    <row r="39" spans="1:7" x14ac:dyDescent="0.25">
      <c r="A39" s="35"/>
      <c r="B39" s="35"/>
      <c r="C39" s="35"/>
      <c r="D39" s="35"/>
      <c r="E39" s="35"/>
      <c r="F39" s="35"/>
      <c r="G39" s="35"/>
    </row>
    <row r="40" spans="1:7" x14ac:dyDescent="0.25">
      <c r="A40" s="35"/>
      <c r="B40" s="35"/>
      <c r="C40" s="35"/>
      <c r="D40" s="35"/>
      <c r="E40" s="35"/>
      <c r="F40" s="35"/>
      <c r="G40" s="35"/>
    </row>
    <row r="41" spans="1:7" x14ac:dyDescent="0.25">
      <c r="A41" s="35"/>
      <c r="B41" s="35"/>
      <c r="C41" s="35"/>
      <c r="D41" s="35"/>
      <c r="E41" s="35"/>
      <c r="F41" s="35"/>
      <c r="G41" s="35"/>
    </row>
    <row r="42" spans="1:7" x14ac:dyDescent="0.25">
      <c r="A42" s="35"/>
      <c r="B42" s="35"/>
      <c r="C42" s="35"/>
      <c r="D42" s="35"/>
      <c r="E42" s="35"/>
      <c r="F42" s="35"/>
      <c r="G42" s="35"/>
    </row>
  </sheetData>
  <sheetProtection password="EDAF" sheet="1" objects="1" scenarios="1" selectLockedCells="1"/>
  <mergeCells count="7">
    <mergeCell ref="A33:F33"/>
    <mergeCell ref="A7:G7"/>
    <mergeCell ref="A35:G35"/>
    <mergeCell ref="K1:K9"/>
    <mergeCell ref="I2:I6"/>
    <mergeCell ref="A8:G8"/>
    <mergeCell ref="A9:G9"/>
  </mergeCells>
  <dataValidations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32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workbookViewId="0">
      <selection activeCell="I21" sqref="I21:J21"/>
    </sheetView>
  </sheetViews>
  <sheetFormatPr defaultRowHeight="12" customHeight="1" x14ac:dyDescent="0.25"/>
  <cols>
    <col min="1" max="1" width="7.42578125" customWidth="1"/>
    <col min="2" max="2" width="50.5703125" customWidth="1"/>
    <col min="3" max="4" width="11.140625" customWidth="1"/>
    <col min="5" max="5" width="7" bestFit="1" customWidth="1"/>
    <col min="6" max="6" width="6" bestFit="1" customWidth="1"/>
    <col min="7" max="7" width="7" bestFit="1" customWidth="1"/>
    <col min="8" max="8" width="6" bestFit="1" customWidth="1"/>
    <col min="9" max="11" width="7" bestFit="1" customWidth="1"/>
    <col min="12" max="12" width="6" bestFit="1" customWidth="1"/>
    <col min="13" max="13" width="7" bestFit="1" customWidth="1"/>
    <col min="14" max="14" width="6" bestFit="1" customWidth="1"/>
    <col min="15" max="15" width="7" bestFit="1" customWidth="1"/>
    <col min="16" max="16" width="6" bestFit="1" customWidth="1"/>
  </cols>
  <sheetData>
    <row r="1" spans="1:16" ht="15.75" x14ac:dyDescent="0.25">
      <c r="A1" s="131" t="s">
        <v>23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</row>
    <row r="2" spans="1:16" ht="15" x14ac:dyDescent="0.25">
      <c r="A2" s="17"/>
      <c r="B2" s="17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</row>
    <row r="3" spans="1:16" ht="15" x14ac:dyDescent="0.25">
      <c r="A3" s="49" t="str">
        <f>ORÇAMENTO!A7</f>
        <v>OBJETO: RECAPEAMENTO ASFÁLTICO SOBRE PEDRAS IRREGULARES EM VIAS PÚBLICAS URBANAS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1"/>
    </row>
    <row r="4" spans="1:16" ht="15" x14ac:dyDescent="0.25">
      <c r="A4" s="49" t="str">
        <f>ORÇAMENTO!A8</f>
        <v>LOCALIZAÇÃO: Rua Benjamin Bordin, Rua Presidente Costa e Silva, Rua Ermindo Dessordi e Rua José Foppa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1"/>
    </row>
    <row r="5" spans="1:16" ht="15" x14ac:dyDescent="0.25">
      <c r="A5" s="49" t="s">
        <v>24</v>
      </c>
      <c r="B5" s="52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4"/>
    </row>
    <row r="6" spans="1:16" ht="15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20"/>
      <c r="L6" s="20"/>
      <c r="M6" s="20"/>
      <c r="N6" s="20"/>
      <c r="O6" s="20"/>
      <c r="P6" s="20"/>
    </row>
    <row r="7" spans="1:16" ht="15" x14ac:dyDescent="0.25">
      <c r="A7" s="133" t="s">
        <v>10</v>
      </c>
      <c r="B7" s="133" t="s">
        <v>25</v>
      </c>
      <c r="C7" s="135" t="s">
        <v>26</v>
      </c>
      <c r="D7" s="37" t="s">
        <v>51</v>
      </c>
      <c r="E7" s="133" t="s">
        <v>11</v>
      </c>
      <c r="F7" s="133"/>
      <c r="G7" s="133" t="s">
        <v>12</v>
      </c>
      <c r="H7" s="133"/>
      <c r="I7" s="133" t="s">
        <v>13</v>
      </c>
      <c r="J7" s="133"/>
      <c r="K7" s="133" t="s">
        <v>14</v>
      </c>
      <c r="L7" s="133"/>
      <c r="M7" s="133" t="s">
        <v>15</v>
      </c>
      <c r="N7" s="133"/>
      <c r="O7" s="133" t="s">
        <v>16</v>
      </c>
      <c r="P7" s="133"/>
    </row>
    <row r="8" spans="1:16" ht="15" x14ac:dyDescent="0.25">
      <c r="A8" s="134"/>
      <c r="B8" s="134"/>
      <c r="C8" s="136"/>
      <c r="D8" s="38" t="s">
        <v>52</v>
      </c>
      <c r="E8" s="21" t="s">
        <v>17</v>
      </c>
      <c r="F8" s="22" t="s">
        <v>18</v>
      </c>
      <c r="G8" s="21" t="s">
        <v>17</v>
      </c>
      <c r="H8" s="22" t="s">
        <v>18</v>
      </c>
      <c r="I8" s="21" t="s">
        <v>17</v>
      </c>
      <c r="J8" s="22" t="s">
        <v>18</v>
      </c>
      <c r="K8" s="21" t="s">
        <v>17</v>
      </c>
      <c r="L8" s="22" t="s">
        <v>18</v>
      </c>
      <c r="M8" s="21" t="s">
        <v>17</v>
      </c>
      <c r="N8" s="22" t="s">
        <v>18</v>
      </c>
      <c r="O8" s="21" t="s">
        <v>17</v>
      </c>
      <c r="P8" s="22" t="s">
        <v>18</v>
      </c>
    </row>
    <row r="9" spans="1:16" ht="15" x14ac:dyDescent="0.25">
      <c r="A9" s="23">
        <v>1</v>
      </c>
      <c r="B9" s="24" t="str">
        <f>ORÇAMENTO!C11</f>
        <v>RECAPEAMENTO SOBRE POLIÉDROS</v>
      </c>
      <c r="C9" s="25"/>
      <c r="D9" s="25"/>
      <c r="E9" s="26"/>
      <c r="F9" s="25"/>
      <c r="G9" s="26"/>
      <c r="H9" s="25"/>
      <c r="I9" s="26"/>
      <c r="J9" s="25"/>
      <c r="K9" s="26"/>
      <c r="L9" s="25"/>
      <c r="M9" s="26"/>
      <c r="N9" s="25"/>
      <c r="O9" s="27"/>
      <c r="P9" s="28"/>
    </row>
    <row r="10" spans="1:16" ht="15" x14ac:dyDescent="0.25">
      <c r="A10" s="23" t="s">
        <v>19</v>
      </c>
      <c r="B10" s="24" t="str">
        <f>ORÇAMENTO!C12</f>
        <v>SERVIÇOS INICIAIS</v>
      </c>
      <c r="C10" s="25">
        <f>SUM(ORÇAMENTO!G13:G15)</f>
        <v>25327.45</v>
      </c>
      <c r="D10" s="43">
        <f>((C10*100)/$C$21)/100</f>
        <v>4.7644247606256289E-2</v>
      </c>
      <c r="E10" s="26">
        <v>100</v>
      </c>
      <c r="F10" s="25">
        <v>100</v>
      </c>
      <c r="G10" s="26"/>
      <c r="H10" s="25">
        <v>60</v>
      </c>
      <c r="I10" s="26"/>
      <c r="J10" s="25"/>
      <c r="K10" s="26"/>
      <c r="L10" s="25"/>
      <c r="M10" s="26"/>
      <c r="N10" s="25"/>
      <c r="O10" s="27"/>
      <c r="P10" s="28"/>
    </row>
    <row r="11" spans="1:16" ht="15" x14ac:dyDescent="0.25">
      <c r="A11" s="23" t="s">
        <v>44</v>
      </c>
      <c r="B11" s="24" t="str">
        <f>ORÇAMENTO!C16</f>
        <v>MEIO FIOS E GUIAS</v>
      </c>
      <c r="C11" s="25">
        <f>SUM(ORÇAMENTO!G17)</f>
        <v>8033.66</v>
      </c>
      <c r="D11" s="43">
        <f t="shared" ref="D11:D16" si="0">((C11*100)/$C$21)/100</f>
        <v>1.5112365683259738E-2</v>
      </c>
      <c r="E11" s="26">
        <v>100</v>
      </c>
      <c r="F11" s="25">
        <v>100</v>
      </c>
      <c r="G11" s="26"/>
      <c r="H11" s="25">
        <v>60</v>
      </c>
      <c r="I11" s="26"/>
      <c r="J11" s="25"/>
      <c r="K11" s="26"/>
      <c r="L11" s="25"/>
      <c r="M11" s="26"/>
      <c r="N11" s="25"/>
      <c r="O11" s="27"/>
      <c r="P11" s="28"/>
    </row>
    <row r="12" spans="1:16" ht="15" x14ac:dyDescent="0.25">
      <c r="A12" s="23" t="s">
        <v>46</v>
      </c>
      <c r="B12" s="24" t="str">
        <f>ORÇAMENTO!C18</f>
        <v>REPERFILAMENTO EM C.B.U.Q e=3cm</v>
      </c>
      <c r="C12" s="25">
        <f>SUM(ORÇAMENTO!G19:G20)</f>
        <v>227684.2</v>
      </c>
      <c r="D12" s="43">
        <f t="shared" si="0"/>
        <v>0.42830377321176738</v>
      </c>
      <c r="E12" s="26">
        <v>5.71</v>
      </c>
      <c r="F12" s="25">
        <v>5.71</v>
      </c>
      <c r="G12" s="26">
        <v>43.47</v>
      </c>
      <c r="H12" s="25">
        <v>49.18</v>
      </c>
      <c r="I12" s="26">
        <v>50.82</v>
      </c>
      <c r="J12" s="25">
        <v>100</v>
      </c>
      <c r="K12" s="26"/>
      <c r="L12" s="25"/>
      <c r="M12" s="26"/>
      <c r="N12" s="25"/>
      <c r="O12" s="27"/>
      <c r="P12" s="28"/>
    </row>
    <row r="13" spans="1:16" ht="15" x14ac:dyDescent="0.25">
      <c r="A13" s="23" t="s">
        <v>49</v>
      </c>
      <c r="B13" s="24" t="str">
        <f>ORÇAMENTO!C21</f>
        <v>CAPA DE ROLAGEM  EM C.B.U.Q e=3cm</v>
      </c>
      <c r="C13" s="25">
        <f>SUM(ORÇAMENTO!G22:G23)</f>
        <v>227684.2</v>
      </c>
      <c r="D13" s="43">
        <f t="shared" si="0"/>
        <v>0.42830377321176738</v>
      </c>
      <c r="E13" s="26">
        <v>5.71</v>
      </c>
      <c r="F13" s="25">
        <v>5.71</v>
      </c>
      <c r="G13" s="26">
        <v>43.47</v>
      </c>
      <c r="H13" s="25">
        <v>49.18</v>
      </c>
      <c r="I13" s="26">
        <v>50.82</v>
      </c>
      <c r="J13" s="25">
        <v>100</v>
      </c>
      <c r="K13" s="26"/>
      <c r="L13" s="25"/>
      <c r="M13" s="26"/>
      <c r="N13" s="25"/>
      <c r="O13" s="27"/>
      <c r="P13" s="28"/>
    </row>
    <row r="14" spans="1:16" ht="15" x14ac:dyDescent="0.25">
      <c r="A14" s="23" t="s">
        <v>100</v>
      </c>
      <c r="B14" s="24" t="str">
        <f>ORÇAMENTO!C24</f>
        <v xml:space="preserve">SINALIZAÇÃO DE TRANSITO - HORIZONTAL </v>
      </c>
      <c r="C14" s="25">
        <f>SUM(ORÇAMENTO!G25)</f>
        <v>22581.02</v>
      </c>
      <c r="D14" s="43">
        <f t="shared" si="0"/>
        <v>4.2477853399447055E-2</v>
      </c>
      <c r="E14" s="26"/>
      <c r="F14" s="25"/>
      <c r="G14" s="26"/>
      <c r="H14" s="25"/>
      <c r="I14" s="26">
        <v>100</v>
      </c>
      <c r="J14" s="25"/>
      <c r="K14" s="26"/>
      <c r="L14" s="25"/>
      <c r="M14" s="26"/>
      <c r="N14" s="25"/>
      <c r="O14" s="27"/>
      <c r="P14" s="28"/>
    </row>
    <row r="15" spans="1:16" ht="15" x14ac:dyDescent="0.25">
      <c r="A15" s="23" t="s">
        <v>102</v>
      </c>
      <c r="B15" s="24" t="str">
        <f>ORÇAMENTO!C26</f>
        <v>SINALIZAÇÃO  DE TRANSITO - VERTICAL</v>
      </c>
      <c r="C15" s="25">
        <f>SUM(ORÇAMENTO!G27)</f>
        <v>8341.08</v>
      </c>
      <c r="D15" s="43">
        <f t="shared" si="0"/>
        <v>1.5690662929888015E-2</v>
      </c>
      <c r="E15" s="26"/>
      <c r="F15" s="25"/>
      <c r="G15" s="26"/>
      <c r="H15" s="25"/>
      <c r="I15" s="26">
        <v>100</v>
      </c>
      <c r="J15" s="25"/>
      <c r="K15" s="26"/>
      <c r="L15" s="25"/>
      <c r="M15" s="26"/>
      <c r="N15" s="25"/>
      <c r="O15" s="27"/>
      <c r="P15" s="28"/>
    </row>
    <row r="16" spans="1:16" ht="15" x14ac:dyDescent="0.25">
      <c r="A16" s="23" t="s">
        <v>104</v>
      </c>
      <c r="B16" s="24" t="str">
        <f>ORÇAMENTO!C28</f>
        <v>IDENTIFICAÇÃO DE LOGRADOURO PÚBLICO</v>
      </c>
      <c r="C16" s="25">
        <f>SUM(ORÇAMENTO!G29)</f>
        <v>11943.52</v>
      </c>
      <c r="D16" s="43">
        <f t="shared" si="0"/>
        <v>2.2467323957614135E-2</v>
      </c>
      <c r="E16" s="26"/>
      <c r="F16" s="25"/>
      <c r="G16" s="26"/>
      <c r="H16" s="25"/>
      <c r="I16" s="26">
        <v>100</v>
      </c>
      <c r="J16" s="25"/>
      <c r="K16" s="26"/>
      <c r="L16" s="25"/>
      <c r="M16" s="26"/>
      <c r="N16" s="25"/>
      <c r="O16" s="27"/>
      <c r="P16" s="28"/>
    </row>
    <row r="17" spans="1:16" ht="15" x14ac:dyDescent="0.25">
      <c r="A17" s="23"/>
      <c r="B17" s="24"/>
      <c r="C17" s="25"/>
      <c r="D17" s="25"/>
      <c r="E17" s="26"/>
      <c r="F17" s="25"/>
      <c r="G17" s="26"/>
      <c r="H17" s="25"/>
      <c r="I17" s="26"/>
      <c r="J17" s="25"/>
      <c r="K17" s="26"/>
      <c r="L17" s="25"/>
      <c r="M17" s="26"/>
      <c r="N17" s="25"/>
      <c r="O17" s="27"/>
      <c r="P17" s="28"/>
    </row>
    <row r="18" spans="1:16" ht="15" x14ac:dyDescent="0.25">
      <c r="A18" s="23"/>
      <c r="B18" s="24"/>
      <c r="C18" s="25"/>
      <c r="D18" s="25"/>
      <c r="E18" s="26"/>
      <c r="F18" s="25"/>
      <c r="G18" s="26"/>
      <c r="H18" s="25"/>
      <c r="I18" s="26"/>
      <c r="J18" s="25"/>
      <c r="K18" s="26"/>
      <c r="L18" s="25"/>
      <c r="M18" s="26"/>
      <c r="N18" s="25"/>
      <c r="O18" s="27"/>
      <c r="P18" s="28"/>
    </row>
    <row r="19" spans="1:16" ht="15" x14ac:dyDescent="0.25">
      <c r="A19" s="23"/>
      <c r="B19" s="24"/>
      <c r="C19" s="25"/>
      <c r="D19" s="25"/>
      <c r="E19" s="26"/>
      <c r="F19" s="25"/>
      <c r="G19" s="26"/>
      <c r="H19" s="25"/>
      <c r="I19" s="26"/>
      <c r="J19" s="25"/>
      <c r="K19" s="113"/>
      <c r="L19" s="114"/>
      <c r="M19" s="113"/>
      <c r="N19" s="114"/>
      <c r="O19" s="115"/>
      <c r="P19" s="116"/>
    </row>
    <row r="20" spans="1:16" ht="15" x14ac:dyDescent="0.25">
      <c r="A20" s="29"/>
      <c r="B20" s="30" t="s">
        <v>27</v>
      </c>
      <c r="C20" s="32"/>
      <c r="D20" s="44">
        <f>SUM(D10:D19)</f>
        <v>1</v>
      </c>
      <c r="E20" s="45">
        <f>((D10*E10)/100)+((D11*E11)/100)+((D12*E12)/100)+((D13*E13)/100)+((D14*E14)/100)+((D15*E15)/100)+((D16*E16)/100)</f>
        <v>0.11166890419029986</v>
      </c>
      <c r="F20" s="45">
        <f>E20</f>
        <v>0.11166890419029986</v>
      </c>
      <c r="G20" s="45">
        <f>((D10*G10)/100)+((D11*G11)/100)+((D12*G12)/100)+((D13*G13)/100)+((D14*G14)/100)+((D15*G15)/100)+((D16*G16)/100)</f>
        <v>0.37236730043031052</v>
      </c>
      <c r="H20" s="45">
        <f>E20+G20</f>
        <v>0.48403620462061037</v>
      </c>
      <c r="I20" s="45">
        <f>((D10*I10)/100)+((D11*I11)/100)+((D12*I12)/100)+((D13*I13)/100)+((D14*I14)/100)+((D15*I15)/100)+((D16*I16)/100)</f>
        <v>0.51596379537938952</v>
      </c>
      <c r="J20" s="45">
        <f>I20+H20</f>
        <v>0.99999999999999989</v>
      </c>
      <c r="K20" s="45"/>
      <c r="L20" s="45"/>
      <c r="M20" s="32"/>
      <c r="N20" s="117"/>
      <c r="O20" s="32"/>
      <c r="P20" s="32"/>
    </row>
    <row r="21" spans="1:16" ht="15" x14ac:dyDescent="0.25">
      <c r="A21" s="33"/>
      <c r="B21" s="34" t="s">
        <v>28</v>
      </c>
      <c r="C21" s="32">
        <f>SUM(C10:C20)</f>
        <v>531595.13</v>
      </c>
      <c r="D21" s="44">
        <f>D20</f>
        <v>1</v>
      </c>
      <c r="E21" s="132">
        <f>(C21*E20)</f>
        <v>59362.645639999995</v>
      </c>
      <c r="F21" s="132"/>
      <c r="G21" s="132">
        <f>(C21*G20)</f>
        <v>197948.64347999997</v>
      </c>
      <c r="H21" s="132"/>
      <c r="I21" s="132">
        <f>(C21*I20)</f>
        <v>274283.84087999997</v>
      </c>
      <c r="J21" s="132"/>
      <c r="K21" s="132"/>
      <c r="L21" s="132"/>
      <c r="M21" s="132"/>
      <c r="N21" s="132"/>
      <c r="O21" s="132"/>
      <c r="P21" s="132"/>
    </row>
    <row r="22" spans="1:16" ht="15" x14ac:dyDescent="0.25">
      <c r="A22" s="46"/>
      <c r="B22" s="47" t="s">
        <v>29</v>
      </c>
      <c r="C22" s="31"/>
      <c r="D22" s="31"/>
      <c r="E22" s="132">
        <f>E21</f>
        <v>59362.645639999995</v>
      </c>
      <c r="F22" s="132"/>
      <c r="G22" s="132">
        <f>G21+E22</f>
        <v>257311.28911999997</v>
      </c>
      <c r="H22" s="132"/>
      <c r="I22" s="132">
        <f>G22+I21</f>
        <v>531595.12999999989</v>
      </c>
      <c r="J22" s="132"/>
      <c r="K22" s="132"/>
      <c r="L22" s="132"/>
      <c r="M22" s="132"/>
      <c r="N22" s="132"/>
      <c r="O22" s="132"/>
      <c r="P22" s="132"/>
    </row>
    <row r="23" spans="1:16" ht="15" x14ac:dyDescent="0.25"/>
    <row r="24" spans="1:16" ht="15" x14ac:dyDescent="0.25">
      <c r="A24" s="48"/>
      <c r="B24" s="48"/>
      <c r="D24" s="48"/>
      <c r="E24" s="48"/>
      <c r="F24" s="48"/>
      <c r="G24" s="48"/>
      <c r="H24" s="48"/>
      <c r="I24" s="48"/>
      <c r="J24" s="48"/>
    </row>
    <row r="25" spans="1:16" ht="15" x14ac:dyDescent="0.25">
      <c r="A25" t="s">
        <v>53</v>
      </c>
      <c r="D25" t="s">
        <v>54</v>
      </c>
    </row>
    <row r="26" spans="1:16" ht="15" x14ac:dyDescent="0.25"/>
    <row r="27" spans="1:16" ht="15" x14ac:dyDescent="0.25"/>
    <row r="28" spans="1:16" ht="15" x14ac:dyDescent="0.25"/>
    <row r="29" spans="1:16" ht="15" x14ac:dyDescent="0.25"/>
    <row r="30" spans="1:16" ht="15" x14ac:dyDescent="0.25"/>
    <row r="31" spans="1:16" ht="15" x14ac:dyDescent="0.25"/>
    <row r="32" spans="1:16" ht="15" x14ac:dyDescent="0.25"/>
    <row r="33" ht="15" x14ac:dyDescent="0.25"/>
    <row r="34" ht="15" x14ac:dyDescent="0.25"/>
    <row r="35" ht="15" x14ac:dyDescent="0.25"/>
  </sheetData>
  <mergeCells count="22">
    <mergeCell ref="O22:P22"/>
    <mergeCell ref="M7:N7"/>
    <mergeCell ref="O7:P7"/>
    <mergeCell ref="K7:L7"/>
    <mergeCell ref="A7:A8"/>
    <mergeCell ref="E7:F7"/>
    <mergeCell ref="G7:H7"/>
    <mergeCell ref="I7:J7"/>
    <mergeCell ref="B7:B8"/>
    <mergeCell ref="C7:C8"/>
    <mergeCell ref="E22:F22"/>
    <mergeCell ref="G22:H22"/>
    <mergeCell ref="I22:J22"/>
    <mergeCell ref="K22:L22"/>
    <mergeCell ref="M22:N22"/>
    <mergeCell ref="A1:P1"/>
    <mergeCell ref="E21:F21"/>
    <mergeCell ref="G21:H21"/>
    <mergeCell ref="I21:J21"/>
    <mergeCell ref="K21:L21"/>
    <mergeCell ref="M21:N21"/>
    <mergeCell ref="O21:P21"/>
  </mergeCells>
  <conditionalFormatting sqref="N9:N20 J9:J19 P9:P20 L9:L19 F9:F19 H9:H19">
    <cfRule type="cellIs" dxfId="1" priority="3" stopIfTrue="1" operator="equal">
      <formula>D9+F9-100</formula>
    </cfRule>
  </conditionalFormatting>
  <conditionalFormatting sqref="M22:P22">
    <cfRule type="expression" dxfId="0" priority="15" stopIfTrue="1">
      <formula>#REF!=0</formula>
    </cfRule>
  </conditionalFormatting>
  <pageMargins left="0.19685039370078741" right="0.19685039370078741" top="0.39370078740157483" bottom="0.3937007874015748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workbookViewId="0">
      <selection activeCell="G43" sqref="G43"/>
    </sheetView>
  </sheetViews>
  <sheetFormatPr defaultRowHeight="15" x14ac:dyDescent="0.25"/>
  <cols>
    <col min="1" max="1" width="41.140625" customWidth="1"/>
    <col min="2" max="2" width="22.5703125" customWidth="1"/>
    <col min="4" max="4" width="6.7109375" bestFit="1" customWidth="1"/>
    <col min="5" max="5" width="12" bestFit="1" customWidth="1"/>
  </cols>
  <sheetData>
    <row r="1" spans="1:5" x14ac:dyDescent="0.25">
      <c r="A1" s="64"/>
      <c r="B1" s="64"/>
      <c r="C1" s="64"/>
      <c r="D1" s="64"/>
      <c r="E1" s="64"/>
    </row>
    <row r="2" spans="1:5" x14ac:dyDescent="0.25">
      <c r="A2" s="64"/>
      <c r="B2" s="64"/>
      <c r="C2" s="64"/>
      <c r="D2" s="64"/>
      <c r="E2" s="64"/>
    </row>
    <row r="3" spans="1:5" x14ac:dyDescent="0.25">
      <c r="A3" s="64"/>
      <c r="B3" s="64"/>
      <c r="C3" s="64"/>
      <c r="D3" s="64"/>
      <c r="E3" s="64"/>
    </row>
    <row r="4" spans="1:5" x14ac:dyDescent="0.25">
      <c r="A4" s="64"/>
      <c r="B4" s="64"/>
      <c r="C4" s="64"/>
      <c r="D4" s="64"/>
      <c r="E4" s="64"/>
    </row>
    <row r="5" spans="1:5" x14ac:dyDescent="0.25">
      <c r="A5" s="64"/>
      <c r="B5" s="64"/>
      <c r="C5" s="64"/>
      <c r="D5" s="64"/>
      <c r="E5" s="64"/>
    </row>
    <row r="6" spans="1:5" x14ac:dyDescent="0.25">
      <c r="A6" s="64"/>
      <c r="B6" s="64"/>
      <c r="C6" s="64"/>
      <c r="D6" s="64"/>
      <c r="E6" s="64"/>
    </row>
    <row r="7" spans="1:5" x14ac:dyDescent="0.25">
      <c r="A7" s="64"/>
      <c r="B7" s="64"/>
      <c r="C7" s="64"/>
      <c r="D7" s="64"/>
      <c r="E7" s="64"/>
    </row>
    <row r="8" spans="1:5" x14ac:dyDescent="0.25">
      <c r="A8" s="64"/>
      <c r="B8" s="147" t="s">
        <v>90</v>
      </c>
      <c r="C8" s="147"/>
      <c r="D8" s="64"/>
      <c r="E8" s="107" t="s">
        <v>91</v>
      </c>
    </row>
    <row r="9" spans="1:5" x14ac:dyDescent="0.25">
      <c r="A9" s="64"/>
      <c r="B9" s="108"/>
      <c r="C9" s="108"/>
      <c r="D9" s="108"/>
      <c r="E9" s="109" t="s">
        <v>92</v>
      </c>
    </row>
    <row r="10" spans="1:5" x14ac:dyDescent="0.25">
      <c r="A10" s="64"/>
      <c r="B10" s="64"/>
      <c r="C10" s="64"/>
      <c r="D10" s="64"/>
      <c r="E10" s="64"/>
    </row>
    <row r="11" spans="1:5" x14ac:dyDescent="0.25">
      <c r="A11" s="111" t="s">
        <v>55</v>
      </c>
      <c r="B11" s="111" t="s">
        <v>56</v>
      </c>
      <c r="C11" s="148" t="s">
        <v>57</v>
      </c>
      <c r="D11" s="149"/>
      <c r="E11" s="150"/>
    </row>
    <row r="12" spans="1:5" x14ac:dyDescent="0.25">
      <c r="A12" s="55" t="str">
        <f>Import.CR</f>
        <v>1037093-43</v>
      </c>
      <c r="B12" s="55" t="str">
        <f>CONCATENATE([1]Dados!$G$12," / ",[1]Dados!$G$13)</f>
        <v>MTUR / Apoio a Projetos de Infraestrutura Turística</v>
      </c>
      <c r="C12" s="151" t="str">
        <f>Import.Município</f>
        <v>CORONEL VIVIDA - PR</v>
      </c>
      <c r="D12" s="152"/>
      <c r="E12" s="153"/>
    </row>
    <row r="13" spans="1:5" x14ac:dyDescent="0.25">
      <c r="A13" s="56"/>
      <c r="B13" s="56"/>
      <c r="C13" s="57"/>
      <c r="D13" s="58"/>
      <c r="E13" s="58"/>
    </row>
    <row r="14" spans="1:5" x14ac:dyDescent="0.25">
      <c r="A14" s="112" t="s">
        <v>58</v>
      </c>
      <c r="B14" s="111" t="s">
        <v>59</v>
      </c>
      <c r="C14" s="154" t="s">
        <v>60</v>
      </c>
      <c r="D14" s="155"/>
      <c r="E14" s="156"/>
    </row>
    <row r="15" spans="1:5" ht="48" customHeight="1" x14ac:dyDescent="0.25">
      <c r="A15" s="59" t="s">
        <v>93</v>
      </c>
      <c r="B15" s="110" t="s">
        <v>132</v>
      </c>
      <c r="C15" s="140" t="s">
        <v>133</v>
      </c>
      <c r="D15" s="141"/>
      <c r="E15" s="142"/>
    </row>
    <row r="16" spans="1:5" x14ac:dyDescent="0.25">
      <c r="A16" s="60"/>
      <c r="B16" s="61"/>
      <c r="C16" s="62"/>
      <c r="D16" s="62"/>
      <c r="E16" s="61"/>
    </row>
    <row r="17" spans="1:5" x14ac:dyDescent="0.25">
      <c r="A17" s="63" t="s">
        <v>61</v>
      </c>
      <c r="B17" s="61"/>
      <c r="C17" s="62"/>
      <c r="D17" s="62"/>
      <c r="E17" s="61"/>
    </row>
    <row r="18" spans="1:5" x14ac:dyDescent="0.25">
      <c r="A18" s="143" t="s">
        <v>62</v>
      </c>
      <c r="B18" s="143"/>
      <c r="C18" s="143"/>
      <c r="D18" s="143"/>
      <c r="E18" s="143"/>
    </row>
    <row r="19" spans="1:5" x14ac:dyDescent="0.25">
      <c r="A19" s="64"/>
      <c r="B19" s="64"/>
      <c r="C19" s="64"/>
      <c r="D19" s="64"/>
      <c r="E19" s="64"/>
    </row>
    <row r="20" spans="1:5" x14ac:dyDescent="0.25">
      <c r="A20" s="65" t="s">
        <v>63</v>
      </c>
      <c r="B20" s="66"/>
      <c r="C20" s="66"/>
      <c r="D20" s="67" t="s">
        <v>64</v>
      </c>
      <c r="E20" s="67" t="s">
        <v>65</v>
      </c>
    </row>
    <row r="21" spans="1:5" x14ac:dyDescent="0.25">
      <c r="A21" s="68" t="s">
        <v>66</v>
      </c>
      <c r="B21" s="69"/>
      <c r="C21" s="69"/>
      <c r="D21" s="70" t="s">
        <v>67</v>
      </c>
      <c r="E21" s="71">
        <v>4.2200000000000001E-2</v>
      </c>
    </row>
    <row r="22" spans="1:5" x14ac:dyDescent="0.25">
      <c r="A22" s="72" t="s">
        <v>68</v>
      </c>
      <c r="B22" s="73"/>
      <c r="C22" s="73"/>
      <c r="D22" s="74" t="s">
        <v>69</v>
      </c>
      <c r="E22" s="75">
        <v>4.0000000000000001E-3</v>
      </c>
    </row>
    <row r="23" spans="1:5" x14ac:dyDescent="0.25">
      <c r="A23" s="72" t="s">
        <v>70</v>
      </c>
      <c r="B23" s="73"/>
      <c r="C23" s="73"/>
      <c r="D23" s="74" t="s">
        <v>71</v>
      </c>
      <c r="E23" s="75">
        <v>5.5999999999999999E-3</v>
      </c>
    </row>
    <row r="24" spans="1:5" x14ac:dyDescent="0.25">
      <c r="A24" s="72" t="s">
        <v>72</v>
      </c>
      <c r="B24" s="73"/>
      <c r="C24" s="73"/>
      <c r="D24" s="74" t="s">
        <v>73</v>
      </c>
      <c r="E24" s="75">
        <v>1.11E-2</v>
      </c>
    </row>
    <row r="25" spans="1:5" x14ac:dyDescent="0.25">
      <c r="A25" s="76" t="s">
        <v>74</v>
      </c>
      <c r="B25" s="77"/>
      <c r="C25" s="77"/>
      <c r="D25" s="74" t="s">
        <v>75</v>
      </c>
      <c r="E25" s="78">
        <v>6.7100000000000007E-2</v>
      </c>
    </row>
    <row r="26" spans="1:5" x14ac:dyDescent="0.25">
      <c r="A26" s="76" t="s">
        <v>76</v>
      </c>
      <c r="B26" s="79" t="s">
        <v>77</v>
      </c>
      <c r="C26" s="80"/>
      <c r="D26" s="81" t="s">
        <v>78</v>
      </c>
      <c r="E26" s="78">
        <v>6.4999999999999997E-3</v>
      </c>
    </row>
    <row r="27" spans="1:5" x14ac:dyDescent="0.25">
      <c r="A27" s="82"/>
      <c r="B27" s="79" t="s">
        <v>79</v>
      </c>
      <c r="C27" s="80"/>
      <c r="D27" s="81"/>
      <c r="E27" s="78">
        <v>0.03</v>
      </c>
    </row>
    <row r="28" spans="1:5" x14ac:dyDescent="0.25">
      <c r="A28" s="82"/>
      <c r="B28" s="79" t="s">
        <v>80</v>
      </c>
      <c r="C28" s="80"/>
      <c r="D28" s="81"/>
      <c r="E28" s="83">
        <f>IF(A18=" - Fornecimento de Materiais e Equipamentos (Aquisição direta)",0,ROUND(E37*D38,4))</f>
        <v>0.05</v>
      </c>
    </row>
    <row r="29" spans="1:5" x14ac:dyDescent="0.25">
      <c r="A29" s="82"/>
      <c r="B29" s="84" t="s">
        <v>81</v>
      </c>
      <c r="C29" s="86"/>
      <c r="D29" s="81"/>
      <c r="E29" s="87">
        <f>IF([1]Dados!$G$28="SELECIONAR","Ver DADOS",IF(A18=" - Fornecimento de Materiais e Equipamentos (Aquisição direta)",0,IF([1]Dados!$G$28="não desonerado",0%,4.5%)))</f>
        <v>4.4999999999999998E-2</v>
      </c>
    </row>
    <row r="30" spans="1:5" x14ac:dyDescent="0.25">
      <c r="A30" s="88" t="s">
        <v>82</v>
      </c>
      <c r="B30" s="88"/>
      <c r="C30" s="88"/>
      <c r="D30" s="88"/>
      <c r="E30" s="89">
        <f>IF(A18=" - Fornecimento de Materiais e Equipamentos (Aquisição direta)",0,ROUND((((1+SUM(E$21:E$23))*(1+E$24)*(1+E$25))/(1-SUM(E$26:E$28)))-1,4))</f>
        <v>0.24229999999999999</v>
      </c>
    </row>
    <row r="31" spans="1:5" x14ac:dyDescent="0.25">
      <c r="A31" s="90" t="s">
        <v>83</v>
      </c>
      <c r="B31" s="91"/>
      <c r="C31" s="91"/>
      <c r="D31" s="91"/>
      <c r="E31" s="92">
        <f>IF(A18=" - Fornecimento de Materiais e Equipamentos (Aquisição direta)",0,ROUND((((1+SUM(E$21:E$23))*(1+E$24)*(1+E$25))/(1-SUM(E$26:E$29)))-1,4))</f>
        <v>0.30669999999999997</v>
      </c>
    </row>
    <row r="32" spans="1:5" x14ac:dyDescent="0.25">
      <c r="A32" s="64"/>
      <c r="B32" s="64"/>
      <c r="C32" s="64"/>
      <c r="D32" s="64"/>
      <c r="E32" s="64"/>
    </row>
    <row r="33" spans="1:5" x14ac:dyDescent="0.25">
      <c r="A33" s="64" t="s">
        <v>84</v>
      </c>
      <c r="B33" s="64"/>
      <c r="C33" s="64"/>
      <c r="D33" s="64"/>
      <c r="E33" s="64"/>
    </row>
    <row r="34" spans="1:5" x14ac:dyDescent="0.25">
      <c r="A34" s="64"/>
      <c r="B34" s="64"/>
      <c r="C34" s="64"/>
      <c r="D34" s="64"/>
      <c r="E34" s="64"/>
    </row>
    <row r="35" spans="1:5" x14ac:dyDescent="0.25">
      <c r="A35" s="144" t="str">
        <f>IF(AND(A18=" - Fornecimento de Materiais e Equipamentos (Aquisição direta)",E$31=0),"",IF(OR($AI$10&lt;$AK$10,$AI$10&gt;$AL$10)=TRUE(),$AK$21,""))</f>
        <v/>
      </c>
      <c r="B35" s="144"/>
      <c r="C35" s="144"/>
      <c r="D35" s="144"/>
      <c r="E35" s="144"/>
    </row>
    <row r="36" spans="1:5" x14ac:dyDescent="0.25">
      <c r="A36" s="93"/>
      <c r="B36" s="93"/>
      <c r="C36" s="93"/>
      <c r="D36" s="93"/>
      <c r="E36" s="93"/>
    </row>
    <row r="37" spans="1:5" ht="15.75" customHeight="1" x14ac:dyDescent="0.25">
      <c r="A37" s="145" t="s">
        <v>85</v>
      </c>
      <c r="B37" s="146"/>
      <c r="C37" s="146"/>
      <c r="D37" s="146"/>
      <c r="E37" s="94">
        <v>1</v>
      </c>
    </row>
    <row r="38" spans="1:5" x14ac:dyDescent="0.25">
      <c r="A38" s="145" t="s">
        <v>86</v>
      </c>
      <c r="B38" s="146"/>
      <c r="C38" s="146"/>
      <c r="D38" s="94">
        <v>0.05</v>
      </c>
      <c r="E38" s="93"/>
    </row>
    <row r="39" spans="1:5" x14ac:dyDescent="0.25">
      <c r="A39" s="95"/>
      <c r="B39" s="96"/>
      <c r="C39" s="96"/>
      <c r="D39" s="97"/>
      <c r="E39" s="98"/>
    </row>
    <row r="40" spans="1:5" x14ac:dyDescent="0.25">
      <c r="A40" s="137" t="s">
        <v>87</v>
      </c>
      <c r="B40" s="138"/>
      <c r="C40" s="138"/>
      <c r="D40" s="138"/>
      <c r="E40" s="138"/>
    </row>
    <row r="43" spans="1:5" x14ac:dyDescent="0.25">
      <c r="A43" s="99"/>
      <c r="B43" s="100"/>
      <c r="C43" s="101"/>
      <c r="D43" s="101"/>
      <c r="E43" s="101"/>
    </row>
    <row r="44" spans="1:5" x14ac:dyDescent="0.25">
      <c r="A44" s="85" t="s">
        <v>88</v>
      </c>
      <c r="B44" s="85"/>
      <c r="C44" s="77"/>
      <c r="D44" s="64"/>
      <c r="E44" s="64"/>
    </row>
    <row r="45" spans="1:5" x14ac:dyDescent="0.25">
      <c r="A45" s="139" t="s">
        <v>94</v>
      </c>
      <c r="B45" s="139"/>
      <c r="C45" s="139"/>
      <c r="D45" s="102" t="s">
        <v>89</v>
      </c>
      <c r="E45" s="103"/>
    </row>
    <row r="46" spans="1:5" x14ac:dyDescent="0.25">
      <c r="A46" s="139" t="s">
        <v>95</v>
      </c>
      <c r="B46" s="139"/>
      <c r="C46" s="139"/>
      <c r="D46" s="104"/>
      <c r="E46" s="104"/>
    </row>
    <row r="47" spans="1:5" x14ac:dyDescent="0.25">
      <c r="A47" s="104" t="s">
        <v>96</v>
      </c>
      <c r="B47" s="105"/>
      <c r="C47" s="106"/>
      <c r="D47" s="104"/>
      <c r="E47" s="104"/>
    </row>
  </sheetData>
  <mergeCells count="12">
    <mergeCell ref="B8:C8"/>
    <mergeCell ref="C11:E11"/>
    <mergeCell ref="C12:E12"/>
    <mergeCell ref="C14:E14"/>
    <mergeCell ref="A40:E40"/>
    <mergeCell ref="A45:C45"/>
    <mergeCell ref="A46:C46"/>
    <mergeCell ref="C15:E15"/>
    <mergeCell ref="A18:E18"/>
    <mergeCell ref="A35:E35"/>
    <mergeCell ref="A37:D37"/>
    <mergeCell ref="A38:C38"/>
  </mergeCells>
  <dataValidations disablePrompts="1" count="2">
    <dataValidation type="decimal" allowBlank="1" showInputMessage="1" showErrorMessage="1" sqref="D38">
      <formula1>0</formula1>
      <formula2>0.05</formula2>
    </dataValidation>
    <dataValidation type="list" allowBlank="1" showInputMessage="1" showErrorMessage="1" sqref="A18:E18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ORÇAMENTO</vt:lpstr>
      <vt:lpstr>CRONOGRAMA</vt:lpstr>
      <vt:lpstr>BDI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engenharia4</cp:lastModifiedBy>
  <cp:lastPrinted>2017-05-15T14:18:40Z</cp:lastPrinted>
  <dcterms:created xsi:type="dcterms:W3CDTF">2013-05-17T17:26:46Z</dcterms:created>
  <dcterms:modified xsi:type="dcterms:W3CDTF">2017-08-23T12:39:35Z</dcterms:modified>
</cp:coreProperties>
</file>