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ORÇAMENTO!$A$10:$G$79</definedName>
    <definedName name="_xlnm.Print_Area" localSheetId="1">CRONOGRAMA!$A$1:$P$35</definedName>
    <definedName name="_xlnm.Print_Area" localSheetId="0">ORÇAMENTO!$A$1:$G$86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B14" i="2" l="1"/>
  <c r="B13" i="2"/>
  <c r="B12" i="2"/>
  <c r="B11" i="2"/>
  <c r="B10" i="2"/>
  <c r="A14" i="2"/>
  <c r="A13" i="2"/>
  <c r="A12" i="2"/>
  <c r="A11" i="2"/>
  <c r="A10" i="2"/>
  <c r="I76" i="1" l="1"/>
  <c r="F76" i="1" s="1"/>
  <c r="I13" i="1"/>
  <c r="F13" i="1" s="1"/>
  <c r="I15" i="1"/>
  <c r="F15" i="1" s="1"/>
  <c r="I17" i="1"/>
  <c r="F17" i="1" s="1"/>
  <c r="I19" i="1"/>
  <c r="F19" i="1" s="1"/>
  <c r="I21" i="1"/>
  <c r="F21" i="1" s="1"/>
  <c r="I24" i="1"/>
  <c r="F24" i="1" s="1"/>
  <c r="I26" i="1"/>
  <c r="F26" i="1" s="1"/>
  <c r="I28" i="1"/>
  <c r="F28" i="1" s="1"/>
  <c r="I30" i="1"/>
  <c r="F30" i="1" s="1"/>
  <c r="I32" i="1"/>
  <c r="F32" i="1" s="1"/>
  <c r="I35" i="1"/>
  <c r="F35" i="1" s="1"/>
  <c r="I37" i="1"/>
  <c r="F37" i="1" s="1"/>
  <c r="I39" i="1"/>
  <c r="F39" i="1" s="1"/>
  <c r="I41" i="1"/>
  <c r="F41" i="1" s="1"/>
  <c r="I43" i="1"/>
  <c r="F43" i="1" s="1"/>
  <c r="I46" i="1"/>
  <c r="F46" i="1" s="1"/>
  <c r="I48" i="1"/>
  <c r="F48" i="1" s="1"/>
  <c r="I50" i="1"/>
  <c r="F50" i="1" s="1"/>
  <c r="I52" i="1"/>
  <c r="F52" i="1" s="1"/>
  <c r="I54" i="1"/>
  <c r="F54" i="1" s="1"/>
  <c r="I57" i="1"/>
  <c r="F57" i="1" s="1"/>
  <c r="I59" i="1"/>
  <c r="F59" i="1" s="1"/>
  <c r="I61" i="1"/>
  <c r="F61" i="1" s="1"/>
  <c r="I63" i="1"/>
  <c r="F63" i="1" s="1"/>
  <c r="I65" i="1"/>
  <c r="F65" i="1" s="1"/>
  <c r="I68" i="1"/>
  <c r="F68" i="1" s="1"/>
  <c r="I70" i="1"/>
  <c r="F70" i="1" s="1"/>
  <c r="I72" i="1"/>
  <c r="F72" i="1" s="1"/>
  <c r="I74" i="1"/>
  <c r="F74" i="1" s="1"/>
  <c r="G14" i="1" l="1"/>
  <c r="G15" i="1"/>
  <c r="G17" i="1"/>
  <c r="G19" i="1"/>
  <c r="G21" i="1"/>
  <c r="G24" i="1"/>
  <c r="G26" i="1"/>
  <c r="G28" i="1"/>
  <c r="G30" i="1"/>
  <c r="G32" i="1"/>
  <c r="G35" i="1"/>
  <c r="G37" i="1"/>
  <c r="G39" i="1"/>
  <c r="G41" i="1"/>
  <c r="G43" i="1"/>
  <c r="G46" i="1"/>
  <c r="G48" i="1"/>
  <c r="G50" i="1"/>
  <c r="G51" i="1"/>
  <c r="G52" i="1"/>
  <c r="G54" i="1"/>
  <c r="G57" i="1"/>
  <c r="G59" i="1"/>
  <c r="G61" i="1"/>
  <c r="G63" i="1"/>
  <c r="G65" i="1"/>
  <c r="G68" i="1"/>
  <c r="G70" i="1"/>
  <c r="G72" i="1"/>
  <c r="G74" i="1"/>
  <c r="G76" i="1"/>
  <c r="C14" i="2" l="1"/>
  <c r="C11" i="2"/>
  <c r="C13" i="2"/>
  <c r="C10" i="2"/>
  <c r="C12" i="2"/>
  <c r="C14" i="5"/>
  <c r="B14" i="5"/>
  <c r="R16" i="2" l="1"/>
  <c r="R17" i="2"/>
  <c r="R18" i="2"/>
  <c r="R19" i="2"/>
  <c r="R20" i="2"/>
  <c r="R21" i="2"/>
  <c r="R22" i="2"/>
  <c r="F9" i="2" l="1"/>
  <c r="H9" i="2" s="1"/>
  <c r="J9" i="2" s="1"/>
  <c r="L9" i="2" s="1"/>
  <c r="N9" i="2" s="1"/>
  <c r="P9" i="2" s="1"/>
  <c r="R9" i="2" s="1"/>
  <c r="F10" i="2"/>
  <c r="H10" i="2" s="1"/>
  <c r="J10" i="2" s="1"/>
  <c r="L10" i="2" s="1"/>
  <c r="N10" i="2" s="1"/>
  <c r="P10" i="2" s="1"/>
  <c r="R10" i="2" s="1"/>
  <c r="F11" i="2"/>
  <c r="H11" i="2" s="1"/>
  <c r="J11" i="2" s="1"/>
  <c r="L11" i="2" s="1"/>
  <c r="N11" i="2" s="1"/>
  <c r="P11" i="2" s="1"/>
  <c r="R11" i="2" s="1"/>
  <c r="F12" i="2"/>
  <c r="F13" i="2"/>
  <c r="F14" i="2"/>
  <c r="F15" i="2"/>
  <c r="H15" i="2" s="1"/>
  <c r="J15" i="2" s="1"/>
  <c r="L15" i="2" s="1"/>
  <c r="N15" i="2" s="1"/>
  <c r="P15" i="2" s="1"/>
  <c r="R15" i="2" s="1"/>
  <c r="F16" i="2"/>
  <c r="F17" i="2"/>
  <c r="F18" i="2"/>
  <c r="F19" i="2"/>
  <c r="F20" i="2"/>
  <c r="F21" i="2"/>
  <c r="F22" i="2"/>
  <c r="H12" i="2"/>
  <c r="J12" i="2" s="1"/>
  <c r="L12" i="2" s="1"/>
  <c r="N12" i="2" s="1"/>
  <c r="P12" i="2" s="1"/>
  <c r="R12" i="2" s="1"/>
  <c r="H13" i="2"/>
  <c r="J13" i="2" s="1"/>
  <c r="L13" i="2" s="1"/>
  <c r="N13" i="2" s="1"/>
  <c r="P13" i="2" s="1"/>
  <c r="R13" i="2" s="1"/>
  <c r="H17" i="2"/>
  <c r="J17" i="2" s="1"/>
  <c r="L17" i="2" s="1"/>
  <c r="N17" i="2" s="1"/>
  <c r="P17" i="2" s="1"/>
  <c r="H20" i="2"/>
  <c r="J20" i="2" s="1"/>
  <c r="L20" i="2" s="1"/>
  <c r="N20" i="2" s="1"/>
  <c r="P20" i="2" s="1"/>
  <c r="H21" i="2"/>
  <c r="J21" i="2" s="1"/>
  <c r="L21" i="2" s="1"/>
  <c r="N21" i="2" s="1"/>
  <c r="P21" i="2" s="1"/>
  <c r="H14" i="2"/>
  <c r="J14" i="2" s="1"/>
  <c r="L14" i="2" s="1"/>
  <c r="N14" i="2" s="1"/>
  <c r="P14" i="2" s="1"/>
  <c r="R14" i="2" s="1"/>
  <c r="H16" i="2"/>
  <c r="J16" i="2" s="1"/>
  <c r="L16" i="2" s="1"/>
  <c r="N16" i="2" s="1"/>
  <c r="P16" i="2" s="1"/>
  <c r="H19" i="2"/>
  <c r="J19" i="2" s="1"/>
  <c r="L19" i="2" s="1"/>
  <c r="N19" i="2" s="1"/>
  <c r="P19" i="2" s="1"/>
  <c r="H22" i="2"/>
  <c r="J22" i="2" s="1"/>
  <c r="L22" i="2" s="1"/>
  <c r="N22" i="2" s="1"/>
  <c r="P22" i="2" s="1"/>
  <c r="H18" i="2"/>
  <c r="J18" i="2" s="1"/>
  <c r="L18" i="2" s="1"/>
  <c r="N18" i="2" s="1"/>
  <c r="P18" i="2" s="1"/>
  <c r="B9" i="2"/>
  <c r="G13" i="1"/>
  <c r="C9" i="2" s="1"/>
  <c r="C24" i="2" l="1"/>
  <c r="E29" i="5"/>
  <c r="E28" i="5"/>
  <c r="C12" i="5"/>
  <c r="B12" i="5"/>
  <c r="A12" i="5"/>
  <c r="A4" i="2"/>
  <c r="C23" i="2" l="1"/>
  <c r="D14" i="2"/>
  <c r="D13" i="2"/>
  <c r="E31" i="5"/>
  <c r="A35" i="5" s="1"/>
  <c r="E30" i="5"/>
  <c r="D9" i="2" l="1"/>
  <c r="D11" i="2"/>
  <c r="D12" i="2"/>
  <c r="D10" i="2"/>
  <c r="A3" i="2"/>
  <c r="M23" i="2" l="1"/>
  <c r="M24" i="2" s="1"/>
  <c r="K23" i="2"/>
  <c r="K24" i="2" s="1"/>
  <c r="G23" i="2"/>
  <c r="G24" i="2" s="1"/>
  <c r="I23" i="2"/>
  <c r="I24" i="2" s="1"/>
  <c r="E23" i="2"/>
  <c r="F23" i="2" s="1"/>
  <c r="D23" i="2"/>
  <c r="D24" i="2" s="1"/>
  <c r="O23" i="2"/>
  <c r="O24" i="2" s="1"/>
  <c r="H23" i="2" l="1"/>
  <c r="J23" i="2" s="1"/>
  <c r="L23" i="2" s="1"/>
  <c r="N23" i="2" s="1"/>
  <c r="P23" i="2" s="1"/>
  <c r="E24" i="2"/>
  <c r="G80" i="1"/>
  <c r="M10" i="1" l="1"/>
  <c r="E25" i="2" l="1"/>
  <c r="G25" i="2" l="1"/>
  <c r="I25" i="2" s="1"/>
  <c r="K25" i="2" s="1"/>
  <c r="M25" i="2" s="1"/>
  <c r="O25" i="2" s="1"/>
</calcChain>
</file>

<file path=xl/sharedStrings.xml><?xml version="1.0" encoding="utf-8"?>
<sst xmlns="http://schemas.openxmlformats.org/spreadsheetml/2006/main" count="247" uniqueCount="157">
  <si>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</si>
  <si>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</si>
  <si>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</si>
  <si>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</si>
  <si>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</si>
  <si>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</si>
  <si>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</si>
  <si>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</si>
  <si>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</si>
  <si>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</si>
  <si>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</si>
  <si>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</si>
  <si>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</si>
  <si>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</si>
  <si>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</si>
  <si>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</si>
  <si>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</si>
  <si>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</si>
  <si>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</si>
  <si>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</si>
  <si>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</si>
  <si>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</si>
  <si>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</si>
  <si>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</si>
  <si>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</si>
  <si>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</si>
  <si>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</si>
  <si>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</si>
  <si>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</si>
  <si>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</si>
  <si>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1.2</t>
  </si>
  <si>
    <t>1.3</t>
  </si>
  <si>
    <t>1.4</t>
  </si>
  <si>
    <t>PESO</t>
  </si>
  <si>
    <t>%</t>
  </si>
  <si>
    <t>Local/data</t>
  </si>
  <si>
    <t>Responsável Técnico</t>
  </si>
  <si>
    <t>Nº da Operação</t>
  </si>
  <si>
    <t>Gestor / Programa / Ação / Modalidade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</si>
  <si>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</si>
  <si>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</si>
  <si>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</si>
  <si>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</si>
  <si>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</si>
  <si>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</si>
  <si>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</si>
  <si>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</si>
  <si>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</si>
  <si>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</si>
  <si>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</si>
  <si>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</si>
  <si>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</si>
  <si>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</si>
  <si>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</si>
  <si>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</si>
  <si>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</si>
  <si>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</si>
  <si>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</si>
  <si>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</si>
  <si>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</si>
  <si>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</si>
  <si>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</si>
  <si>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</si>
  <si>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</si>
  <si>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</si>
  <si>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</si>
  <si>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</si>
  <si>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</si>
  <si>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</si>
  <si>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</si>
  <si>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</si>
  <si>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</si>
  <si>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</si>
  <si>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</si>
  <si>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</si>
  <si>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</si>
  <si>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</si>
  <si>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1.5</t>
  </si>
  <si>
    <t>1.6</t>
  </si>
  <si>
    <t>2.2</t>
  </si>
  <si>
    <t>2.3</t>
  </si>
  <si>
    <t>2.4</t>
  </si>
  <si>
    <t>2.5</t>
  </si>
  <si>
    <t>3.2</t>
  </si>
  <si>
    <t>3.3</t>
  </si>
  <si>
    <t>3.4</t>
  </si>
  <si>
    <t>3.5</t>
  </si>
  <si>
    <t>3.6</t>
  </si>
  <si>
    <t>4.2</t>
  </si>
  <si>
    <t>4.3</t>
  </si>
  <si>
    <t>4.4</t>
  </si>
  <si>
    <t>4.5</t>
  </si>
  <si>
    <t>4.6</t>
  </si>
  <si>
    <t>5.2</t>
  </si>
  <si>
    <t>5.3</t>
  </si>
  <si>
    <t>XX/XX/2017</t>
  </si>
  <si>
    <t>2.2.1</t>
  </si>
  <si>
    <t>2.3.1</t>
  </si>
  <si>
    <t>2.4.1</t>
  </si>
  <si>
    <t>2.5.1</t>
  </si>
  <si>
    <t>3.2.1</t>
  </si>
  <si>
    <t>3.3.1</t>
  </si>
  <si>
    <t>3.4.1</t>
  </si>
  <si>
    <t>3.5.1</t>
  </si>
  <si>
    <t>3.6.1</t>
  </si>
  <si>
    <t>4.2.1</t>
  </si>
  <si>
    <t>4.3.1</t>
  </si>
  <si>
    <t>4.4.1</t>
  </si>
  <si>
    <t>4.5.1</t>
  </si>
  <si>
    <t>4.6.1</t>
  </si>
  <si>
    <t>5.2.1</t>
  </si>
  <si>
    <t>5.3.1</t>
  </si>
  <si>
    <t>Referencial de preços:</t>
  </si>
  <si>
    <t>LOCALIZAÇÃO: MUNICÍPIO DE CORONEL VIVIDA</t>
  </si>
  <si>
    <t>1.2.1</t>
  </si>
  <si>
    <t>1.3.1</t>
  </si>
  <si>
    <t>1.4.1</t>
  </si>
  <si>
    <t>1.5.1</t>
  </si>
  <si>
    <t>1.6.1</t>
  </si>
  <si>
    <t>2.6</t>
  </si>
  <si>
    <t>2.6.1</t>
  </si>
  <si>
    <t>5.4</t>
  </si>
  <si>
    <t>5.4.1</t>
  </si>
  <si>
    <t>5.5</t>
  </si>
  <si>
    <t>5.5.1</t>
  </si>
  <si>
    <t>5.6</t>
  </si>
  <si>
    <t>5.6.1</t>
  </si>
  <si>
    <t>6.2</t>
  </si>
  <si>
    <t>6.2.1</t>
  </si>
  <si>
    <t>6.3</t>
  </si>
  <si>
    <t>6.3.1</t>
  </si>
  <si>
    <t>6.4</t>
  </si>
  <si>
    <t>6.4.1</t>
  </si>
  <si>
    <t>6.5</t>
  </si>
  <si>
    <t>6.5.1</t>
  </si>
  <si>
    <t>6.6</t>
  </si>
  <si>
    <t>6.6.1</t>
  </si>
  <si>
    <t>RUA ANTONIO NICACIO ROKEMBAK |TRECHO ENTRE A RUA VITOR LORENZI E RUA ROQUE D. DE OLIVEIRA|</t>
  </si>
  <si>
    <t>PREPARAÇÃO DE CANCHA</t>
  </si>
  <si>
    <t>COLCHAO COM ARGILA PARA PAVIMENTO POLIEDRICO</t>
  </si>
  <si>
    <t>M2</t>
  </si>
  <si>
    <t>PAVIMENTAÇÃO</t>
  </si>
  <si>
    <t>EXTRAÇÃO, CARGA, PREPARO, E ASSENTAMENTO DO POLIÉDRO</t>
  </si>
  <si>
    <t>MEIO FIO</t>
  </si>
  <si>
    <t>EXTRAÇÃO, CARGA E ASSENTAMENTO DE CORDÃO LATERAL DE PEDRA PARA PAVIMENTO POLIÉDRICO</t>
  </si>
  <si>
    <t>M</t>
  </si>
  <si>
    <t>REJUNTE</t>
  </si>
  <si>
    <t>ENCHIMENTO COM ARGILA PARA PAVIMENTO POLIEDRICO</t>
  </si>
  <si>
    <t>CONTENÇÃO LATERAL</t>
  </si>
  <si>
    <t>CONTENCAO LATERAL COM SOLO LOCAL PARA PAVIMENTO POLIEDRICO</t>
  </si>
  <si>
    <t>RUA PROJETADA |TRECHO ENTRE A RUA GUARANI E RUA PEDRO V. PARIGOT DE SOUZA|</t>
  </si>
  <si>
    <t>RUA ARI ZAMARCHI |TRECHO ENTRE A RUA DE ACESSO A Q.05 E RUA JOÃO ROMARIO POLESE|</t>
  </si>
  <si>
    <t>RUA DE ACESSO A Q.05 |TRECHO ENTRE A RUA ARI ZAMARCHI E RUA AUGUSTO BRUSTOLIN |</t>
  </si>
  <si>
    <t>RUA JOSÉ TORTELLI |TRECHO ENTRE A RUA JOÃO BROCCO E RUA LUIZ PERUZZO |</t>
  </si>
  <si>
    <t>RUA JOSÉ TORTELLI |TRECHO ENTRE A RUA PEDRO FERREIRA E RUA LUIZ PERUZZO |</t>
  </si>
  <si>
    <t xml:space="preserve">          - DER-OUT/2016</t>
  </si>
  <si>
    <t>OBJETO: PAVIMENTAÇÃO POLIÉDRICA EM VIAS URBANAS (RUA ANTONIO NICACIO ROKEMBAK, RUA PROJETADA(VILA NOVA), RUA ARI ZAMARCHI, RUA DE ACESSO A Q.05, RUA JOSÉ TORTELLI).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</si>
</sst>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0" fontId="0" fillId="0" borderId="0" xfId="0" applyFont="1" applyAlignment="1">
      <alignment horizontal="center"/>
    </xf>
    <xf numFmtId="0" fontId="23" fillId="2" borderId="2" xfId="0" applyFont="1" applyFill="1" applyBorder="1" applyAlignment="1" applyProtection="1">
      <alignment horizontal="center"/>
    </xf>
    <xf numFmtId="0" fontId="23" fillId="2" borderId="2" xfId="0" applyFont="1" applyFill="1" applyBorder="1" applyAlignment="1" applyProtection="1">
      <alignment horizontal="justify" vertical="top" wrapText="1"/>
    </xf>
    <xf numFmtId="0" fontId="23" fillId="2" borderId="2" xfId="0" applyFont="1" applyFill="1" applyBorder="1" applyAlignment="1" applyProtection="1">
      <alignment horizontal="center" vertical="center"/>
    </xf>
    <xf numFmtId="0" fontId="23" fillId="2" borderId="2" xfId="0" applyFont="1" applyFill="1" applyBorder="1" applyAlignment="1" applyProtection="1">
      <alignment horizontal="justify" vertical="center" wrapText="1"/>
    </xf>
    <xf numFmtId="4" fontId="23" fillId="2" borderId="2" xfId="0" applyNumberFormat="1" applyFont="1" applyFill="1" applyBorder="1" applyAlignment="1" applyProtection="1">
      <alignment vertical="center"/>
    </xf>
    <xf numFmtId="0" fontId="26" fillId="0" borderId="0" xfId="0" applyFont="1" applyAlignment="1">
      <alignment horizontal="center" vertical="center"/>
    </xf>
    <xf numFmtId="4" fontId="23" fillId="2" borderId="2" xfId="0" applyNumberFormat="1" applyFont="1" applyFill="1" applyBorder="1" applyAlignment="1" applyProtection="1"/>
    <xf numFmtId="0" fontId="26" fillId="0" borderId="0" xfId="0" applyFont="1" applyAlignment="1">
      <alignment horizontal="center"/>
    </xf>
    <xf numFmtId="0" fontId="24" fillId="2" borderId="2" xfId="0" applyFont="1" applyFill="1" applyBorder="1" applyAlignment="1" applyProtection="1">
      <alignment horizontal="center" vertical="center"/>
    </xf>
    <xf numFmtId="4" fontId="24" fillId="2" borderId="2" xfId="0" applyNumberFormat="1" applyFont="1" applyFill="1" applyBorder="1" applyAlignment="1" applyProtection="1">
      <alignment vertical="center"/>
    </xf>
    <xf numFmtId="0" fontId="25" fillId="0" borderId="0" xfId="0" applyFont="1" applyAlignment="1">
      <alignment horizontal="center" vertical="center"/>
    </xf>
    <xf numFmtId="4" fontId="24" fillId="3" borderId="2" xfId="0" applyNumberFormat="1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3" fillId="0" borderId="9" xfId="0" applyNumberFormat="1" applyFont="1" applyFill="1" applyBorder="1" applyAlignment="1">
      <alignment horizontal="left" vertical="top" wrapText="1"/>
    </xf>
    <xf numFmtId="0" fontId="13" fillId="0" borderId="10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>
      <alignment horizontal="left" vertical="top" wrapText="1"/>
    </xf>
    <xf numFmtId="0" fontId="13" fillId="0" borderId="22" xfId="0" applyNumberFormat="1" applyFont="1" applyFill="1" applyBorder="1" applyAlignment="1">
      <alignment horizontal="left" vertical="top" wrapText="1"/>
    </xf>
    <xf numFmtId="0" fontId="13" fillId="0" borderId="19" xfId="0" applyNumberFormat="1" applyFont="1" applyFill="1" applyBorder="1" applyAlignment="1">
      <alignment horizontal="left" vertical="top" wrapText="1"/>
    </xf>
    <xf numFmtId="0" fontId="13" fillId="0" borderId="16" xfId="0" applyNumberFormat="1" applyFont="1" applyFill="1" applyBorder="1" applyAlignment="1">
      <alignment horizontal="left" vertical="top" wrapText="1"/>
    </xf>
    <xf numFmtId="0" fontId="13" fillId="0" borderId="8" xfId="0" applyNumberFormat="1" applyFont="1" applyFill="1" applyBorder="1" applyAlignment="1">
      <alignment horizontal="left" vertical="top" wrapText="1"/>
    </xf>
    <xf numFmtId="0" fontId="13" fillId="0" borderId="1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</cellXfs>
  <cellStyles count="2">
    <cellStyle name="Normal" xfId="0" builtinId="0"/>
    <cellStyle name="Porcentagem" xfId="1" builtinId="5"/>
  </cellStyles>
  <dxfs count="13"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12">
          <cell r="G12" t="str">
            <v>MTUR</v>
          </cell>
        </row>
        <row r="13">
          <cell r="G13" t="str">
            <v>Apoio a Projetos de Infraestrutura Turística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0"/>
      <c r="B1" s="30"/>
      <c r="C1" s="30"/>
      <c r="D1" s="30"/>
      <c r="E1" s="30"/>
      <c r="F1" s="30"/>
      <c r="G1" s="30"/>
      <c r="K1" s="122" t="s">
        <v>21</v>
      </c>
    </row>
    <row r="2" spans="1:13" ht="15" customHeight="1" x14ac:dyDescent="0.25">
      <c r="A2" s="30"/>
      <c r="B2" s="30"/>
      <c r="C2" s="30"/>
      <c r="D2" s="30"/>
      <c r="E2" s="30"/>
      <c r="F2" s="30"/>
      <c r="G2" s="30"/>
      <c r="I2" s="125" t="s">
        <v>8</v>
      </c>
      <c r="K2" s="123"/>
    </row>
    <row r="3" spans="1:13" ht="15" customHeight="1" x14ac:dyDescent="0.25">
      <c r="A3" s="30"/>
      <c r="B3" s="30"/>
      <c r="C3" s="31"/>
      <c r="D3" s="30"/>
      <c r="E3" s="30"/>
      <c r="F3" s="30"/>
      <c r="G3" s="30"/>
      <c r="I3" s="126"/>
      <c r="K3" s="123"/>
    </row>
    <row r="4" spans="1:13" ht="15" customHeight="1" x14ac:dyDescent="0.25">
      <c r="A4" s="30"/>
      <c r="B4" s="30"/>
      <c r="C4" s="30"/>
      <c r="D4" s="30"/>
      <c r="E4" s="30"/>
      <c r="F4" s="30"/>
      <c r="G4" s="30"/>
      <c r="I4" s="126"/>
      <c r="K4" s="123"/>
    </row>
    <row r="5" spans="1:13" ht="15" customHeight="1" x14ac:dyDescent="0.25">
      <c r="A5" s="30"/>
      <c r="B5" s="30"/>
      <c r="C5" s="30"/>
      <c r="D5" s="30"/>
      <c r="E5" s="30"/>
      <c r="F5" s="30"/>
      <c r="G5" s="30"/>
      <c r="I5" s="126"/>
      <c r="K5" s="123"/>
    </row>
    <row r="6" spans="1:13" ht="15" customHeight="1" x14ac:dyDescent="0.25">
      <c r="A6" s="30"/>
      <c r="B6" s="30"/>
      <c r="C6" s="30"/>
      <c r="D6" s="30"/>
      <c r="E6" s="30"/>
      <c r="F6" s="30"/>
      <c r="G6" s="30"/>
      <c r="I6" s="127"/>
      <c r="K6" s="123"/>
    </row>
    <row r="7" spans="1:13" ht="42.75" customHeight="1" x14ac:dyDescent="0.25">
      <c r="A7" s="120" t="s">
        <v>156</v>
      </c>
      <c r="B7" s="120"/>
      <c r="C7" s="120"/>
      <c r="D7" s="120"/>
      <c r="E7" s="120"/>
      <c r="F7" s="120"/>
      <c r="G7" s="120"/>
      <c r="K7" s="123"/>
    </row>
    <row r="8" spans="1:13" ht="15" customHeight="1" x14ac:dyDescent="0.25">
      <c r="A8" s="128" t="s">
        <v>113</v>
      </c>
      <c r="B8" s="128"/>
      <c r="C8" s="128"/>
      <c r="D8" s="128"/>
      <c r="E8" s="128"/>
      <c r="F8" s="128"/>
      <c r="G8" s="128"/>
      <c r="K8" s="123"/>
      <c r="L8" s="10" t="s">
        <v>9</v>
      </c>
    </row>
    <row r="9" spans="1:13" ht="15" customHeight="1" x14ac:dyDescent="0.25">
      <c r="A9" s="129"/>
      <c r="B9" s="130"/>
      <c r="C9" s="130"/>
      <c r="D9" s="130"/>
      <c r="E9" s="130"/>
      <c r="F9" s="130"/>
      <c r="G9" s="131"/>
      <c r="K9" s="124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19</v>
      </c>
      <c r="J10" s="11" t="s">
        <v>20</v>
      </c>
      <c r="K10" s="12">
        <v>0</v>
      </c>
      <c r="L10" s="10" t="s">
        <v>7</v>
      </c>
      <c r="M10" s="10">
        <f>G80</f>
        <v>93901.919999999984</v>
      </c>
    </row>
    <row r="11" spans="1:13" s="117" customFormat="1" ht="24" x14ac:dyDescent="0.2">
      <c r="A11" s="109">
        <v>1</v>
      </c>
      <c r="B11" s="109"/>
      <c r="C11" s="110" t="s">
        <v>137</v>
      </c>
      <c r="D11" s="115"/>
      <c r="E11" s="116"/>
      <c r="F11" s="116"/>
      <c r="G11" s="116"/>
      <c r="I11" s="118"/>
      <c r="L11" s="10"/>
    </row>
    <row r="12" spans="1:13" s="1" customFormat="1" x14ac:dyDescent="0.25">
      <c r="A12" s="6" t="s">
        <v>30</v>
      </c>
      <c r="B12" s="6"/>
      <c r="C12" s="5" t="s">
        <v>138</v>
      </c>
      <c r="D12" s="6"/>
      <c r="E12" s="7"/>
      <c r="F12" s="7"/>
      <c r="G12" s="7"/>
      <c r="I12" s="8"/>
      <c r="L12" s="10"/>
    </row>
    <row r="13" spans="1:13" s="1" customFormat="1" x14ac:dyDescent="0.25">
      <c r="A13" s="6" t="s">
        <v>114</v>
      </c>
      <c r="B13" s="6">
        <v>532600</v>
      </c>
      <c r="C13" s="5" t="s">
        <v>139</v>
      </c>
      <c r="D13" s="6" t="s">
        <v>140</v>
      </c>
      <c r="E13" s="7">
        <v>636</v>
      </c>
      <c r="F13" s="7">
        <f>ROUND(I13,2)</f>
        <v>2.02</v>
      </c>
      <c r="G13" s="7">
        <f t="shared" ref="G13:G74" si="0">ROUND(F13*E13,2)</f>
        <v>1284.72</v>
      </c>
      <c r="I13" s="8">
        <f t="shared" ref="I13:I76" si="1">ROUND(L13-(L13*$K$10),2)</f>
        <v>2.02</v>
      </c>
      <c r="L13" s="10">
        <v>2.02</v>
      </c>
    </row>
    <row r="14" spans="1:13" s="1" customFormat="1" x14ac:dyDescent="0.25">
      <c r="A14" s="6" t="s">
        <v>31</v>
      </c>
      <c r="B14" s="6"/>
      <c r="C14" s="5" t="s">
        <v>141</v>
      </c>
      <c r="D14" s="6"/>
      <c r="E14" s="7"/>
      <c r="F14" s="7"/>
      <c r="G14" s="7">
        <f t="shared" si="0"/>
        <v>0</v>
      </c>
      <c r="I14" s="8"/>
      <c r="L14" s="10"/>
    </row>
    <row r="15" spans="1:13" s="1" customFormat="1" x14ac:dyDescent="0.25">
      <c r="A15" s="6" t="s">
        <v>115</v>
      </c>
      <c r="B15" s="6">
        <v>521450</v>
      </c>
      <c r="C15" s="5" t="s">
        <v>142</v>
      </c>
      <c r="D15" s="6" t="s">
        <v>140</v>
      </c>
      <c r="E15" s="7">
        <v>636</v>
      </c>
      <c r="F15" s="7">
        <f t="shared" ref="F15:F76" si="2">ROUND(I15,2)</f>
        <v>19.98</v>
      </c>
      <c r="G15" s="7">
        <f t="shared" si="0"/>
        <v>12707.28</v>
      </c>
      <c r="I15" s="8">
        <f t="shared" si="1"/>
        <v>19.98</v>
      </c>
      <c r="L15" s="10">
        <v>19.98</v>
      </c>
    </row>
    <row r="16" spans="1:13" s="1" customFormat="1" x14ac:dyDescent="0.25">
      <c r="A16" s="6" t="s">
        <v>32</v>
      </c>
      <c r="B16" s="6"/>
      <c r="C16" s="5" t="s">
        <v>143</v>
      </c>
      <c r="D16" s="6"/>
      <c r="E16" s="7"/>
      <c r="F16" s="7"/>
      <c r="G16" s="7"/>
      <c r="I16" s="8"/>
      <c r="L16" s="10"/>
    </row>
    <row r="17" spans="1:12" s="1" customFormat="1" ht="22.5" x14ac:dyDescent="0.25">
      <c r="A17" s="6" t="s">
        <v>116</v>
      </c>
      <c r="B17" s="6">
        <v>535200</v>
      </c>
      <c r="C17" s="5" t="s">
        <v>144</v>
      </c>
      <c r="D17" s="6" t="s">
        <v>145</v>
      </c>
      <c r="E17" s="7">
        <v>202.3</v>
      </c>
      <c r="F17" s="7">
        <f t="shared" si="2"/>
        <v>9.08</v>
      </c>
      <c r="G17" s="7">
        <f t="shared" si="0"/>
        <v>1836.88</v>
      </c>
      <c r="I17" s="8">
        <f t="shared" si="1"/>
        <v>9.08</v>
      </c>
      <c r="L17" s="10">
        <v>9.08</v>
      </c>
    </row>
    <row r="18" spans="1:12" s="1" customFormat="1" x14ac:dyDescent="0.25">
      <c r="A18" s="6" t="s">
        <v>77</v>
      </c>
      <c r="B18" s="6"/>
      <c r="C18" s="5" t="s">
        <v>146</v>
      </c>
      <c r="D18" s="6"/>
      <c r="E18" s="7"/>
      <c r="F18" s="7"/>
      <c r="G18" s="7"/>
      <c r="I18" s="8"/>
      <c r="L18" s="10"/>
    </row>
    <row r="19" spans="1:12" s="1" customFormat="1" x14ac:dyDescent="0.25">
      <c r="A19" s="6" t="s">
        <v>117</v>
      </c>
      <c r="B19" s="6">
        <v>532650</v>
      </c>
      <c r="C19" s="5" t="s">
        <v>147</v>
      </c>
      <c r="D19" s="6" t="s">
        <v>140</v>
      </c>
      <c r="E19" s="7">
        <v>636</v>
      </c>
      <c r="F19" s="7">
        <f t="shared" si="2"/>
        <v>0.89</v>
      </c>
      <c r="G19" s="7">
        <f t="shared" si="0"/>
        <v>566.04</v>
      </c>
      <c r="I19" s="8">
        <f t="shared" si="1"/>
        <v>0.89</v>
      </c>
      <c r="L19" s="10">
        <v>0.89</v>
      </c>
    </row>
    <row r="20" spans="1:12" s="1" customFormat="1" x14ac:dyDescent="0.25">
      <c r="A20" s="6" t="s">
        <v>78</v>
      </c>
      <c r="B20" s="6"/>
      <c r="C20" s="5" t="s">
        <v>148</v>
      </c>
      <c r="D20" s="6"/>
      <c r="E20" s="7"/>
      <c r="F20" s="7"/>
      <c r="G20" s="7"/>
      <c r="I20" s="8"/>
      <c r="L20" s="10"/>
    </row>
    <row r="21" spans="1:12" s="106" customFormat="1" ht="22.5" x14ac:dyDescent="0.25">
      <c r="A21" s="6" t="s">
        <v>118</v>
      </c>
      <c r="B21" s="6">
        <v>575100</v>
      </c>
      <c r="C21" s="5" t="s">
        <v>149</v>
      </c>
      <c r="D21" s="6" t="s">
        <v>140</v>
      </c>
      <c r="E21" s="7">
        <v>101.15</v>
      </c>
      <c r="F21" s="7">
        <f t="shared" si="2"/>
        <v>1.37</v>
      </c>
      <c r="G21" s="7">
        <f t="shared" si="0"/>
        <v>138.58000000000001</v>
      </c>
      <c r="I21" s="8">
        <f t="shared" si="1"/>
        <v>1.37</v>
      </c>
      <c r="L21" s="10">
        <v>1.37</v>
      </c>
    </row>
    <row r="22" spans="1:12" s="112" customFormat="1" ht="24" x14ac:dyDescent="0.2">
      <c r="A22" s="109">
        <v>2</v>
      </c>
      <c r="B22" s="109"/>
      <c r="C22" s="110" t="s">
        <v>150</v>
      </c>
      <c r="D22" s="109"/>
      <c r="E22" s="111"/>
      <c r="F22" s="7"/>
      <c r="G22" s="111"/>
      <c r="I22" s="8"/>
      <c r="L22" s="10"/>
    </row>
    <row r="23" spans="1:12" s="1" customFormat="1" x14ac:dyDescent="0.25">
      <c r="A23" s="6" t="s">
        <v>79</v>
      </c>
      <c r="B23" s="6"/>
      <c r="C23" s="5" t="s">
        <v>138</v>
      </c>
      <c r="D23" s="6"/>
      <c r="E23" s="7"/>
      <c r="F23" s="7"/>
      <c r="G23" s="7"/>
      <c r="I23" s="8"/>
      <c r="L23" s="10"/>
    </row>
    <row r="24" spans="1:12" s="1" customFormat="1" x14ac:dyDescent="0.25">
      <c r="A24" s="6" t="s">
        <v>96</v>
      </c>
      <c r="B24" s="6">
        <v>532600</v>
      </c>
      <c r="C24" s="5" t="s">
        <v>139</v>
      </c>
      <c r="D24" s="6" t="s">
        <v>140</v>
      </c>
      <c r="E24" s="7">
        <v>209.7</v>
      </c>
      <c r="F24" s="7">
        <f t="shared" si="2"/>
        <v>2.02</v>
      </c>
      <c r="G24" s="7">
        <f t="shared" si="0"/>
        <v>423.59</v>
      </c>
      <c r="I24" s="8">
        <f t="shared" si="1"/>
        <v>2.02</v>
      </c>
      <c r="L24" s="10">
        <v>2.02</v>
      </c>
    </row>
    <row r="25" spans="1:12" s="1" customFormat="1" x14ac:dyDescent="0.25">
      <c r="A25" s="6" t="s">
        <v>80</v>
      </c>
      <c r="B25" s="6"/>
      <c r="C25" s="5" t="s">
        <v>141</v>
      </c>
      <c r="D25" s="6"/>
      <c r="E25" s="7"/>
      <c r="F25" s="7"/>
      <c r="G25" s="7"/>
      <c r="I25" s="8"/>
      <c r="L25" s="10"/>
    </row>
    <row r="26" spans="1:12" s="1" customFormat="1" x14ac:dyDescent="0.25">
      <c r="A26" s="6" t="s">
        <v>97</v>
      </c>
      <c r="B26" s="6">
        <v>521450</v>
      </c>
      <c r="C26" s="5" t="s">
        <v>142</v>
      </c>
      <c r="D26" s="6" t="s">
        <v>140</v>
      </c>
      <c r="E26" s="7">
        <v>209.7</v>
      </c>
      <c r="F26" s="7">
        <f t="shared" si="2"/>
        <v>19.98</v>
      </c>
      <c r="G26" s="7">
        <f t="shared" si="0"/>
        <v>4189.8100000000004</v>
      </c>
      <c r="I26" s="8">
        <f t="shared" si="1"/>
        <v>19.98</v>
      </c>
      <c r="L26" s="10">
        <v>19.98</v>
      </c>
    </row>
    <row r="27" spans="1:12" s="1" customFormat="1" x14ac:dyDescent="0.25">
      <c r="A27" s="6" t="s">
        <v>81</v>
      </c>
      <c r="B27" s="6"/>
      <c r="C27" s="5" t="s">
        <v>143</v>
      </c>
      <c r="D27" s="6"/>
      <c r="E27" s="7"/>
      <c r="F27" s="7"/>
      <c r="G27" s="7"/>
      <c r="I27" s="8"/>
      <c r="L27" s="10"/>
    </row>
    <row r="28" spans="1:12" s="1" customFormat="1" ht="22.5" x14ac:dyDescent="0.25">
      <c r="A28" s="6" t="s">
        <v>98</v>
      </c>
      <c r="B28" s="6">
        <v>535200</v>
      </c>
      <c r="C28" s="5" t="s">
        <v>144</v>
      </c>
      <c r="D28" s="6" t="s">
        <v>145</v>
      </c>
      <c r="E28" s="7">
        <v>59.55</v>
      </c>
      <c r="F28" s="7">
        <f t="shared" si="2"/>
        <v>9.08</v>
      </c>
      <c r="G28" s="7">
        <f t="shared" si="0"/>
        <v>540.71</v>
      </c>
      <c r="I28" s="8">
        <f t="shared" si="1"/>
        <v>9.08</v>
      </c>
      <c r="L28" s="10">
        <v>9.08</v>
      </c>
    </row>
    <row r="29" spans="1:12" s="1" customFormat="1" x14ac:dyDescent="0.25">
      <c r="A29" s="6" t="s">
        <v>82</v>
      </c>
      <c r="B29" s="6"/>
      <c r="C29" s="5" t="s">
        <v>146</v>
      </c>
      <c r="D29" s="6"/>
      <c r="E29" s="7"/>
      <c r="F29" s="7"/>
      <c r="G29" s="7"/>
      <c r="I29" s="8"/>
      <c r="L29" s="10"/>
    </row>
    <row r="30" spans="1:12" s="1" customFormat="1" x14ac:dyDescent="0.25">
      <c r="A30" s="6" t="s">
        <v>99</v>
      </c>
      <c r="B30" s="6">
        <v>532650</v>
      </c>
      <c r="C30" s="5" t="s">
        <v>147</v>
      </c>
      <c r="D30" s="6" t="s">
        <v>140</v>
      </c>
      <c r="E30" s="7">
        <v>209.7</v>
      </c>
      <c r="F30" s="7">
        <f t="shared" si="2"/>
        <v>0.89</v>
      </c>
      <c r="G30" s="7">
        <f t="shared" si="0"/>
        <v>186.63</v>
      </c>
      <c r="I30" s="8">
        <f t="shared" si="1"/>
        <v>0.89</v>
      </c>
      <c r="L30" s="10">
        <v>0.89</v>
      </c>
    </row>
    <row r="31" spans="1:12" s="1" customFormat="1" x14ac:dyDescent="0.25">
      <c r="A31" s="6" t="s">
        <v>119</v>
      </c>
      <c r="B31" s="6"/>
      <c r="C31" s="5" t="s">
        <v>148</v>
      </c>
      <c r="D31" s="6"/>
      <c r="E31" s="7"/>
      <c r="F31" s="7"/>
      <c r="G31" s="7"/>
      <c r="I31" s="8"/>
      <c r="L31" s="10"/>
    </row>
    <row r="32" spans="1:12" s="1" customFormat="1" ht="22.5" x14ac:dyDescent="0.25">
      <c r="A32" s="6" t="s">
        <v>120</v>
      </c>
      <c r="B32" s="6">
        <v>575100</v>
      </c>
      <c r="C32" s="5" t="s">
        <v>149</v>
      </c>
      <c r="D32" s="6" t="s">
        <v>140</v>
      </c>
      <c r="E32" s="7">
        <v>29.77</v>
      </c>
      <c r="F32" s="7">
        <f t="shared" si="2"/>
        <v>1.37</v>
      </c>
      <c r="G32" s="7">
        <f t="shared" si="0"/>
        <v>40.78</v>
      </c>
      <c r="I32" s="8">
        <f t="shared" si="1"/>
        <v>1.37</v>
      </c>
      <c r="L32" s="10">
        <v>1.37</v>
      </c>
    </row>
    <row r="33" spans="1:12" s="112" customFormat="1" ht="24" x14ac:dyDescent="0.2">
      <c r="A33" s="109">
        <v>3</v>
      </c>
      <c r="B33" s="109"/>
      <c r="C33" s="110" t="s">
        <v>151</v>
      </c>
      <c r="D33" s="109"/>
      <c r="E33" s="111"/>
      <c r="F33" s="7"/>
      <c r="G33" s="111"/>
      <c r="I33" s="8"/>
      <c r="L33" s="10"/>
    </row>
    <row r="34" spans="1:12" s="1" customFormat="1" x14ac:dyDescent="0.25">
      <c r="A34" s="6" t="s">
        <v>83</v>
      </c>
      <c r="B34" s="6"/>
      <c r="C34" s="5" t="s">
        <v>138</v>
      </c>
      <c r="D34" s="6"/>
      <c r="E34" s="7"/>
      <c r="F34" s="7"/>
      <c r="G34" s="7"/>
      <c r="I34" s="8"/>
      <c r="L34" s="10"/>
    </row>
    <row r="35" spans="1:12" s="1" customFormat="1" x14ac:dyDescent="0.25">
      <c r="A35" s="6" t="s">
        <v>100</v>
      </c>
      <c r="B35" s="6">
        <v>532600</v>
      </c>
      <c r="C35" s="5" t="s">
        <v>139</v>
      </c>
      <c r="D35" s="6" t="s">
        <v>140</v>
      </c>
      <c r="E35" s="7">
        <v>414</v>
      </c>
      <c r="F35" s="7">
        <f t="shared" si="2"/>
        <v>2.02</v>
      </c>
      <c r="G35" s="7">
        <f t="shared" si="0"/>
        <v>836.28</v>
      </c>
      <c r="I35" s="8">
        <f t="shared" si="1"/>
        <v>2.02</v>
      </c>
      <c r="L35" s="10">
        <v>2.02</v>
      </c>
    </row>
    <row r="36" spans="1:12" s="1" customFormat="1" x14ac:dyDescent="0.25">
      <c r="A36" s="6" t="s">
        <v>84</v>
      </c>
      <c r="B36" s="6"/>
      <c r="C36" s="5" t="s">
        <v>141</v>
      </c>
      <c r="D36" s="6"/>
      <c r="E36" s="7"/>
      <c r="F36" s="7"/>
      <c r="G36" s="7"/>
      <c r="I36" s="8"/>
      <c r="L36" s="10"/>
    </row>
    <row r="37" spans="1:12" s="1" customFormat="1" x14ac:dyDescent="0.25">
      <c r="A37" s="6" t="s">
        <v>101</v>
      </c>
      <c r="B37" s="6">
        <v>521450</v>
      </c>
      <c r="C37" s="5" t="s">
        <v>142</v>
      </c>
      <c r="D37" s="6" t="s">
        <v>140</v>
      </c>
      <c r="E37" s="7">
        <v>414</v>
      </c>
      <c r="F37" s="7">
        <f t="shared" si="2"/>
        <v>19.98</v>
      </c>
      <c r="G37" s="7">
        <f t="shared" si="0"/>
        <v>8271.7199999999993</v>
      </c>
      <c r="I37" s="8">
        <f t="shared" si="1"/>
        <v>19.98</v>
      </c>
      <c r="L37" s="10">
        <v>19.98</v>
      </c>
    </row>
    <row r="38" spans="1:12" s="1" customFormat="1" x14ac:dyDescent="0.25">
      <c r="A38" s="6" t="s">
        <v>85</v>
      </c>
      <c r="B38" s="6"/>
      <c r="C38" s="5" t="s">
        <v>143</v>
      </c>
      <c r="D38" s="6"/>
      <c r="E38" s="7"/>
      <c r="F38" s="7"/>
      <c r="G38" s="7"/>
      <c r="I38" s="8"/>
      <c r="L38" s="10"/>
    </row>
    <row r="39" spans="1:12" s="1" customFormat="1" ht="22.5" x14ac:dyDescent="0.25">
      <c r="A39" s="6" t="s">
        <v>102</v>
      </c>
      <c r="B39" s="6">
        <v>535200</v>
      </c>
      <c r="C39" s="5" t="s">
        <v>144</v>
      </c>
      <c r="D39" s="6" t="s">
        <v>145</v>
      </c>
      <c r="E39" s="7">
        <v>146</v>
      </c>
      <c r="F39" s="7">
        <f t="shared" si="2"/>
        <v>9.08</v>
      </c>
      <c r="G39" s="7">
        <f t="shared" si="0"/>
        <v>1325.68</v>
      </c>
      <c r="I39" s="8">
        <f t="shared" si="1"/>
        <v>9.08</v>
      </c>
      <c r="L39" s="10">
        <v>9.08</v>
      </c>
    </row>
    <row r="40" spans="1:12" s="1" customFormat="1" x14ac:dyDescent="0.25">
      <c r="A40" s="6" t="s">
        <v>86</v>
      </c>
      <c r="B40" s="6"/>
      <c r="C40" s="5" t="s">
        <v>146</v>
      </c>
      <c r="D40" s="6"/>
      <c r="E40" s="7"/>
      <c r="F40" s="7"/>
      <c r="G40" s="7"/>
      <c r="I40" s="8"/>
      <c r="L40" s="10"/>
    </row>
    <row r="41" spans="1:12" s="1" customFormat="1" x14ac:dyDescent="0.25">
      <c r="A41" s="6" t="s">
        <v>103</v>
      </c>
      <c r="B41" s="6">
        <v>532650</v>
      </c>
      <c r="C41" s="5" t="s">
        <v>147</v>
      </c>
      <c r="D41" s="6" t="s">
        <v>140</v>
      </c>
      <c r="E41" s="7">
        <v>414</v>
      </c>
      <c r="F41" s="7">
        <f t="shared" si="2"/>
        <v>0.89</v>
      </c>
      <c r="G41" s="7">
        <f t="shared" si="0"/>
        <v>368.46</v>
      </c>
      <c r="I41" s="8">
        <f t="shared" si="1"/>
        <v>0.89</v>
      </c>
      <c r="L41" s="10">
        <v>0.89</v>
      </c>
    </row>
    <row r="42" spans="1:12" s="1" customFormat="1" x14ac:dyDescent="0.25">
      <c r="A42" s="6" t="s">
        <v>87</v>
      </c>
      <c r="B42" s="6"/>
      <c r="C42" s="5" t="s">
        <v>148</v>
      </c>
      <c r="D42" s="6"/>
      <c r="E42" s="7"/>
      <c r="F42" s="7"/>
      <c r="G42" s="7"/>
      <c r="I42" s="8"/>
      <c r="L42" s="10"/>
    </row>
    <row r="43" spans="1:12" s="1" customFormat="1" ht="22.5" x14ac:dyDescent="0.25">
      <c r="A43" s="6" t="s">
        <v>104</v>
      </c>
      <c r="B43" s="6">
        <v>575100</v>
      </c>
      <c r="C43" s="5" t="s">
        <v>149</v>
      </c>
      <c r="D43" s="6" t="s">
        <v>140</v>
      </c>
      <c r="E43" s="7">
        <v>73</v>
      </c>
      <c r="F43" s="7">
        <f t="shared" si="2"/>
        <v>1.37</v>
      </c>
      <c r="G43" s="7">
        <f t="shared" si="0"/>
        <v>100.01</v>
      </c>
      <c r="I43" s="8">
        <f t="shared" si="1"/>
        <v>1.37</v>
      </c>
      <c r="L43" s="10">
        <v>1.37</v>
      </c>
    </row>
    <row r="44" spans="1:12" s="114" customFormat="1" ht="24" x14ac:dyDescent="0.2">
      <c r="A44" s="107">
        <v>4</v>
      </c>
      <c r="B44" s="107"/>
      <c r="C44" s="108" t="s">
        <v>152</v>
      </c>
      <c r="D44" s="107"/>
      <c r="E44" s="113"/>
      <c r="F44" s="7"/>
      <c r="G44" s="113"/>
      <c r="I44" s="8"/>
      <c r="L44" s="10"/>
    </row>
    <row r="45" spans="1:12" s="1" customFormat="1" x14ac:dyDescent="0.25">
      <c r="A45" s="6" t="s">
        <v>88</v>
      </c>
      <c r="B45" s="6"/>
      <c r="C45" s="5" t="s">
        <v>138</v>
      </c>
      <c r="D45" s="6"/>
      <c r="E45" s="7"/>
      <c r="F45" s="7"/>
      <c r="G45" s="7"/>
      <c r="I45" s="8"/>
      <c r="L45" s="10"/>
    </row>
    <row r="46" spans="1:12" s="106" customFormat="1" x14ac:dyDescent="0.25">
      <c r="A46" s="6" t="s">
        <v>105</v>
      </c>
      <c r="B46" s="6">
        <v>532600</v>
      </c>
      <c r="C46" s="5" t="s">
        <v>139</v>
      </c>
      <c r="D46" s="6" t="s">
        <v>140</v>
      </c>
      <c r="E46" s="7">
        <v>1302</v>
      </c>
      <c r="F46" s="7">
        <f t="shared" si="2"/>
        <v>2.02</v>
      </c>
      <c r="G46" s="7">
        <f t="shared" si="0"/>
        <v>2630.04</v>
      </c>
      <c r="I46" s="8">
        <f t="shared" si="1"/>
        <v>2.02</v>
      </c>
      <c r="L46" s="10">
        <v>2.02</v>
      </c>
    </row>
    <row r="47" spans="1:12" s="1" customFormat="1" x14ac:dyDescent="0.25">
      <c r="A47" s="6" t="s">
        <v>89</v>
      </c>
      <c r="B47" s="6"/>
      <c r="C47" s="5" t="s">
        <v>141</v>
      </c>
      <c r="D47" s="6"/>
      <c r="E47" s="7"/>
      <c r="F47" s="7"/>
      <c r="G47" s="7"/>
      <c r="I47" s="8"/>
      <c r="L47" s="10"/>
    </row>
    <row r="48" spans="1:12" s="1" customFormat="1" x14ac:dyDescent="0.25">
      <c r="A48" s="6" t="s">
        <v>106</v>
      </c>
      <c r="B48" s="6">
        <v>521450</v>
      </c>
      <c r="C48" s="5" t="s">
        <v>142</v>
      </c>
      <c r="D48" s="6" t="s">
        <v>140</v>
      </c>
      <c r="E48" s="7">
        <v>1302</v>
      </c>
      <c r="F48" s="7">
        <f t="shared" si="2"/>
        <v>19.98</v>
      </c>
      <c r="G48" s="7">
        <f t="shared" si="0"/>
        <v>26013.96</v>
      </c>
      <c r="I48" s="8">
        <f t="shared" si="1"/>
        <v>19.98</v>
      </c>
      <c r="L48" s="10">
        <v>19.98</v>
      </c>
    </row>
    <row r="49" spans="1:12" s="1" customFormat="1" x14ac:dyDescent="0.25">
      <c r="A49" s="6" t="s">
        <v>90</v>
      </c>
      <c r="B49" s="6"/>
      <c r="C49" s="5" t="s">
        <v>143</v>
      </c>
      <c r="D49" s="6"/>
      <c r="E49" s="7"/>
      <c r="F49" s="7"/>
      <c r="G49" s="7"/>
      <c r="I49" s="8"/>
      <c r="L49" s="10"/>
    </row>
    <row r="50" spans="1:12" s="1" customFormat="1" ht="22.5" x14ac:dyDescent="0.25">
      <c r="A50" s="6" t="s">
        <v>107</v>
      </c>
      <c r="B50" s="6">
        <v>535200</v>
      </c>
      <c r="C50" s="5" t="s">
        <v>144</v>
      </c>
      <c r="D50" s="6" t="s">
        <v>145</v>
      </c>
      <c r="E50" s="7">
        <v>423.94</v>
      </c>
      <c r="F50" s="7">
        <f t="shared" si="2"/>
        <v>9.08</v>
      </c>
      <c r="G50" s="7">
        <f t="shared" si="0"/>
        <v>3849.38</v>
      </c>
      <c r="I50" s="8">
        <f t="shared" si="1"/>
        <v>9.08</v>
      </c>
      <c r="L50" s="10">
        <v>9.08</v>
      </c>
    </row>
    <row r="51" spans="1:12" s="1" customFormat="1" x14ac:dyDescent="0.25">
      <c r="A51" s="6" t="s">
        <v>91</v>
      </c>
      <c r="B51" s="6"/>
      <c r="C51" s="5" t="s">
        <v>146</v>
      </c>
      <c r="D51" s="6"/>
      <c r="E51" s="7"/>
      <c r="F51" s="7"/>
      <c r="G51" s="7">
        <f t="shared" si="0"/>
        <v>0</v>
      </c>
      <c r="I51" s="8"/>
      <c r="L51" s="10"/>
    </row>
    <row r="52" spans="1:12" s="1" customFormat="1" x14ac:dyDescent="0.25">
      <c r="A52" s="6" t="s">
        <v>108</v>
      </c>
      <c r="B52" s="6">
        <v>532650</v>
      </c>
      <c r="C52" s="5" t="s">
        <v>147</v>
      </c>
      <c r="D52" s="6" t="s">
        <v>140</v>
      </c>
      <c r="E52" s="7">
        <v>1302</v>
      </c>
      <c r="F52" s="7">
        <f t="shared" si="2"/>
        <v>0.89</v>
      </c>
      <c r="G52" s="7">
        <f t="shared" si="0"/>
        <v>1158.78</v>
      </c>
      <c r="I52" s="8">
        <f t="shared" si="1"/>
        <v>0.89</v>
      </c>
      <c r="L52" s="10">
        <v>0.89</v>
      </c>
    </row>
    <row r="53" spans="1:12" s="1" customFormat="1" x14ac:dyDescent="0.25">
      <c r="A53" s="6" t="s">
        <v>92</v>
      </c>
      <c r="B53" s="6"/>
      <c r="C53" s="5" t="s">
        <v>148</v>
      </c>
      <c r="D53" s="6"/>
      <c r="E53" s="7"/>
      <c r="F53" s="7"/>
      <c r="G53" s="7"/>
      <c r="I53" s="8"/>
      <c r="L53" s="10"/>
    </row>
    <row r="54" spans="1:12" s="1" customFormat="1" ht="22.5" x14ac:dyDescent="0.25">
      <c r="A54" s="6" t="s">
        <v>109</v>
      </c>
      <c r="B54" s="6">
        <v>575100</v>
      </c>
      <c r="C54" s="5" t="s">
        <v>149</v>
      </c>
      <c r="D54" s="6" t="s">
        <v>140</v>
      </c>
      <c r="E54" s="7">
        <v>211.97</v>
      </c>
      <c r="F54" s="7">
        <f t="shared" si="2"/>
        <v>1.37</v>
      </c>
      <c r="G54" s="7">
        <f t="shared" si="0"/>
        <v>290.39999999999998</v>
      </c>
      <c r="I54" s="8">
        <f t="shared" si="1"/>
        <v>1.37</v>
      </c>
      <c r="L54" s="10">
        <v>1.37</v>
      </c>
    </row>
    <row r="55" spans="1:12" s="114" customFormat="1" ht="24" x14ac:dyDescent="0.2">
      <c r="A55" s="107">
        <v>5</v>
      </c>
      <c r="B55" s="107"/>
      <c r="C55" s="108" t="s">
        <v>153</v>
      </c>
      <c r="D55" s="107"/>
      <c r="E55" s="113"/>
      <c r="F55" s="7"/>
      <c r="G55" s="113"/>
      <c r="I55" s="8"/>
      <c r="L55" s="10"/>
    </row>
    <row r="56" spans="1:12" s="1" customFormat="1" x14ac:dyDescent="0.25">
      <c r="A56" s="6" t="s">
        <v>93</v>
      </c>
      <c r="B56" s="6"/>
      <c r="C56" s="5" t="s">
        <v>138</v>
      </c>
      <c r="D56" s="6"/>
      <c r="E56" s="7"/>
      <c r="F56" s="7"/>
      <c r="G56" s="7"/>
      <c r="I56" s="8"/>
      <c r="L56" s="10"/>
    </row>
    <row r="57" spans="1:12" s="1" customFormat="1" x14ac:dyDescent="0.25">
      <c r="A57" s="6" t="s">
        <v>110</v>
      </c>
      <c r="B57" s="6">
        <v>532600</v>
      </c>
      <c r="C57" s="5" t="s">
        <v>139</v>
      </c>
      <c r="D57" s="6" t="s">
        <v>140</v>
      </c>
      <c r="E57" s="7">
        <v>550</v>
      </c>
      <c r="F57" s="7">
        <f t="shared" si="2"/>
        <v>2.02</v>
      </c>
      <c r="G57" s="7">
        <f t="shared" si="0"/>
        <v>1111</v>
      </c>
      <c r="I57" s="8">
        <f t="shared" si="1"/>
        <v>2.02</v>
      </c>
      <c r="L57" s="10">
        <v>2.02</v>
      </c>
    </row>
    <row r="58" spans="1:12" s="1" customFormat="1" x14ac:dyDescent="0.25">
      <c r="A58" s="6" t="s">
        <v>94</v>
      </c>
      <c r="B58" s="6"/>
      <c r="C58" s="5" t="s">
        <v>141</v>
      </c>
      <c r="D58" s="6"/>
      <c r="E58" s="7"/>
      <c r="F58" s="7"/>
      <c r="G58" s="7"/>
      <c r="I58" s="8"/>
      <c r="L58" s="10"/>
    </row>
    <row r="59" spans="1:12" s="1" customFormat="1" x14ac:dyDescent="0.25">
      <c r="A59" s="6" t="s">
        <v>111</v>
      </c>
      <c r="B59" s="6">
        <v>521450</v>
      </c>
      <c r="C59" s="5" t="s">
        <v>142</v>
      </c>
      <c r="D59" s="6" t="s">
        <v>140</v>
      </c>
      <c r="E59" s="7">
        <v>550</v>
      </c>
      <c r="F59" s="7">
        <f t="shared" si="2"/>
        <v>19.98</v>
      </c>
      <c r="G59" s="7">
        <f t="shared" si="0"/>
        <v>10989</v>
      </c>
      <c r="I59" s="8">
        <f t="shared" si="1"/>
        <v>19.98</v>
      </c>
      <c r="L59" s="10">
        <v>19.98</v>
      </c>
    </row>
    <row r="60" spans="1:12" s="1" customFormat="1" x14ac:dyDescent="0.25">
      <c r="A60" s="6" t="s">
        <v>121</v>
      </c>
      <c r="B60" s="6"/>
      <c r="C60" s="5" t="s">
        <v>143</v>
      </c>
      <c r="D60" s="6"/>
      <c r="E60" s="7"/>
      <c r="F60" s="7"/>
      <c r="G60" s="7"/>
      <c r="I60" s="8"/>
      <c r="L60" s="10"/>
    </row>
    <row r="61" spans="1:12" s="1" customFormat="1" ht="22.5" x14ac:dyDescent="0.25">
      <c r="A61" s="6" t="s">
        <v>122</v>
      </c>
      <c r="B61" s="6">
        <v>535200</v>
      </c>
      <c r="C61" s="5" t="s">
        <v>144</v>
      </c>
      <c r="D61" s="6" t="s">
        <v>145</v>
      </c>
      <c r="E61" s="7">
        <v>173</v>
      </c>
      <c r="F61" s="7">
        <f t="shared" si="2"/>
        <v>9.08</v>
      </c>
      <c r="G61" s="7">
        <f t="shared" si="0"/>
        <v>1570.84</v>
      </c>
      <c r="I61" s="8">
        <f t="shared" si="1"/>
        <v>9.08</v>
      </c>
      <c r="L61" s="10">
        <v>9.08</v>
      </c>
    </row>
    <row r="62" spans="1:12" s="1" customFormat="1" x14ac:dyDescent="0.25">
      <c r="A62" s="6" t="s">
        <v>123</v>
      </c>
      <c r="B62" s="6"/>
      <c r="C62" s="5" t="s">
        <v>146</v>
      </c>
      <c r="D62" s="6"/>
      <c r="E62" s="7"/>
      <c r="F62" s="7"/>
      <c r="G62" s="7"/>
      <c r="I62" s="8"/>
      <c r="L62" s="10"/>
    </row>
    <row r="63" spans="1:12" s="1" customFormat="1" x14ac:dyDescent="0.25">
      <c r="A63" s="6" t="s">
        <v>124</v>
      </c>
      <c r="B63" s="6">
        <v>532650</v>
      </c>
      <c r="C63" s="5" t="s">
        <v>147</v>
      </c>
      <c r="D63" s="6" t="s">
        <v>140</v>
      </c>
      <c r="E63" s="7">
        <v>550</v>
      </c>
      <c r="F63" s="7">
        <f t="shared" si="2"/>
        <v>0.89</v>
      </c>
      <c r="G63" s="7">
        <f t="shared" si="0"/>
        <v>489.5</v>
      </c>
      <c r="I63" s="8">
        <f t="shared" si="1"/>
        <v>0.89</v>
      </c>
      <c r="L63" s="10">
        <v>0.89</v>
      </c>
    </row>
    <row r="64" spans="1:12" s="1" customFormat="1" x14ac:dyDescent="0.25">
      <c r="A64" s="6" t="s">
        <v>125</v>
      </c>
      <c r="B64" s="6"/>
      <c r="C64" s="5" t="s">
        <v>148</v>
      </c>
      <c r="D64" s="6"/>
      <c r="E64" s="7"/>
      <c r="F64" s="7"/>
      <c r="G64" s="7"/>
      <c r="I64" s="8"/>
      <c r="L64" s="10"/>
    </row>
    <row r="65" spans="1:12" s="1" customFormat="1" ht="22.5" x14ac:dyDescent="0.25">
      <c r="A65" s="6" t="s">
        <v>126</v>
      </c>
      <c r="B65" s="6">
        <v>575100</v>
      </c>
      <c r="C65" s="5" t="s">
        <v>149</v>
      </c>
      <c r="D65" s="6" t="s">
        <v>140</v>
      </c>
      <c r="E65" s="7">
        <v>86.5</v>
      </c>
      <c r="F65" s="7">
        <f t="shared" si="2"/>
        <v>1.37</v>
      </c>
      <c r="G65" s="7">
        <f t="shared" si="0"/>
        <v>118.51</v>
      </c>
      <c r="I65" s="8">
        <f t="shared" si="1"/>
        <v>1.37</v>
      </c>
      <c r="L65" s="10">
        <v>1.37</v>
      </c>
    </row>
    <row r="66" spans="1:12" s="114" customFormat="1" ht="24" x14ac:dyDescent="0.2">
      <c r="A66" s="107">
        <v>6</v>
      </c>
      <c r="B66" s="107"/>
      <c r="C66" s="108" t="s">
        <v>154</v>
      </c>
      <c r="D66" s="107"/>
      <c r="E66" s="113"/>
      <c r="F66" s="7"/>
      <c r="G66" s="113"/>
      <c r="I66" s="8"/>
      <c r="L66" s="10"/>
    </row>
    <row r="67" spans="1:12" s="1" customFormat="1" x14ac:dyDescent="0.25">
      <c r="A67" s="6" t="s">
        <v>127</v>
      </c>
      <c r="B67" s="6"/>
      <c r="C67" s="5" t="s">
        <v>138</v>
      </c>
      <c r="D67" s="6"/>
      <c r="E67" s="7"/>
      <c r="F67" s="7"/>
      <c r="G67" s="7"/>
      <c r="I67" s="8"/>
      <c r="L67" s="10"/>
    </row>
    <row r="68" spans="1:12" s="1" customFormat="1" x14ac:dyDescent="0.25">
      <c r="A68" s="6" t="s">
        <v>128</v>
      </c>
      <c r="B68" s="6">
        <v>532600</v>
      </c>
      <c r="C68" s="5" t="s">
        <v>139</v>
      </c>
      <c r="D68" s="6" t="s">
        <v>140</v>
      </c>
      <c r="E68" s="7">
        <v>492</v>
      </c>
      <c r="F68" s="7">
        <f t="shared" si="2"/>
        <v>2.02</v>
      </c>
      <c r="G68" s="7">
        <f t="shared" si="0"/>
        <v>993.84</v>
      </c>
      <c r="I68" s="8">
        <f t="shared" si="1"/>
        <v>2.02</v>
      </c>
      <c r="L68" s="10">
        <v>2.02</v>
      </c>
    </row>
    <row r="69" spans="1:12" s="1" customFormat="1" x14ac:dyDescent="0.25">
      <c r="A69" s="6" t="s">
        <v>129</v>
      </c>
      <c r="B69" s="6"/>
      <c r="C69" s="5" t="s">
        <v>141</v>
      </c>
      <c r="D69" s="6"/>
      <c r="E69" s="7"/>
      <c r="F69" s="7"/>
      <c r="G69" s="7"/>
      <c r="I69" s="8"/>
      <c r="L69" s="10"/>
    </row>
    <row r="70" spans="1:12" s="1" customFormat="1" x14ac:dyDescent="0.25">
      <c r="A70" s="6" t="s">
        <v>130</v>
      </c>
      <c r="B70" s="6">
        <v>521450</v>
      </c>
      <c r="C70" s="5" t="s">
        <v>142</v>
      </c>
      <c r="D70" s="6" t="s">
        <v>140</v>
      </c>
      <c r="E70" s="7">
        <v>492</v>
      </c>
      <c r="F70" s="7">
        <f t="shared" si="2"/>
        <v>19.98</v>
      </c>
      <c r="G70" s="7">
        <f t="shared" si="0"/>
        <v>9830.16</v>
      </c>
      <c r="I70" s="8">
        <f t="shared" si="1"/>
        <v>19.98</v>
      </c>
      <c r="L70" s="10">
        <v>19.98</v>
      </c>
    </row>
    <row r="71" spans="1:12" s="1" customFormat="1" x14ac:dyDescent="0.25">
      <c r="A71" s="6" t="s">
        <v>131</v>
      </c>
      <c r="B71" s="6"/>
      <c r="C71" s="5" t="s">
        <v>143</v>
      </c>
      <c r="D71" s="6"/>
      <c r="E71" s="7"/>
      <c r="F71" s="7"/>
      <c r="G71" s="7"/>
      <c r="I71" s="8"/>
      <c r="L71" s="10"/>
    </row>
    <row r="72" spans="1:12" s="1" customFormat="1" ht="22.5" x14ac:dyDescent="0.25">
      <c r="A72" s="6" t="s">
        <v>132</v>
      </c>
      <c r="B72" s="6">
        <v>535200</v>
      </c>
      <c r="C72" s="5" t="s">
        <v>144</v>
      </c>
      <c r="D72" s="6" t="s">
        <v>145</v>
      </c>
      <c r="E72" s="7">
        <v>164</v>
      </c>
      <c r="F72" s="7">
        <f t="shared" si="2"/>
        <v>9.08</v>
      </c>
      <c r="G72" s="7">
        <f t="shared" si="0"/>
        <v>1489.12</v>
      </c>
      <c r="I72" s="8">
        <f t="shared" si="1"/>
        <v>9.08</v>
      </c>
      <c r="L72" s="10">
        <v>9.08</v>
      </c>
    </row>
    <row r="73" spans="1:12" s="1" customFormat="1" x14ac:dyDescent="0.25">
      <c r="A73" s="6" t="s">
        <v>133</v>
      </c>
      <c r="B73" s="6"/>
      <c r="C73" s="5" t="s">
        <v>146</v>
      </c>
      <c r="D73" s="6"/>
      <c r="E73" s="7"/>
      <c r="F73" s="7"/>
      <c r="G73" s="7"/>
      <c r="I73" s="8"/>
      <c r="L73" s="10"/>
    </row>
    <row r="74" spans="1:12" s="1" customFormat="1" x14ac:dyDescent="0.25">
      <c r="A74" s="6" t="s">
        <v>134</v>
      </c>
      <c r="B74" s="6">
        <v>532650</v>
      </c>
      <c r="C74" s="5" t="s">
        <v>147</v>
      </c>
      <c r="D74" s="6" t="s">
        <v>140</v>
      </c>
      <c r="E74" s="7">
        <v>492</v>
      </c>
      <c r="F74" s="7">
        <f t="shared" si="2"/>
        <v>0.89</v>
      </c>
      <c r="G74" s="7">
        <f t="shared" si="0"/>
        <v>437.88</v>
      </c>
      <c r="I74" s="8">
        <f t="shared" si="1"/>
        <v>0.89</v>
      </c>
      <c r="L74" s="10">
        <v>0.89</v>
      </c>
    </row>
    <row r="75" spans="1:12" s="1" customFormat="1" x14ac:dyDescent="0.25">
      <c r="A75" s="6" t="s">
        <v>135</v>
      </c>
      <c r="B75" s="6"/>
      <c r="C75" s="5" t="s">
        <v>148</v>
      </c>
      <c r="D75" s="6"/>
      <c r="E75" s="7"/>
      <c r="F75" s="7"/>
      <c r="G75" s="7"/>
      <c r="I75" s="8"/>
      <c r="L75" s="10"/>
    </row>
    <row r="76" spans="1:12" s="1" customFormat="1" ht="22.5" x14ac:dyDescent="0.25">
      <c r="A76" s="6" t="s">
        <v>136</v>
      </c>
      <c r="B76" s="6">
        <v>575100</v>
      </c>
      <c r="C76" s="5" t="s">
        <v>149</v>
      </c>
      <c r="D76" s="6" t="s">
        <v>140</v>
      </c>
      <c r="E76" s="7">
        <v>82</v>
      </c>
      <c r="F76" s="7">
        <f t="shared" si="2"/>
        <v>1.37</v>
      </c>
      <c r="G76" s="7">
        <f t="shared" ref="G76" si="3">ROUND(F76*E76,2)</f>
        <v>112.34</v>
      </c>
      <c r="I76" s="8">
        <f t="shared" si="1"/>
        <v>1.37</v>
      </c>
      <c r="L76" s="10">
        <v>1.37</v>
      </c>
    </row>
    <row r="77" spans="1:12" s="1" customFormat="1" x14ac:dyDescent="0.25">
      <c r="A77" s="6"/>
      <c r="B77" s="6"/>
      <c r="C77" s="5"/>
      <c r="D77" s="6"/>
      <c r="E77" s="7"/>
      <c r="F77" s="7"/>
      <c r="G77" s="7"/>
      <c r="I77" s="8"/>
      <c r="L77" s="10"/>
    </row>
    <row r="78" spans="1:12" s="1" customFormat="1" x14ac:dyDescent="0.25">
      <c r="A78" s="6"/>
      <c r="B78" s="6"/>
      <c r="C78" s="5" t="s">
        <v>112</v>
      </c>
      <c r="D78" s="6"/>
      <c r="E78" s="7"/>
      <c r="F78" s="7"/>
      <c r="G78" s="7"/>
      <c r="I78" s="8"/>
      <c r="L78" s="10"/>
    </row>
    <row r="79" spans="1:12" s="1" customFormat="1" x14ac:dyDescent="0.25">
      <c r="A79" s="6"/>
      <c r="B79" s="6"/>
      <c r="C79" s="5" t="s">
        <v>155</v>
      </c>
      <c r="D79" s="6"/>
      <c r="E79" s="7"/>
      <c r="F79" s="7"/>
      <c r="G79" s="7"/>
      <c r="I79" s="8"/>
      <c r="L79" s="10"/>
    </row>
    <row r="80" spans="1:12" x14ac:dyDescent="0.25">
      <c r="A80" s="119" t="s">
        <v>4</v>
      </c>
      <c r="B80" s="119"/>
      <c r="C80" s="119"/>
      <c r="D80" s="119"/>
      <c r="E80" s="119"/>
      <c r="F80" s="119"/>
      <c r="G80" s="9">
        <f>SUM(G11:G79)</f>
        <v>93901.919999999984</v>
      </c>
    </row>
    <row r="81" spans="1:7" x14ac:dyDescent="0.25">
      <c r="A81" s="30"/>
      <c r="B81" s="30"/>
      <c r="C81" s="30"/>
      <c r="D81" s="30"/>
      <c r="E81" s="30"/>
      <c r="F81" s="30"/>
      <c r="G81" s="30"/>
    </row>
    <row r="82" spans="1:7" ht="15" customHeight="1" x14ac:dyDescent="0.25">
      <c r="A82" s="121" t="s">
        <v>29</v>
      </c>
      <c r="B82" s="121"/>
      <c r="C82" s="121"/>
      <c r="D82" s="121"/>
      <c r="E82" s="121"/>
      <c r="F82" s="121"/>
      <c r="G82" s="121"/>
    </row>
    <row r="83" spans="1:7" x14ac:dyDescent="0.25">
      <c r="A83" s="30"/>
      <c r="B83" s="30"/>
      <c r="C83" s="30"/>
      <c r="D83" s="30"/>
      <c r="E83" s="30"/>
      <c r="F83" s="30"/>
      <c r="G83" s="30"/>
    </row>
    <row r="84" spans="1:7" x14ac:dyDescent="0.25">
      <c r="A84" s="30"/>
      <c r="B84" s="30"/>
      <c r="C84" s="30"/>
      <c r="D84" s="30"/>
      <c r="E84" s="30"/>
      <c r="F84" s="30"/>
      <c r="G84" s="30"/>
    </row>
    <row r="85" spans="1:7" x14ac:dyDescent="0.25">
      <c r="A85" s="30"/>
      <c r="B85" s="30"/>
      <c r="C85" s="30"/>
      <c r="D85" s="30"/>
      <c r="E85" s="30"/>
      <c r="F85" s="30"/>
      <c r="G85" s="30"/>
    </row>
    <row r="86" spans="1:7" x14ac:dyDescent="0.25">
      <c r="A86" s="30"/>
      <c r="B86" s="30"/>
      <c r="C86" s="30"/>
      <c r="D86" s="30"/>
      <c r="E86" s="30"/>
      <c r="F86" s="30"/>
      <c r="G86" s="30"/>
    </row>
    <row r="87" spans="1:7" x14ac:dyDescent="0.25">
      <c r="A87" s="30"/>
      <c r="B87" s="30"/>
      <c r="C87" s="30"/>
      <c r="D87" s="30"/>
      <c r="E87" s="30"/>
      <c r="F87" s="30"/>
      <c r="G87" s="30"/>
    </row>
    <row r="88" spans="1:7" x14ac:dyDescent="0.25">
      <c r="A88" s="30"/>
      <c r="B88" s="30"/>
      <c r="C88" s="30"/>
      <c r="D88" s="30"/>
      <c r="E88" s="30"/>
      <c r="F88" s="30"/>
      <c r="G88" s="30"/>
    </row>
    <row r="89" spans="1:7" x14ac:dyDescent="0.25">
      <c r="A89" s="30"/>
      <c r="B89" s="30"/>
      <c r="C89" s="30"/>
      <c r="D89" s="30"/>
      <c r="E89" s="30"/>
      <c r="F89" s="30"/>
      <c r="G89" s="30"/>
    </row>
  </sheetData>
  <sheetProtection password="EE6F" sheet="1" objects="1" scenarios="1" selectLockedCells="1"/>
  <mergeCells count="7">
    <mergeCell ref="A80:F80"/>
    <mergeCell ref="A7:G7"/>
    <mergeCell ref="A82:G82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79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workbookViewId="0">
      <selection activeCell="I15" sqref="I15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6" bestFit="1" customWidth="1"/>
    <col min="7" max="16" width="7" bestFit="1" customWidth="1"/>
    <col min="18" max="18" width="53.5703125" bestFit="1" customWidth="1"/>
  </cols>
  <sheetData>
    <row r="1" spans="1:18" ht="15.75" x14ac:dyDescent="0.25">
      <c r="A1" s="132" t="s">
        <v>22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8" ht="15" x14ac:dyDescent="0.25">
      <c r="A2" s="13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8" ht="15" x14ac:dyDescent="0.25">
      <c r="A3" s="37" t="str">
        <f>ORÇAMENTO!A7</f>
        <v>OBJETO: PAVIMENTAÇÃO POLIÉDRICA EM VIAS URBANAS (RUA ANTONIO NICACIO ROKEMBAK, RUA PROJETADA(VILA NOVA), RUA ARI ZAMARCHI, RUA DE ACESSO A Q.05, RUA JOSÉ TORTELLI).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9"/>
    </row>
    <row r="4" spans="1:18" ht="15" x14ac:dyDescent="0.25">
      <c r="A4" s="37" t="str">
        <f>ORÇAMENTO!A8</f>
        <v>LOCALIZAÇÃO: MUNICÍPIO DE CORONEL VIVIDA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9"/>
    </row>
    <row r="5" spans="1:18" ht="15" x14ac:dyDescent="0.25">
      <c r="A5" s="37" t="s">
        <v>23</v>
      </c>
      <c r="B5" s="40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18" ht="15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  <c r="M6" s="16"/>
      <c r="N6" s="16"/>
      <c r="O6" s="16"/>
      <c r="P6" s="16"/>
    </row>
    <row r="7" spans="1:18" ht="15" x14ac:dyDescent="0.25">
      <c r="A7" s="134" t="s">
        <v>10</v>
      </c>
      <c r="B7" s="134" t="s">
        <v>24</v>
      </c>
      <c r="C7" s="136" t="s">
        <v>25</v>
      </c>
      <c r="D7" s="102" t="s">
        <v>33</v>
      </c>
      <c r="E7" s="134" t="s">
        <v>11</v>
      </c>
      <c r="F7" s="134"/>
      <c r="G7" s="134" t="s">
        <v>12</v>
      </c>
      <c r="H7" s="134"/>
      <c r="I7" s="134" t="s">
        <v>13</v>
      </c>
      <c r="J7" s="134"/>
      <c r="K7" s="134" t="s">
        <v>14</v>
      </c>
      <c r="L7" s="134"/>
      <c r="M7" s="134" t="s">
        <v>15</v>
      </c>
      <c r="N7" s="134"/>
      <c r="O7" s="134" t="s">
        <v>16</v>
      </c>
      <c r="P7" s="134"/>
    </row>
    <row r="8" spans="1:18" ht="15" x14ac:dyDescent="0.25">
      <c r="A8" s="135"/>
      <c r="B8" s="135"/>
      <c r="C8" s="137"/>
      <c r="D8" s="103" t="s">
        <v>34</v>
      </c>
      <c r="E8" s="17" t="s">
        <v>17</v>
      </c>
      <c r="F8" s="18" t="s">
        <v>18</v>
      </c>
      <c r="G8" s="17" t="s">
        <v>17</v>
      </c>
      <c r="H8" s="18" t="s">
        <v>18</v>
      </c>
      <c r="I8" s="17" t="s">
        <v>17</v>
      </c>
      <c r="J8" s="18" t="s">
        <v>18</v>
      </c>
      <c r="K8" s="17" t="s">
        <v>17</v>
      </c>
      <c r="L8" s="18" t="s">
        <v>18</v>
      </c>
      <c r="M8" s="17" t="s">
        <v>17</v>
      </c>
      <c r="N8" s="18" t="s">
        <v>18</v>
      </c>
      <c r="O8" s="17" t="s">
        <v>17</v>
      </c>
      <c r="P8" s="18" t="s">
        <v>18</v>
      </c>
    </row>
    <row r="9" spans="1:18" ht="25.5" customHeight="1" x14ac:dyDescent="0.25">
      <c r="A9" s="19">
        <v>1</v>
      </c>
      <c r="B9" s="20" t="str">
        <f>ORÇAMENTO!C11</f>
        <v>RUA ANTONIO NICACIO ROKEMBAK |TRECHO ENTRE A RUA VITOR LORENZI E RUA ROQUE D. DE OLIVEIRA|</v>
      </c>
      <c r="C9" s="21">
        <f>SUM(ORÇAMENTO!G13:G21)</f>
        <v>16533.500000000004</v>
      </c>
      <c r="D9" s="32">
        <f>((C9*100)/$C$24)/100</f>
        <v>0.17607201215906984</v>
      </c>
      <c r="E9" s="22">
        <v>100</v>
      </c>
      <c r="F9" s="104">
        <f>E9</f>
        <v>100</v>
      </c>
      <c r="G9" s="22"/>
      <c r="H9" s="104">
        <f t="shared" ref="H9:H21" si="0">F9+G9</f>
        <v>100</v>
      </c>
      <c r="I9" s="22"/>
      <c r="J9" s="104">
        <f t="shared" ref="J9:J21" si="1">H9+I9</f>
        <v>100</v>
      </c>
      <c r="K9" s="22"/>
      <c r="L9" s="104">
        <f t="shared" ref="L9:L21" si="2">J9+K9</f>
        <v>100</v>
      </c>
      <c r="M9" s="22"/>
      <c r="N9" s="104">
        <f t="shared" ref="N9:N21" si="3">L9+M9</f>
        <v>100</v>
      </c>
      <c r="O9" s="23"/>
      <c r="P9" s="104">
        <f t="shared" ref="P9:P21" si="4">N9+O9</f>
        <v>100</v>
      </c>
      <c r="R9" t="str">
        <f t="shared" ref="R9:R13" si="5">IF(P9&lt;&gt;100,"REVER PERCENTUAL ATÉ ATINGIR 100%- CASO NECESSÁRIO","PERCENTUAL CORRETO")</f>
        <v>PERCENTUAL CORRETO</v>
      </c>
    </row>
    <row r="10" spans="1:18" ht="15" x14ac:dyDescent="0.25">
      <c r="A10" s="19">
        <f>ORÇAMENTO!A22</f>
        <v>2</v>
      </c>
      <c r="B10" s="20" t="str">
        <f>ORÇAMENTO!C22</f>
        <v>RUA PROJETADA |TRECHO ENTRE A RUA GUARANI E RUA PEDRO V. PARIGOT DE SOUZA|</v>
      </c>
      <c r="C10" s="21">
        <f>SUM(ORÇAMENTO!G24:G32)</f>
        <v>5381.52</v>
      </c>
      <c r="D10" s="32">
        <f t="shared" ref="D10:D15" si="6">((C10*100)/$C$24)/100</f>
        <v>5.7310010274550287E-2</v>
      </c>
      <c r="E10" s="22">
        <v>100</v>
      </c>
      <c r="F10" s="21">
        <f>E10</f>
        <v>100</v>
      </c>
      <c r="G10" s="22"/>
      <c r="H10" s="21">
        <f t="shared" si="0"/>
        <v>100</v>
      </c>
      <c r="I10" s="22"/>
      <c r="J10" s="21">
        <f t="shared" si="1"/>
        <v>100</v>
      </c>
      <c r="K10" s="22"/>
      <c r="L10" s="21">
        <f t="shared" si="2"/>
        <v>100</v>
      </c>
      <c r="M10" s="22"/>
      <c r="N10" s="21">
        <f t="shared" si="3"/>
        <v>100</v>
      </c>
      <c r="O10" s="23"/>
      <c r="P10" s="21">
        <f t="shared" si="4"/>
        <v>100</v>
      </c>
      <c r="R10" t="str">
        <f t="shared" si="5"/>
        <v>PERCENTUAL CORRETO</v>
      </c>
    </row>
    <row r="11" spans="1:18" ht="22.5" x14ac:dyDescent="0.25">
      <c r="A11" s="19">
        <f>ORÇAMENTO!A33</f>
        <v>3</v>
      </c>
      <c r="B11" s="20" t="str">
        <f>ORÇAMENTO!C33</f>
        <v>RUA ARI ZAMARCHI |TRECHO ENTRE A RUA DE ACESSO A Q.05 E RUA JOÃO ROMARIO POLESE|</v>
      </c>
      <c r="C11" s="21">
        <f>SUM(ORÇAMENTO!G35:G43)</f>
        <v>10902.15</v>
      </c>
      <c r="D11" s="32">
        <f t="shared" si="6"/>
        <v>0.11610145990625111</v>
      </c>
      <c r="E11" s="22">
        <v>100</v>
      </c>
      <c r="F11" s="21">
        <f>IF(E11=0,0,E11)</f>
        <v>100</v>
      </c>
      <c r="G11" s="22"/>
      <c r="H11" s="21">
        <f t="shared" si="0"/>
        <v>100</v>
      </c>
      <c r="I11" s="22"/>
      <c r="J11" s="21">
        <f t="shared" si="1"/>
        <v>100</v>
      </c>
      <c r="K11" s="22"/>
      <c r="L11" s="21">
        <f t="shared" si="2"/>
        <v>100</v>
      </c>
      <c r="M11" s="22"/>
      <c r="N11" s="21">
        <f t="shared" si="3"/>
        <v>100</v>
      </c>
      <c r="O11" s="23"/>
      <c r="P11" s="21">
        <f t="shared" si="4"/>
        <v>100</v>
      </c>
      <c r="R11" t="str">
        <f t="shared" si="5"/>
        <v>PERCENTUAL CORRETO</v>
      </c>
    </row>
    <row r="12" spans="1:18" ht="15" x14ac:dyDescent="0.25">
      <c r="A12" s="19">
        <f>ORÇAMENTO!A44</f>
        <v>4</v>
      </c>
      <c r="B12" s="20" t="str">
        <f>ORÇAMENTO!C44</f>
        <v>RUA DE ACESSO A Q.05 |TRECHO ENTRE A RUA ARI ZAMARCHI E RUA AUGUSTO BRUSTOLIN |</v>
      </c>
      <c r="C12" s="21">
        <f>SUM(ORÇAMENTO!G46:G54)</f>
        <v>33942.560000000005</v>
      </c>
      <c r="D12" s="32">
        <f t="shared" si="6"/>
        <v>0.36146822131006479</v>
      </c>
      <c r="E12" s="22"/>
      <c r="F12" s="21">
        <f t="shared" ref="F12:F22" si="7">E12</f>
        <v>0</v>
      </c>
      <c r="G12" s="22">
        <v>60</v>
      </c>
      <c r="H12" s="21">
        <f t="shared" si="0"/>
        <v>60</v>
      </c>
      <c r="I12" s="22">
        <v>40</v>
      </c>
      <c r="J12" s="21">
        <f t="shared" si="1"/>
        <v>100</v>
      </c>
      <c r="K12" s="22"/>
      <c r="L12" s="21">
        <f t="shared" si="2"/>
        <v>100</v>
      </c>
      <c r="M12" s="22"/>
      <c r="N12" s="21">
        <f t="shared" si="3"/>
        <v>100</v>
      </c>
      <c r="O12" s="23"/>
      <c r="P12" s="21">
        <f t="shared" si="4"/>
        <v>100</v>
      </c>
      <c r="R12" t="str">
        <f t="shared" si="5"/>
        <v>PERCENTUAL CORRETO</v>
      </c>
    </row>
    <row r="13" spans="1:18" ht="22.5" x14ac:dyDescent="0.25">
      <c r="A13" s="19">
        <f>ORÇAMENTO!A55</f>
        <v>5</v>
      </c>
      <c r="B13" s="20" t="str">
        <f>ORÇAMENTO!C55</f>
        <v>RUA JOSÉ TORTELLI |TRECHO ENTRE A RUA JOÃO BROCCO E RUA LUIZ PERUZZO |</v>
      </c>
      <c r="C13" s="21">
        <f>SUM(ORÇAMENTO!G57:G65)</f>
        <v>14278.85</v>
      </c>
      <c r="D13" s="32">
        <f t="shared" si="6"/>
        <v>0.15206132100387296</v>
      </c>
      <c r="E13" s="22"/>
      <c r="F13" s="21">
        <f t="shared" si="7"/>
        <v>0</v>
      </c>
      <c r="G13" s="22">
        <v>100</v>
      </c>
      <c r="H13" s="21">
        <f>F13+G13</f>
        <v>100</v>
      </c>
      <c r="I13" s="22"/>
      <c r="J13" s="21">
        <f>H13+I13</f>
        <v>100</v>
      </c>
      <c r="K13" s="22"/>
      <c r="L13" s="21">
        <f>J13+K13</f>
        <v>100</v>
      </c>
      <c r="M13" s="22"/>
      <c r="N13" s="21">
        <f>L13+M13</f>
        <v>100</v>
      </c>
      <c r="O13" s="23"/>
      <c r="P13" s="21">
        <f>N13+O13</f>
        <v>100</v>
      </c>
      <c r="R13" t="str">
        <f t="shared" si="5"/>
        <v>PERCENTUAL CORRETO</v>
      </c>
    </row>
    <row r="14" spans="1:18" ht="22.5" x14ac:dyDescent="0.25">
      <c r="A14" s="19">
        <f>ORÇAMENTO!A66</f>
        <v>6</v>
      </c>
      <c r="B14" s="20" t="str">
        <f>ORÇAMENTO!C66</f>
        <v>RUA JOSÉ TORTELLI |TRECHO ENTRE A RUA PEDRO FERREIRA E RUA LUIZ PERUZZO |</v>
      </c>
      <c r="C14" s="21">
        <f>SUM(ORÇAMENTO!G68:G76)</f>
        <v>12863.339999999998</v>
      </c>
      <c r="D14" s="32">
        <f t="shared" si="6"/>
        <v>0.13698697534619098</v>
      </c>
      <c r="E14" s="22"/>
      <c r="F14" s="21">
        <f t="shared" si="7"/>
        <v>0</v>
      </c>
      <c r="G14" s="22"/>
      <c r="H14" s="21">
        <f t="shared" si="0"/>
        <v>0</v>
      </c>
      <c r="I14" s="22">
        <v>100</v>
      </c>
      <c r="J14" s="21">
        <f t="shared" si="1"/>
        <v>100</v>
      </c>
      <c r="K14" s="22"/>
      <c r="L14" s="21">
        <f t="shared" si="2"/>
        <v>100</v>
      </c>
      <c r="M14" s="22"/>
      <c r="N14" s="21">
        <f t="shared" si="3"/>
        <v>100</v>
      </c>
      <c r="O14" s="23"/>
      <c r="P14" s="21">
        <f t="shared" si="4"/>
        <v>100</v>
      </c>
      <c r="R14" t="str">
        <f>IF(P14&lt;&gt;100,"REVER PERCENTUAL ATÉ ATINGIR 100%- CASO NECESSÁRIO","PERCENTUAL CORRETO")</f>
        <v>PERCENTUAL CORRETO</v>
      </c>
    </row>
    <row r="15" spans="1:18" ht="15" x14ac:dyDescent="0.25">
      <c r="A15" s="19"/>
      <c r="B15" s="20"/>
      <c r="C15" s="21"/>
      <c r="D15" s="32"/>
      <c r="E15" s="22"/>
      <c r="F15" s="21">
        <f t="shared" si="7"/>
        <v>0</v>
      </c>
      <c r="G15" s="22"/>
      <c r="H15" s="21">
        <f t="shared" si="0"/>
        <v>0</v>
      </c>
      <c r="I15" s="22"/>
      <c r="J15" s="21">
        <f t="shared" si="1"/>
        <v>0</v>
      </c>
      <c r="K15" s="22"/>
      <c r="L15" s="21">
        <f t="shared" si="2"/>
        <v>0</v>
      </c>
      <c r="M15" s="22"/>
      <c r="N15" s="21">
        <f t="shared" si="3"/>
        <v>0</v>
      </c>
      <c r="O15" s="23"/>
      <c r="P15" s="21">
        <f t="shared" si="4"/>
        <v>0</v>
      </c>
      <c r="R15" t="str">
        <f t="shared" ref="R15:R22" si="8">IF(P15&lt;&gt;100,"REVER PERCENTUAL ATÉ ATINGIR 100%- CASO NECESSÁRIO","PERCENTUAL CORRETO")</f>
        <v>REVER PERCENTUAL ATÉ ATINGIR 100%- CASO NECESSÁRIO</v>
      </c>
    </row>
    <row r="16" spans="1:18" ht="15" x14ac:dyDescent="0.25">
      <c r="A16" s="19"/>
      <c r="B16" s="20"/>
      <c r="C16" s="21"/>
      <c r="D16" s="32"/>
      <c r="E16" s="22"/>
      <c r="F16" s="21">
        <f t="shared" si="7"/>
        <v>0</v>
      </c>
      <c r="G16" s="22"/>
      <c r="H16" s="21">
        <f>F16+G16</f>
        <v>0</v>
      </c>
      <c r="I16" s="22"/>
      <c r="J16" s="21">
        <f>H16+I16</f>
        <v>0</v>
      </c>
      <c r="K16" s="22"/>
      <c r="L16" s="21">
        <f>J16+K16</f>
        <v>0</v>
      </c>
      <c r="M16" s="22"/>
      <c r="N16" s="21">
        <f>L16+M16</f>
        <v>0</v>
      </c>
      <c r="O16" s="23"/>
      <c r="P16" s="21">
        <f>N16+O16</f>
        <v>0</v>
      </c>
      <c r="R16" t="str">
        <f t="shared" si="8"/>
        <v>REVER PERCENTUAL ATÉ ATINGIR 100%- CASO NECESSÁRIO</v>
      </c>
    </row>
    <row r="17" spans="1:18" ht="15" x14ac:dyDescent="0.25">
      <c r="A17" s="19"/>
      <c r="B17" s="20"/>
      <c r="C17" s="21"/>
      <c r="D17" s="32"/>
      <c r="E17" s="22"/>
      <c r="F17" s="21">
        <f t="shared" si="7"/>
        <v>0</v>
      </c>
      <c r="G17" s="22"/>
      <c r="H17" s="21">
        <f t="shared" si="0"/>
        <v>0</v>
      </c>
      <c r="I17" s="22"/>
      <c r="J17" s="21">
        <f t="shared" si="1"/>
        <v>0</v>
      </c>
      <c r="K17" s="22"/>
      <c r="L17" s="21">
        <f t="shared" si="2"/>
        <v>0</v>
      </c>
      <c r="M17" s="22"/>
      <c r="N17" s="21">
        <f t="shared" si="3"/>
        <v>0</v>
      </c>
      <c r="O17" s="23"/>
      <c r="P17" s="21">
        <f t="shared" si="4"/>
        <v>0</v>
      </c>
      <c r="R17" t="str">
        <f t="shared" si="8"/>
        <v>REVER PERCENTUAL ATÉ ATINGIR 100%- CASO NECESSÁRIO</v>
      </c>
    </row>
    <row r="18" spans="1:18" ht="15" x14ac:dyDescent="0.25">
      <c r="A18" s="19"/>
      <c r="B18" s="20"/>
      <c r="C18" s="21"/>
      <c r="D18" s="32"/>
      <c r="E18" s="22"/>
      <c r="F18" s="21">
        <f t="shared" si="7"/>
        <v>0</v>
      </c>
      <c r="G18" s="22"/>
      <c r="H18" s="21">
        <f t="shared" si="0"/>
        <v>0</v>
      </c>
      <c r="I18" s="22"/>
      <c r="J18" s="21">
        <f t="shared" si="1"/>
        <v>0</v>
      </c>
      <c r="K18" s="22"/>
      <c r="L18" s="21">
        <f t="shared" si="2"/>
        <v>0</v>
      </c>
      <c r="M18" s="22"/>
      <c r="N18" s="21">
        <f t="shared" si="3"/>
        <v>0</v>
      </c>
      <c r="O18" s="23"/>
      <c r="P18" s="21">
        <f t="shared" si="4"/>
        <v>0</v>
      </c>
      <c r="R18" t="str">
        <f t="shared" si="8"/>
        <v>REVER PERCENTUAL ATÉ ATINGIR 100%- CASO NECESSÁRIO</v>
      </c>
    </row>
    <row r="19" spans="1:18" ht="15" x14ac:dyDescent="0.25">
      <c r="A19" s="19"/>
      <c r="B19" s="20"/>
      <c r="C19" s="21"/>
      <c r="D19" s="32"/>
      <c r="E19" s="22"/>
      <c r="F19" s="21">
        <f t="shared" si="7"/>
        <v>0</v>
      </c>
      <c r="G19" s="22"/>
      <c r="H19" s="21">
        <f t="shared" si="0"/>
        <v>0</v>
      </c>
      <c r="I19" s="22"/>
      <c r="J19" s="21">
        <f t="shared" si="1"/>
        <v>0</v>
      </c>
      <c r="K19" s="22"/>
      <c r="L19" s="21">
        <f t="shared" si="2"/>
        <v>0</v>
      </c>
      <c r="M19" s="22"/>
      <c r="N19" s="21">
        <f t="shared" si="3"/>
        <v>0</v>
      </c>
      <c r="O19" s="23"/>
      <c r="P19" s="21">
        <f t="shared" si="4"/>
        <v>0</v>
      </c>
      <c r="R19" t="str">
        <f t="shared" si="8"/>
        <v>REVER PERCENTUAL ATÉ ATINGIR 100%- CASO NECESSÁRIO</v>
      </c>
    </row>
    <row r="20" spans="1:18" ht="15" x14ac:dyDescent="0.25">
      <c r="A20" s="19"/>
      <c r="B20" s="20"/>
      <c r="C20" s="21"/>
      <c r="D20" s="32"/>
      <c r="E20" s="22"/>
      <c r="F20" s="21">
        <f t="shared" si="7"/>
        <v>0</v>
      </c>
      <c r="G20" s="22"/>
      <c r="H20" s="21">
        <f t="shared" si="0"/>
        <v>0</v>
      </c>
      <c r="I20" s="22"/>
      <c r="J20" s="21">
        <f t="shared" si="1"/>
        <v>0</v>
      </c>
      <c r="K20" s="22"/>
      <c r="L20" s="21">
        <f t="shared" si="2"/>
        <v>0</v>
      </c>
      <c r="M20" s="22"/>
      <c r="N20" s="21">
        <f t="shared" si="3"/>
        <v>0</v>
      </c>
      <c r="O20" s="23"/>
      <c r="P20" s="21">
        <f t="shared" si="4"/>
        <v>0</v>
      </c>
      <c r="R20" t="str">
        <f t="shared" si="8"/>
        <v>REVER PERCENTUAL ATÉ ATINGIR 100%- CASO NECESSÁRIO</v>
      </c>
    </row>
    <row r="21" spans="1:18" ht="15" x14ac:dyDescent="0.25">
      <c r="A21" s="19"/>
      <c r="B21" s="20"/>
      <c r="C21" s="21"/>
      <c r="D21" s="32"/>
      <c r="E21" s="22"/>
      <c r="F21" s="21">
        <f t="shared" si="7"/>
        <v>0</v>
      </c>
      <c r="G21" s="22"/>
      <c r="H21" s="21">
        <f t="shared" si="0"/>
        <v>0</v>
      </c>
      <c r="I21" s="22"/>
      <c r="J21" s="21">
        <f t="shared" si="1"/>
        <v>0</v>
      </c>
      <c r="K21" s="22"/>
      <c r="L21" s="21">
        <f t="shared" si="2"/>
        <v>0</v>
      </c>
      <c r="M21" s="22"/>
      <c r="N21" s="21">
        <f t="shared" si="3"/>
        <v>0</v>
      </c>
      <c r="O21" s="23"/>
      <c r="P21" s="21">
        <f t="shared" si="4"/>
        <v>0</v>
      </c>
      <c r="R21" t="str">
        <f t="shared" si="8"/>
        <v>REVER PERCENTUAL ATÉ ATINGIR 100%- CASO NECESSÁRIO</v>
      </c>
    </row>
    <row r="22" spans="1:18" ht="15" x14ac:dyDescent="0.25">
      <c r="A22" s="19"/>
      <c r="B22" s="20"/>
      <c r="C22" s="21"/>
      <c r="D22" s="21"/>
      <c r="E22" s="22"/>
      <c r="F22" s="21">
        <f t="shared" si="7"/>
        <v>0</v>
      </c>
      <c r="G22" s="22"/>
      <c r="H22" s="21">
        <f t="shared" ref="H22" si="9">F22+G22</f>
        <v>0</v>
      </c>
      <c r="I22" s="22"/>
      <c r="J22" s="21">
        <f t="shared" ref="J22" si="10">H22+I22</f>
        <v>0</v>
      </c>
      <c r="K22" s="100"/>
      <c r="L22" s="21">
        <f t="shared" ref="L22" si="11">J22+K22</f>
        <v>0</v>
      </c>
      <c r="M22" s="100"/>
      <c r="N22" s="21">
        <f t="shared" ref="N22" si="12">L22+M22</f>
        <v>0</v>
      </c>
      <c r="O22" s="101"/>
      <c r="P22" s="21">
        <f t="shared" ref="P22" si="13">N22+O22</f>
        <v>0</v>
      </c>
      <c r="R22" t="str">
        <f t="shared" si="8"/>
        <v>REVER PERCENTUAL ATÉ ATINGIR 100%- CASO NECESSÁRIO</v>
      </c>
    </row>
    <row r="23" spans="1:18" ht="15" x14ac:dyDescent="0.25">
      <c r="A23" s="24"/>
      <c r="B23" s="25" t="s">
        <v>26</v>
      </c>
      <c r="C23" s="33">
        <f>C24/SUM(C9:C15)</f>
        <v>1</v>
      </c>
      <c r="D23" s="33">
        <f>SUM(D9:D22)</f>
        <v>0.99999999999999989</v>
      </c>
      <c r="E23" s="34">
        <f>(($D$9*E9)/100)+(($D$10*E10)/100)+(($D$11*E11)/100)+(($D$12*E12)/100)+(($D$13*E13)/100)+(($D$14*E14)/100)+(($D$15*E15)/100)+(($D$16*E16)/100)+(($D$17*E17)/100)+(($D$18*E18)/100)+(($D$19*E19)/100)+(($D$20*E20)/100)+(($D$21*E21)/100)</f>
        <v>0.34948348233987125</v>
      </c>
      <c r="F23" s="34">
        <f>E23</f>
        <v>0.34948348233987125</v>
      </c>
      <c r="G23" s="34">
        <f>(($D$9*G9)/100)+(($D$10*G10)/100)+(($D$11*G11)/100)+(($D$12*G12)/100)+(($D$13*G13)/100)+(($D$14*G14)/100)+(($D$15*G15)/100)+(($D$16*G16)/100)+(($D$17*G17)/100)+(($D$18*G18)/100)+(($D$19*G19)/100)+(($D$20*G20)/100)+(($D$21*G21)/100)</f>
        <v>0.36894225378991186</v>
      </c>
      <c r="H23" s="34">
        <f>E23+G23</f>
        <v>0.71842573612978311</v>
      </c>
      <c r="I23" s="34">
        <f>(($D$9*I9)/100)+(($D$10*I10)/100)+(($D$11*I11)/100)+(($D$12*I12)/100)+(($D$13*I13)/100)+(($D$14*I14)/100)+(($D$15*I15)/100)+(($D$16*I16)/100)+(($D$17*I17)/100)+(($D$18*I18)/100)+(($D$19*I19)/100)+(($D$20*I20)/100)+(($D$21*I21)/100)</f>
        <v>0.28157426387021689</v>
      </c>
      <c r="J23" s="34">
        <f>I23+H23</f>
        <v>1</v>
      </c>
      <c r="K23" s="34">
        <f>(($D$9*K9)/100)+(($D$10*K10)/100)+(($D$11*K11)/100)+(($D$12*K12)/100)+(($D$13*K13)/100)+(($D$14*K14)/100)+(($D$15*K15)/100)+(($D$16*K16)/100)+(($D$17*K17)/100)+(($D$18*K18)/100)+(($D$19*K19)/100)+(($D$20*K20)/100)+(($D$21*K21)/100)</f>
        <v>0</v>
      </c>
      <c r="L23" s="34">
        <f>K23+J23</f>
        <v>1</v>
      </c>
      <c r="M23" s="34">
        <f>(($D$9*M9)/100)+(($D$10*M10)/100)+(($D$11*M11)/100)+(($D$12*M12)/100)+(($D$13*M13)/100)+(($D$14*M14)/100)+(($D$15*M15)/100)+(($D$16*M16)/100)+(($D$17*M17)/100)+(($D$18*M18)/100)+(($D$19*M19)/100)+(($D$20*M20)/100)+(($D$21*M21)/100)</f>
        <v>0</v>
      </c>
      <c r="N23" s="34">
        <f>L23+M23</f>
        <v>1</v>
      </c>
      <c r="O23" s="34">
        <f>(($D$9*O9)/100)+(($D$10*O10)/100)+(($D$11*O11)/100)+(($D$12*O12)/100)+(($D$13*O13)/100)+(($D$14*O14)/100)+(($D$15*O15)/100)+(($D$19*O19)/100)+(($D$20*O20)/100)+(($D$21*O21)/100)</f>
        <v>0</v>
      </c>
      <c r="P23" s="34">
        <f>N23+O23</f>
        <v>1</v>
      </c>
    </row>
    <row r="24" spans="1:18" ht="15" x14ac:dyDescent="0.25">
      <c r="A24" s="28"/>
      <c r="B24" s="29" t="s">
        <v>27</v>
      </c>
      <c r="C24" s="27">
        <f>SUM(C9:C22)</f>
        <v>93901.920000000013</v>
      </c>
      <c r="D24" s="33">
        <f>D23</f>
        <v>0.99999999999999989</v>
      </c>
      <c r="E24" s="133">
        <f>(C24*E23)</f>
        <v>32817.170000000006</v>
      </c>
      <c r="F24" s="133"/>
      <c r="G24" s="133">
        <f>(C24*G23)</f>
        <v>34644.386000000006</v>
      </c>
      <c r="H24" s="133"/>
      <c r="I24" s="133">
        <f>(C24*I23)</f>
        <v>26440.364000000001</v>
      </c>
      <c r="J24" s="133"/>
      <c r="K24" s="133">
        <f>(C24*K23)</f>
        <v>0</v>
      </c>
      <c r="L24" s="133"/>
      <c r="M24" s="133">
        <f>(C24*M23)</f>
        <v>0</v>
      </c>
      <c r="N24" s="133"/>
      <c r="O24" s="133">
        <f>(C24*O23)</f>
        <v>0</v>
      </c>
      <c r="P24" s="133"/>
    </row>
    <row r="25" spans="1:18" ht="15" x14ac:dyDescent="0.25">
      <c r="A25" s="35"/>
      <c r="B25" s="36" t="s">
        <v>28</v>
      </c>
      <c r="C25" s="26"/>
      <c r="D25" s="26"/>
      <c r="E25" s="133">
        <f>E24</f>
        <v>32817.170000000006</v>
      </c>
      <c r="F25" s="133"/>
      <c r="G25" s="133">
        <f>G24+E25</f>
        <v>67461.556000000011</v>
      </c>
      <c r="H25" s="133"/>
      <c r="I25" s="133">
        <f t="shared" ref="I25" si="14">I24+G25</f>
        <v>93901.920000000013</v>
      </c>
      <c r="J25" s="133"/>
      <c r="K25" s="133">
        <f t="shared" ref="K25" si="15">K24+I25</f>
        <v>93901.920000000013</v>
      </c>
      <c r="L25" s="133"/>
      <c r="M25" s="133">
        <f t="shared" ref="M25" si="16">M24+K25</f>
        <v>93901.920000000013</v>
      </c>
      <c r="N25" s="133"/>
      <c r="O25" s="133">
        <f t="shared" ref="O25" si="17">O24+M25</f>
        <v>93901.920000000013</v>
      </c>
      <c r="P25" s="133"/>
    </row>
    <row r="26" spans="1:18" ht="15" x14ac:dyDescent="0.25"/>
    <row r="27" spans="1:18" ht="15" x14ac:dyDescent="0.25">
      <c r="A27" s="105"/>
      <c r="B27" s="105"/>
      <c r="C27" s="31"/>
      <c r="D27" s="105"/>
      <c r="E27" s="105"/>
      <c r="F27" s="105"/>
      <c r="G27" s="105"/>
      <c r="H27" s="105"/>
      <c r="I27" s="105"/>
      <c r="J27" s="105"/>
      <c r="K27" s="31"/>
      <c r="L27" s="31"/>
      <c r="M27" s="31"/>
      <c r="N27" s="31"/>
      <c r="O27" s="31"/>
      <c r="P27" s="31"/>
    </row>
    <row r="28" spans="1:18" ht="15" x14ac:dyDescent="0.25">
      <c r="A28" s="31" t="s">
        <v>35</v>
      </c>
      <c r="B28" s="31"/>
      <c r="C28" s="31"/>
      <c r="D28" s="31" t="s">
        <v>36</v>
      </c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18" ht="15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spans="1:18" ht="15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</row>
    <row r="31" spans="1:18" ht="15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</row>
    <row r="32" spans="1:18" ht="15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</row>
    <row r="33" spans="1:16" ht="15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</row>
    <row r="34" spans="1:16" ht="15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1:16" ht="15" x14ac:dyDescent="0.2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6" ht="15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</row>
    <row r="37" spans="1:16" ht="15" x14ac:dyDescent="0.25"/>
    <row r="38" spans="1:16" ht="15" x14ac:dyDescent="0.25"/>
  </sheetData>
  <sheetProtection password="EE6F" sheet="1" objects="1" scenarios="1" selectLockedCells="1"/>
  <mergeCells count="22">
    <mergeCell ref="O25:P25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25:F25"/>
    <mergeCell ref="G25:H25"/>
    <mergeCell ref="I25:J25"/>
    <mergeCell ref="K25:L25"/>
    <mergeCell ref="M25:N25"/>
    <mergeCell ref="A1:P1"/>
    <mergeCell ref="E24:F24"/>
    <mergeCell ref="G24:H24"/>
    <mergeCell ref="I24:J24"/>
    <mergeCell ref="K24:L24"/>
    <mergeCell ref="M24:N24"/>
    <mergeCell ref="O24:P24"/>
  </mergeCells>
  <conditionalFormatting sqref="P22">
    <cfRule type="cellIs" dxfId="12" priority="13" stopIfTrue="1" operator="equal">
      <formula>N22+P22-100</formula>
    </cfRule>
  </conditionalFormatting>
  <conditionalFormatting sqref="N22">
    <cfRule type="cellIs" dxfId="11" priority="12" stopIfTrue="1" operator="equal">
      <formula>L22+N22-100</formula>
    </cfRule>
  </conditionalFormatting>
  <conditionalFormatting sqref="L22">
    <cfRule type="cellIs" dxfId="10" priority="11" stopIfTrue="1" operator="equal">
      <formula>J22+L22-100</formula>
    </cfRule>
  </conditionalFormatting>
  <conditionalFormatting sqref="J22">
    <cfRule type="cellIs" dxfId="9" priority="10" stopIfTrue="1" operator="equal">
      <formula>H22+J22-100</formula>
    </cfRule>
  </conditionalFormatting>
  <conditionalFormatting sqref="H22">
    <cfRule type="cellIs" dxfId="8" priority="9" stopIfTrue="1" operator="equal">
      <formula>F22+H22-100</formula>
    </cfRule>
  </conditionalFormatting>
  <conditionalFormatting sqref="P9:P21">
    <cfRule type="cellIs" dxfId="7" priority="8" stopIfTrue="1" operator="equal">
      <formula>N9+P9-100</formula>
    </cfRule>
  </conditionalFormatting>
  <conditionalFormatting sqref="N9:N21">
    <cfRule type="cellIs" dxfId="6" priority="7" stopIfTrue="1" operator="equal">
      <formula>L9+N9-100</formula>
    </cfRule>
  </conditionalFormatting>
  <conditionalFormatting sqref="L9:L21">
    <cfRule type="cellIs" dxfId="5" priority="6" stopIfTrue="1" operator="equal">
      <formula>J9+L9-100</formula>
    </cfRule>
  </conditionalFormatting>
  <conditionalFormatting sqref="J9:J21">
    <cfRule type="cellIs" dxfId="4" priority="5" stopIfTrue="1" operator="equal">
      <formula>H9+J9-100</formula>
    </cfRule>
  </conditionalFormatting>
  <conditionalFormatting sqref="H9:H21">
    <cfRule type="cellIs" dxfId="3" priority="4" stopIfTrue="1" operator="equal">
      <formula>F9+H9-100</formula>
    </cfRule>
  </conditionalFormatting>
  <conditionalFormatting sqref="F9:F22">
    <cfRule type="cellIs" dxfId="2" priority="3" stopIfTrue="1" operator="equal">
      <formula>D9+F9-100</formula>
    </cfRule>
  </conditionalFormatting>
  <conditionalFormatting sqref="F9:F22 H9:H22 J9:J22 L9:L22 N9:N22 P9:P22">
    <cfRule type="cellIs" dxfId="1" priority="2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8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45466F1-51E7-4D0E-96E1-1A7BEA910F3D}">
            <xm:f>NOT(ISERROR(SEARCH($R$14,R9)))</xm:f>
            <xm:f>$R$14</xm:f>
            <x14:dxf>
              <font>
                <b/>
                <i val="0"/>
                <color rgb="FFFF0000"/>
              </font>
            </x14:dxf>
          </x14:cfRule>
          <xm:sqref>R9:R22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C14" sqref="C14:E15"/>
    </sheetView>
  </sheetViews>
  <sheetFormatPr defaultRowHeight="15" x14ac:dyDescent="0.25"/>
  <cols>
    <col min="1" max="1" width="41.140625" customWidth="1"/>
    <col min="2" max="2" width="22.5703125" customWidth="1"/>
    <col min="4" max="4" width="6.7109375" bestFit="1" customWidth="1"/>
    <col min="5" max="5" width="12" bestFit="1" customWidth="1"/>
  </cols>
  <sheetData>
    <row r="1" spans="1:5" x14ac:dyDescent="0.25">
      <c r="A1" s="52"/>
      <c r="B1" s="52"/>
      <c r="C1" s="52"/>
      <c r="D1" s="52"/>
      <c r="E1" s="52"/>
    </row>
    <row r="2" spans="1:5" x14ac:dyDescent="0.25">
      <c r="A2" s="52"/>
      <c r="B2" s="52"/>
      <c r="C2" s="52"/>
      <c r="D2" s="52"/>
      <c r="E2" s="52"/>
    </row>
    <row r="3" spans="1:5" x14ac:dyDescent="0.25">
      <c r="A3" s="52"/>
      <c r="B3" s="52"/>
      <c r="C3" s="52"/>
      <c r="D3" s="52"/>
      <c r="E3" s="52"/>
    </row>
    <row r="4" spans="1:5" x14ac:dyDescent="0.25">
      <c r="A4" s="52"/>
      <c r="B4" s="52"/>
      <c r="C4" s="52"/>
      <c r="D4" s="52"/>
      <c r="E4" s="52"/>
    </row>
    <row r="5" spans="1:5" x14ac:dyDescent="0.25">
      <c r="A5" s="52"/>
      <c r="B5" s="52"/>
      <c r="C5" s="52"/>
      <c r="D5" s="52"/>
      <c r="E5" s="52"/>
    </row>
    <row r="6" spans="1:5" x14ac:dyDescent="0.25">
      <c r="A6" s="52"/>
      <c r="B6" s="52"/>
      <c r="C6" s="52"/>
      <c r="D6" s="52"/>
      <c r="E6" s="52"/>
    </row>
    <row r="7" spans="1:5" x14ac:dyDescent="0.25">
      <c r="A7" s="52"/>
      <c r="B7" s="52"/>
      <c r="C7" s="52"/>
      <c r="D7" s="52"/>
      <c r="E7" s="52"/>
    </row>
    <row r="8" spans="1:5" x14ac:dyDescent="0.25">
      <c r="A8" s="52"/>
      <c r="B8" s="153" t="s">
        <v>70</v>
      </c>
      <c r="C8" s="153"/>
      <c r="D8" s="52"/>
      <c r="E8" s="95" t="s">
        <v>71</v>
      </c>
    </row>
    <row r="9" spans="1:5" x14ac:dyDescent="0.25">
      <c r="A9" s="52"/>
      <c r="B9" s="96"/>
      <c r="C9" s="96"/>
      <c r="D9" s="96"/>
      <c r="E9" s="97" t="s">
        <v>72</v>
      </c>
    </row>
    <row r="10" spans="1:5" x14ac:dyDescent="0.25">
      <c r="A10" s="52"/>
      <c r="B10" s="52"/>
      <c r="C10" s="52"/>
      <c r="D10" s="52"/>
      <c r="E10" s="52"/>
    </row>
    <row r="11" spans="1:5" x14ac:dyDescent="0.25">
      <c r="A11" s="98" t="s">
        <v>37</v>
      </c>
      <c r="B11" s="98" t="s">
        <v>38</v>
      </c>
      <c r="C11" s="154" t="s">
        <v>39</v>
      </c>
      <c r="D11" s="155"/>
      <c r="E11" s="156"/>
    </row>
    <row r="12" spans="1:5" x14ac:dyDescent="0.25">
      <c r="A12" s="43" t="str">
        <f>Import.CR</f>
        <v>1037093-43</v>
      </c>
      <c r="B12" s="43" t="str">
        <f>CONCATENATE([1]Dados!$G$12," / ",[1]Dados!$G$13)</f>
        <v>MTUR / Apoio a Projetos de Infraestrutura Turística</v>
      </c>
      <c r="C12" s="157" t="str">
        <f>Import.Município</f>
        <v>CORONEL VIVIDA - PR</v>
      </c>
      <c r="D12" s="158"/>
      <c r="E12" s="159"/>
    </row>
    <row r="13" spans="1:5" x14ac:dyDescent="0.25">
      <c r="A13" s="44"/>
      <c r="B13" s="44"/>
      <c r="C13" s="45"/>
      <c r="D13" s="46"/>
      <c r="E13" s="46"/>
    </row>
    <row r="14" spans="1:5" x14ac:dyDescent="0.25">
      <c r="A14" s="99" t="s">
        <v>40</v>
      </c>
      <c r="B14" s="145" t="str">
        <f>ORÇAMENTO!A7</f>
        <v>OBJETO: PAVIMENTAÇÃO POLIÉDRICA EM VIAS URBANAS (RUA ANTONIO NICACIO ROKEMBAK, RUA PROJETADA(VILA NOVA), RUA ARI ZAMARCHI, RUA DE ACESSO A Q.05, RUA JOSÉ TORTELLI).</v>
      </c>
      <c r="C14" s="147" t="str">
        <f>ORÇAMENTO!A8</f>
        <v>LOCALIZAÇÃO: MUNICÍPIO DE CORONEL VIVIDA</v>
      </c>
      <c r="D14" s="148"/>
      <c r="E14" s="149"/>
    </row>
    <row r="15" spans="1:5" ht="67.5" customHeight="1" x14ac:dyDescent="0.25">
      <c r="A15" s="47" t="s">
        <v>73</v>
      </c>
      <c r="B15" s="146"/>
      <c r="C15" s="150"/>
      <c r="D15" s="151"/>
      <c r="E15" s="152"/>
    </row>
    <row r="16" spans="1:5" x14ac:dyDescent="0.25">
      <c r="A16" s="48"/>
      <c r="B16" s="49"/>
      <c r="C16" s="50"/>
      <c r="D16" s="50"/>
      <c r="E16" s="49"/>
    </row>
    <row r="17" spans="1:5" x14ac:dyDescent="0.25">
      <c r="A17" s="51" t="s">
        <v>41</v>
      </c>
      <c r="B17" s="49"/>
      <c r="C17" s="50"/>
      <c r="D17" s="50"/>
      <c r="E17" s="49"/>
    </row>
    <row r="18" spans="1:5" x14ac:dyDescent="0.25">
      <c r="A18" s="139" t="s">
        <v>42</v>
      </c>
      <c r="B18" s="139"/>
      <c r="C18" s="139"/>
      <c r="D18" s="139"/>
      <c r="E18" s="139"/>
    </row>
    <row r="19" spans="1:5" x14ac:dyDescent="0.25">
      <c r="A19" s="52"/>
      <c r="B19" s="52"/>
      <c r="C19" s="52"/>
      <c r="D19" s="52"/>
      <c r="E19" s="52"/>
    </row>
    <row r="20" spans="1:5" x14ac:dyDescent="0.25">
      <c r="A20" s="53" t="s">
        <v>43</v>
      </c>
      <c r="B20" s="54"/>
      <c r="C20" s="54"/>
      <c r="D20" s="55" t="s">
        <v>44</v>
      </c>
      <c r="E20" s="55" t="s">
        <v>45</v>
      </c>
    </row>
    <row r="21" spans="1:5" x14ac:dyDescent="0.25">
      <c r="A21" s="56" t="s">
        <v>46</v>
      </c>
      <c r="B21" s="57"/>
      <c r="C21" s="57"/>
      <c r="D21" s="58" t="s">
        <v>47</v>
      </c>
      <c r="E21" s="59">
        <v>4.4999999999999998E-2</v>
      </c>
    </row>
    <row r="22" spans="1:5" x14ac:dyDescent="0.25">
      <c r="A22" s="60" t="s">
        <v>48</v>
      </c>
      <c r="B22" s="61"/>
      <c r="C22" s="61"/>
      <c r="D22" s="62" t="s">
        <v>49</v>
      </c>
      <c r="E22" s="63">
        <v>7.4000000000000003E-3</v>
      </c>
    </row>
    <row r="23" spans="1:5" x14ac:dyDescent="0.25">
      <c r="A23" s="60" t="s">
        <v>50</v>
      </c>
      <c r="B23" s="61"/>
      <c r="C23" s="61"/>
      <c r="D23" s="62" t="s">
        <v>51</v>
      </c>
      <c r="E23" s="63">
        <v>9.7000000000000003E-3</v>
      </c>
    </row>
    <row r="24" spans="1:5" x14ac:dyDescent="0.25">
      <c r="A24" s="60" t="s">
        <v>52</v>
      </c>
      <c r="B24" s="61"/>
      <c r="C24" s="61"/>
      <c r="D24" s="62" t="s">
        <v>53</v>
      </c>
      <c r="E24" s="63">
        <v>1.11E-2</v>
      </c>
    </row>
    <row r="25" spans="1:5" x14ac:dyDescent="0.25">
      <c r="A25" s="64" t="s">
        <v>54</v>
      </c>
      <c r="B25" s="65"/>
      <c r="C25" s="65"/>
      <c r="D25" s="62" t="s">
        <v>55</v>
      </c>
      <c r="E25" s="66">
        <v>7.9799999999999996E-2</v>
      </c>
    </row>
    <row r="26" spans="1:5" x14ac:dyDescent="0.25">
      <c r="A26" s="64" t="s">
        <v>56</v>
      </c>
      <c r="B26" s="67" t="s">
        <v>57</v>
      </c>
      <c r="C26" s="68"/>
      <c r="D26" s="69" t="s">
        <v>58</v>
      </c>
      <c r="E26" s="66">
        <v>6.4999999999999997E-3</v>
      </c>
    </row>
    <row r="27" spans="1:5" x14ac:dyDescent="0.25">
      <c r="A27" s="70"/>
      <c r="B27" s="67" t="s">
        <v>59</v>
      </c>
      <c r="C27" s="68"/>
      <c r="D27" s="69"/>
      <c r="E27" s="66">
        <v>0.03</v>
      </c>
    </row>
    <row r="28" spans="1:5" x14ac:dyDescent="0.25">
      <c r="A28" s="70"/>
      <c r="B28" s="67" t="s">
        <v>60</v>
      </c>
      <c r="C28" s="68"/>
      <c r="D28" s="69"/>
      <c r="E28" s="71">
        <f>IF(A18=" - Fornecimento de Materiais e Equipamentos (Aquisição direta)",0,ROUND(E37*D38,4))</f>
        <v>0.03</v>
      </c>
    </row>
    <row r="29" spans="1:5" x14ac:dyDescent="0.25">
      <c r="A29" s="70"/>
      <c r="B29" s="72" t="s">
        <v>61</v>
      </c>
      <c r="C29" s="74"/>
      <c r="D29" s="69"/>
      <c r="E29" s="75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76" t="s">
        <v>62</v>
      </c>
      <c r="B30" s="76"/>
      <c r="C30" s="76"/>
      <c r="D30" s="76"/>
      <c r="E30" s="77">
        <f>IF(A18=" - Fornecimento de Materiais e Equipamentos (Aquisição direta)",0,ROUND((((1+SUM(E$21:E$23))*(1+E$24)*(1+E$25))/(1-SUM(E$26:E$28)))-1,4))</f>
        <v>0.2422</v>
      </c>
    </row>
    <row r="31" spans="1:5" x14ac:dyDescent="0.25">
      <c r="A31" s="78" t="s">
        <v>63</v>
      </c>
      <c r="B31" s="79"/>
      <c r="C31" s="79"/>
      <c r="D31" s="79"/>
      <c r="E31" s="80">
        <f>IF(A18=" - Fornecimento de Materiais e Equipamentos (Aquisição direta)",0,ROUND((((1+SUM(E$21:E$23))*(1+E$24)*(1+E$25))/(1-SUM(E$26:E$29)))-1,4))</f>
        <v>0.30509999999999998</v>
      </c>
    </row>
    <row r="32" spans="1:5" x14ac:dyDescent="0.25">
      <c r="A32" s="52"/>
      <c r="B32" s="52"/>
      <c r="C32" s="52"/>
      <c r="D32" s="52"/>
      <c r="E32" s="52"/>
    </row>
    <row r="33" spans="1:5" x14ac:dyDescent="0.25">
      <c r="A33" s="52" t="s">
        <v>64</v>
      </c>
      <c r="B33" s="52"/>
      <c r="C33" s="52"/>
      <c r="D33" s="52"/>
      <c r="E33" s="52"/>
    </row>
    <row r="34" spans="1:5" x14ac:dyDescent="0.25">
      <c r="A34" s="52"/>
      <c r="B34" s="52"/>
      <c r="C34" s="52"/>
      <c r="D34" s="52"/>
      <c r="E34" s="52"/>
    </row>
    <row r="35" spans="1:5" x14ac:dyDescent="0.25">
      <c r="A35" s="140" t="str">
        <f>IF(AND(A18=" - Fornecimento de Materiais e Equipamentos (Aquisição direta)",E$31=0),"",IF(OR($AI$10&lt;$AK$10,$AI$10&gt;$AL$10)=TRUE(),$AK$21,""))</f>
        <v/>
      </c>
      <c r="B35" s="140"/>
      <c r="C35" s="140"/>
      <c r="D35" s="140"/>
      <c r="E35" s="140"/>
    </row>
    <row r="36" spans="1:5" x14ac:dyDescent="0.25">
      <c r="A36" s="81"/>
      <c r="B36" s="81"/>
      <c r="C36" s="81"/>
      <c r="D36" s="81"/>
      <c r="E36" s="81"/>
    </row>
    <row r="37" spans="1:5" ht="15.75" customHeight="1" x14ac:dyDescent="0.25">
      <c r="A37" s="141" t="s">
        <v>65</v>
      </c>
      <c r="B37" s="142"/>
      <c r="C37" s="142"/>
      <c r="D37" s="142"/>
      <c r="E37" s="82">
        <v>1</v>
      </c>
    </row>
    <row r="38" spans="1:5" x14ac:dyDescent="0.25">
      <c r="A38" s="141" t="s">
        <v>66</v>
      </c>
      <c r="B38" s="142"/>
      <c r="C38" s="142"/>
      <c r="D38" s="82">
        <v>0.03</v>
      </c>
      <c r="E38" s="81"/>
    </row>
    <row r="39" spans="1:5" x14ac:dyDescent="0.25">
      <c r="A39" s="83"/>
      <c r="B39" s="84"/>
      <c r="C39" s="84"/>
      <c r="D39" s="85"/>
      <c r="E39" s="86"/>
    </row>
    <row r="40" spans="1:5" x14ac:dyDescent="0.25">
      <c r="A40" s="143" t="s">
        <v>67</v>
      </c>
      <c r="B40" s="144"/>
      <c r="C40" s="144"/>
      <c r="D40" s="144"/>
      <c r="E40" s="144"/>
    </row>
    <row r="43" spans="1:5" x14ac:dyDescent="0.25">
      <c r="A43" s="87"/>
      <c r="B43" s="88"/>
      <c r="C43" s="89"/>
      <c r="D43" s="89"/>
      <c r="E43" s="89"/>
    </row>
    <row r="44" spans="1:5" x14ac:dyDescent="0.25">
      <c r="A44" s="73" t="s">
        <v>68</v>
      </c>
      <c r="B44" s="73"/>
      <c r="C44" s="65"/>
      <c r="D44" s="52"/>
      <c r="E44" s="52"/>
    </row>
    <row r="45" spans="1:5" x14ac:dyDescent="0.25">
      <c r="A45" s="138" t="s">
        <v>74</v>
      </c>
      <c r="B45" s="138"/>
      <c r="C45" s="138"/>
      <c r="D45" s="90" t="s">
        <v>69</v>
      </c>
      <c r="E45" s="91" t="s">
        <v>95</v>
      </c>
    </row>
    <row r="46" spans="1:5" x14ac:dyDescent="0.25">
      <c r="A46" s="138" t="s">
        <v>75</v>
      </c>
      <c r="B46" s="138"/>
      <c r="C46" s="138"/>
      <c r="D46" s="92"/>
      <c r="E46" s="92"/>
    </row>
    <row r="47" spans="1:5" x14ac:dyDescent="0.25">
      <c r="A47" s="92" t="s">
        <v>76</v>
      </c>
      <c r="B47" s="93"/>
      <c r="C47" s="94"/>
      <c r="D47" s="92"/>
      <c r="E47" s="92"/>
    </row>
  </sheetData>
  <sheetProtection password="EE6F" sheet="1" objects="1" scenarios="1"/>
  <mergeCells count="12">
    <mergeCell ref="B14:B15"/>
    <mergeCell ref="C14:E15"/>
    <mergeCell ref="B8:C8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engenharia6</cp:lastModifiedBy>
  <cp:lastPrinted>2017-09-21T13:02:44Z</cp:lastPrinted>
  <dcterms:created xsi:type="dcterms:W3CDTF">2013-05-17T17:26:46Z</dcterms:created>
  <dcterms:modified xsi:type="dcterms:W3CDTF">2017-11-08T11:23:23Z</dcterms:modified>
</cp:coreProperties>
</file>