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14610" yWindow="-15" windowWidth="14175" windowHeight="12825" activeTab="2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ORÇAMENTO!$A$10:$G$46</definedName>
    <definedName name="_xlnm.Print_Area" localSheetId="2">BDI!$A$1:$E$47</definedName>
    <definedName name="_xlnm.Print_Area" localSheetId="0">ORÇAMENTO!$A$1:$G$54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AL22" i="2" l="1"/>
  <c r="AN22" i="2" s="1"/>
  <c r="AP22" i="2" s="1"/>
  <c r="AR22" i="2" s="1"/>
  <c r="AT22" i="2" s="1"/>
  <c r="AV22" i="2" s="1"/>
  <c r="AL21" i="2"/>
  <c r="AN21" i="2" s="1"/>
  <c r="AP21" i="2" s="1"/>
  <c r="AR21" i="2" s="1"/>
  <c r="AT21" i="2" s="1"/>
  <c r="AV21" i="2" s="1"/>
  <c r="AL20" i="2"/>
  <c r="AN20" i="2" s="1"/>
  <c r="AP20" i="2" s="1"/>
  <c r="AR20" i="2" s="1"/>
  <c r="AT20" i="2" s="1"/>
  <c r="AV20" i="2" s="1"/>
  <c r="AL19" i="2"/>
  <c r="AN19" i="2" s="1"/>
  <c r="AP19" i="2" s="1"/>
  <c r="AR19" i="2" s="1"/>
  <c r="AT19" i="2" s="1"/>
  <c r="AV19" i="2" s="1"/>
  <c r="AL18" i="2"/>
  <c r="AN18" i="2" s="1"/>
  <c r="AP18" i="2" s="1"/>
  <c r="AR18" i="2" s="1"/>
  <c r="AT18" i="2" s="1"/>
  <c r="AV18" i="2" s="1"/>
  <c r="AL17" i="2"/>
  <c r="AN17" i="2" s="1"/>
  <c r="AP17" i="2" s="1"/>
  <c r="AR17" i="2" s="1"/>
  <c r="AT17" i="2" s="1"/>
  <c r="AV17" i="2" s="1"/>
  <c r="AL9" i="2"/>
  <c r="AN9" i="2" s="1"/>
  <c r="AP9" i="2" s="1"/>
  <c r="AR9" i="2" s="1"/>
  <c r="AT9" i="2" s="1"/>
  <c r="AV9" i="2" s="1"/>
  <c r="V22" i="2"/>
  <c r="X22" i="2" s="1"/>
  <c r="Z22" i="2" s="1"/>
  <c r="AB22" i="2" s="1"/>
  <c r="AD22" i="2" s="1"/>
  <c r="AF22" i="2" s="1"/>
  <c r="V21" i="2"/>
  <c r="X21" i="2" s="1"/>
  <c r="Z21" i="2" s="1"/>
  <c r="AB21" i="2" s="1"/>
  <c r="AD21" i="2" s="1"/>
  <c r="AF21" i="2" s="1"/>
  <c r="V20" i="2"/>
  <c r="X20" i="2" s="1"/>
  <c r="Z20" i="2" s="1"/>
  <c r="AB20" i="2" s="1"/>
  <c r="AD20" i="2" s="1"/>
  <c r="AF20" i="2" s="1"/>
  <c r="V19" i="2"/>
  <c r="X19" i="2" s="1"/>
  <c r="Z19" i="2" s="1"/>
  <c r="AB19" i="2" s="1"/>
  <c r="AD19" i="2" s="1"/>
  <c r="AF19" i="2" s="1"/>
  <c r="V18" i="2"/>
  <c r="X18" i="2" s="1"/>
  <c r="Z18" i="2" s="1"/>
  <c r="AB18" i="2" s="1"/>
  <c r="AD18" i="2" s="1"/>
  <c r="AF18" i="2" s="1"/>
  <c r="V17" i="2"/>
  <c r="X17" i="2" s="1"/>
  <c r="Z17" i="2" s="1"/>
  <c r="AB17" i="2" s="1"/>
  <c r="AD17" i="2" s="1"/>
  <c r="AF17" i="2" s="1"/>
  <c r="V9" i="2"/>
  <c r="X9" i="2" s="1"/>
  <c r="Z9" i="2" s="1"/>
  <c r="AB9" i="2" s="1"/>
  <c r="AD9" i="2" s="1"/>
  <c r="AF9" i="2" s="1"/>
  <c r="C17" i="2"/>
  <c r="S17" i="2" s="1"/>
  <c r="C16" i="2"/>
  <c r="S16" i="2" s="1"/>
  <c r="C15" i="2"/>
  <c r="S15" i="2" s="1"/>
  <c r="C14" i="2"/>
  <c r="S14" i="2" s="1"/>
  <c r="C13" i="2"/>
  <c r="S13" i="2" s="1"/>
  <c r="C12" i="2"/>
  <c r="S12" i="2" s="1"/>
  <c r="C11" i="2"/>
  <c r="S11" i="2" s="1"/>
  <c r="C10" i="2"/>
  <c r="S10" i="2" s="1"/>
  <c r="C9" i="2"/>
  <c r="S9" i="2" s="1"/>
  <c r="B17" i="2"/>
  <c r="R17" i="2" s="1"/>
  <c r="B16" i="2"/>
  <c r="R16" i="2" s="1"/>
  <c r="B15" i="2"/>
  <c r="R15" i="2" s="1"/>
  <c r="B14" i="2"/>
  <c r="R14" i="2" s="1"/>
  <c r="B13" i="2"/>
  <c r="R13" i="2" s="1"/>
  <c r="B12" i="2"/>
  <c r="R12" i="2" s="1"/>
  <c r="B11" i="2"/>
  <c r="R11" i="2" s="1"/>
  <c r="B10" i="2"/>
  <c r="R10" i="2" s="1"/>
  <c r="I15" i="1"/>
  <c r="I16" i="1"/>
  <c r="I19" i="1"/>
  <c r="I20" i="1"/>
  <c r="I23" i="1"/>
  <c r="F23" i="1" s="1"/>
  <c r="G23" i="1" s="1"/>
  <c r="I24" i="1"/>
  <c r="I27" i="1"/>
  <c r="I28" i="1"/>
  <c r="I31" i="1"/>
  <c r="I32" i="1"/>
  <c r="I35" i="1"/>
  <c r="F35" i="1" s="1"/>
  <c r="G35" i="1" s="1"/>
  <c r="I36" i="1"/>
  <c r="I39" i="1"/>
  <c r="F39" i="1" s="1"/>
  <c r="G39" i="1" s="1"/>
  <c r="I42" i="1"/>
  <c r="I43" i="1"/>
  <c r="I12" i="1"/>
  <c r="F12" i="1"/>
  <c r="G12" i="1" s="1"/>
  <c r="F16" i="1"/>
  <c r="G16" i="1" s="1"/>
  <c r="F20" i="1"/>
  <c r="G20" i="1" s="1"/>
  <c r="F24" i="1"/>
  <c r="G24" i="1" s="1"/>
  <c r="F27" i="1"/>
  <c r="G27" i="1"/>
  <c r="F28" i="1"/>
  <c r="G28" i="1" s="1"/>
  <c r="F31" i="1"/>
  <c r="G31" i="1" s="1"/>
  <c r="F32" i="1"/>
  <c r="G32" i="1" s="1"/>
  <c r="F36" i="1"/>
  <c r="G36" i="1" s="1"/>
  <c r="AH15" i="2" l="1"/>
  <c r="AI14" i="2"/>
  <c r="S24" i="2"/>
  <c r="S23" i="2" s="1"/>
  <c r="AI10" i="2"/>
  <c r="AH11" i="2"/>
  <c r="AI15" i="2"/>
  <c r="AI11" i="2"/>
  <c r="AI9" i="2"/>
  <c r="AH14" i="2"/>
  <c r="AH10" i="2"/>
  <c r="AI17" i="2"/>
  <c r="AI13" i="2"/>
  <c r="AH17" i="2"/>
  <c r="AH13" i="2"/>
  <c r="AI16" i="2"/>
  <c r="AI12" i="2"/>
  <c r="AH16" i="2"/>
  <c r="AH12" i="2"/>
  <c r="F15" i="1"/>
  <c r="G15" i="1" s="1"/>
  <c r="F19" i="1"/>
  <c r="G19" i="1" s="1"/>
  <c r="F42" i="1"/>
  <c r="G42" i="1" s="1"/>
  <c r="F43" i="1"/>
  <c r="G43" i="1" s="1"/>
  <c r="AI24" i="2" l="1"/>
  <c r="AI23" i="2" s="1"/>
  <c r="C14" i="5"/>
  <c r="B14" i="5"/>
  <c r="F9" i="2" l="1"/>
  <c r="H9" i="2" s="1"/>
  <c r="J9" i="2" s="1"/>
  <c r="L9" i="2" s="1"/>
  <c r="N9" i="2" s="1"/>
  <c r="P9" i="2" s="1"/>
  <c r="F10" i="2"/>
  <c r="H10" i="2" s="1"/>
  <c r="J10" i="2" s="1"/>
  <c r="L10" i="2" s="1"/>
  <c r="N10" i="2" s="1"/>
  <c r="P10" i="2" s="1"/>
  <c r="F11" i="2"/>
  <c r="H11" i="2" s="1"/>
  <c r="J11" i="2" s="1"/>
  <c r="L11" i="2" s="1"/>
  <c r="N11" i="2" s="1"/>
  <c r="P11" i="2" s="1"/>
  <c r="F12" i="2"/>
  <c r="H12" i="2" s="1"/>
  <c r="J12" i="2" s="1"/>
  <c r="L12" i="2" s="1"/>
  <c r="N12" i="2" s="1"/>
  <c r="P12" i="2" s="1"/>
  <c r="F13" i="2"/>
  <c r="H13" i="2" s="1"/>
  <c r="J13" i="2" s="1"/>
  <c r="L13" i="2" s="1"/>
  <c r="N13" i="2" s="1"/>
  <c r="P13" i="2" s="1"/>
  <c r="F14" i="2"/>
  <c r="H14" i="2" s="1"/>
  <c r="J14" i="2" s="1"/>
  <c r="L14" i="2" s="1"/>
  <c r="N14" i="2" s="1"/>
  <c r="P14" i="2" s="1"/>
  <c r="F15" i="2"/>
  <c r="H15" i="2" s="1"/>
  <c r="J15" i="2" s="1"/>
  <c r="L15" i="2" s="1"/>
  <c r="N15" i="2" s="1"/>
  <c r="P15" i="2" s="1"/>
  <c r="F16" i="2"/>
  <c r="H16" i="2" s="1"/>
  <c r="J16" i="2" s="1"/>
  <c r="L16" i="2" s="1"/>
  <c r="N16" i="2" s="1"/>
  <c r="P16" i="2" s="1"/>
  <c r="F17" i="2"/>
  <c r="H17" i="2" s="1"/>
  <c r="J17" i="2" s="1"/>
  <c r="L17" i="2" s="1"/>
  <c r="N17" i="2" s="1"/>
  <c r="P17" i="2" s="1"/>
  <c r="F18" i="2"/>
  <c r="H18" i="2" s="1"/>
  <c r="J18" i="2" s="1"/>
  <c r="L18" i="2" s="1"/>
  <c r="N18" i="2" s="1"/>
  <c r="P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22" i="2"/>
  <c r="H22" i="2" s="1"/>
  <c r="J22" i="2" s="1"/>
  <c r="L22" i="2" s="1"/>
  <c r="N22" i="2" s="1"/>
  <c r="P22" i="2" s="1"/>
  <c r="B9" i="2"/>
  <c r="V16" i="2" l="1"/>
  <c r="X16" i="2" s="1"/>
  <c r="Z16" i="2" s="1"/>
  <c r="AB16" i="2" s="1"/>
  <c r="AD16" i="2" s="1"/>
  <c r="AF16" i="2" s="1"/>
  <c r="AL16" i="2" s="1"/>
  <c r="AN16" i="2" s="1"/>
  <c r="AP16" i="2" s="1"/>
  <c r="AR16" i="2" s="1"/>
  <c r="AT16" i="2" s="1"/>
  <c r="AV16" i="2" s="1"/>
  <c r="V14" i="2"/>
  <c r="X14" i="2" s="1"/>
  <c r="Z14" i="2" s="1"/>
  <c r="AB14" i="2" s="1"/>
  <c r="AD14" i="2" s="1"/>
  <c r="AF14" i="2" s="1"/>
  <c r="AL14" i="2" s="1"/>
  <c r="AN14" i="2" s="1"/>
  <c r="AP14" i="2" s="1"/>
  <c r="AR14" i="2" s="1"/>
  <c r="AT14" i="2" s="1"/>
  <c r="AV14" i="2" s="1"/>
  <c r="V10" i="2"/>
  <c r="X10" i="2" s="1"/>
  <c r="Z10" i="2" s="1"/>
  <c r="AB10" i="2" s="1"/>
  <c r="AD10" i="2" s="1"/>
  <c r="AF10" i="2" s="1"/>
  <c r="AL10" i="2" s="1"/>
  <c r="AN10" i="2" s="1"/>
  <c r="AP10" i="2" s="1"/>
  <c r="AR10" i="2" s="1"/>
  <c r="AT10" i="2" s="1"/>
  <c r="AV10" i="2" s="1"/>
  <c r="V13" i="2"/>
  <c r="X13" i="2" s="1"/>
  <c r="Z13" i="2" s="1"/>
  <c r="AB13" i="2" s="1"/>
  <c r="AD13" i="2" s="1"/>
  <c r="AF13" i="2" s="1"/>
  <c r="AL13" i="2" s="1"/>
  <c r="AN13" i="2" s="1"/>
  <c r="AP13" i="2" s="1"/>
  <c r="AR13" i="2" s="1"/>
  <c r="AT13" i="2" s="1"/>
  <c r="AV13" i="2" s="1"/>
  <c r="V12" i="2"/>
  <c r="X12" i="2" s="1"/>
  <c r="Z12" i="2" s="1"/>
  <c r="AB12" i="2" s="1"/>
  <c r="AD12" i="2" s="1"/>
  <c r="AF12" i="2" s="1"/>
  <c r="AL12" i="2" s="1"/>
  <c r="AN12" i="2" s="1"/>
  <c r="AP12" i="2" s="1"/>
  <c r="AR12" i="2" s="1"/>
  <c r="AT12" i="2" s="1"/>
  <c r="AV12" i="2" s="1"/>
  <c r="V11" i="2"/>
  <c r="X11" i="2" s="1"/>
  <c r="Z11" i="2" s="1"/>
  <c r="AB11" i="2" s="1"/>
  <c r="AD11" i="2" s="1"/>
  <c r="AF11" i="2" s="1"/>
  <c r="AL11" i="2" s="1"/>
  <c r="AN11" i="2" s="1"/>
  <c r="AP11" i="2" s="1"/>
  <c r="AR11" i="2" s="1"/>
  <c r="AT11" i="2" s="1"/>
  <c r="AV11" i="2" s="1"/>
  <c r="R9" i="2"/>
  <c r="AH9" i="2"/>
  <c r="V15" i="2"/>
  <c r="X15" i="2" s="1"/>
  <c r="Z15" i="2" s="1"/>
  <c r="AB15" i="2" s="1"/>
  <c r="AD15" i="2" s="1"/>
  <c r="AF15" i="2" s="1"/>
  <c r="AL15" i="2" s="1"/>
  <c r="AN15" i="2" s="1"/>
  <c r="AP15" i="2" s="1"/>
  <c r="AR15" i="2" s="1"/>
  <c r="AT15" i="2" s="1"/>
  <c r="AV15" i="2" s="1"/>
  <c r="E29" i="5"/>
  <c r="E28" i="5"/>
  <c r="C12" i="5"/>
  <c r="A4" i="2"/>
  <c r="AG4" i="2" l="1"/>
  <c r="Q4" i="2"/>
  <c r="C24" i="2"/>
  <c r="E31" i="5"/>
  <c r="A35" i="5" s="1"/>
  <c r="E30" i="5"/>
  <c r="D9" i="2" l="1"/>
  <c r="D17" i="2"/>
  <c r="D19" i="2"/>
  <c r="D12" i="2"/>
  <c r="D20" i="2"/>
  <c r="D21" i="2"/>
  <c r="D14" i="2"/>
  <c r="D22" i="2"/>
  <c r="D16" i="2"/>
  <c r="D10" i="2"/>
  <c r="D18" i="2"/>
  <c r="D11" i="2"/>
  <c r="D13" i="2"/>
  <c r="D15" i="2"/>
  <c r="C23" i="2"/>
  <c r="A3" i="2"/>
  <c r="AG3" i="2" l="1"/>
  <c r="Q3" i="2"/>
  <c r="AJ15" i="2"/>
  <c r="T15" i="2"/>
  <c r="AJ13" i="2"/>
  <c r="T13" i="2"/>
  <c r="AJ14" i="2"/>
  <c r="T14" i="2"/>
  <c r="AJ11" i="2"/>
  <c r="T11" i="2"/>
  <c r="AJ12" i="2"/>
  <c r="T12" i="2"/>
  <c r="AJ10" i="2"/>
  <c r="T10" i="2"/>
  <c r="T17" i="2"/>
  <c r="AJ17" i="2"/>
  <c r="AJ16" i="2"/>
  <c r="T16" i="2"/>
  <c r="AJ9" i="2"/>
  <c r="T9" i="2"/>
  <c r="AE23" i="2"/>
  <c r="AE24" i="2" s="1"/>
  <c r="K23" i="2"/>
  <c r="K24" i="2" s="1"/>
  <c r="AC23" i="2"/>
  <c r="AC24" i="2" s="1"/>
  <c r="I23" i="2"/>
  <c r="I24" i="2" s="1"/>
  <c r="AU23" i="2"/>
  <c r="AU24" i="2" s="1"/>
  <c r="AA23" i="2"/>
  <c r="AA24" i="2" s="1"/>
  <c r="AS23" i="2"/>
  <c r="AS24" i="2" s="1"/>
  <c r="Y23" i="2"/>
  <c r="Y24" i="2" s="1"/>
  <c r="AQ23" i="2"/>
  <c r="AQ24" i="2" s="1"/>
  <c r="W23" i="2"/>
  <c r="W24" i="2" s="1"/>
  <c r="AO23" i="2"/>
  <c r="AO24" i="2" s="1"/>
  <c r="U23" i="2"/>
  <c r="U24" i="2" s="1"/>
  <c r="AM23" i="2"/>
  <c r="AM24" i="2" s="1"/>
  <c r="O23" i="2"/>
  <c r="O24" i="2" s="1"/>
  <c r="AK23" i="2"/>
  <c r="AK24" i="2" s="1"/>
  <c r="M23" i="2"/>
  <c r="M24" i="2" s="1"/>
  <c r="G23" i="2"/>
  <c r="G24" i="2" s="1"/>
  <c r="E23" i="2"/>
  <c r="F23" i="2" s="1"/>
  <c r="D23" i="2"/>
  <c r="D24" i="2" s="1"/>
  <c r="H23" i="2" l="1"/>
  <c r="J23" i="2" s="1"/>
  <c r="L23" i="2" s="1"/>
  <c r="N23" i="2" s="1"/>
  <c r="P23" i="2" s="1"/>
  <c r="V23" i="2" s="1"/>
  <c r="X23" i="2" s="1"/>
  <c r="Z23" i="2" s="1"/>
  <c r="AB23" i="2" s="1"/>
  <c r="AD23" i="2" s="1"/>
  <c r="AF23" i="2" s="1"/>
  <c r="AL23" i="2" s="1"/>
  <c r="AN23" i="2" s="1"/>
  <c r="AP23" i="2" s="1"/>
  <c r="AR23" i="2" s="1"/>
  <c r="AT23" i="2" s="1"/>
  <c r="AV23" i="2" s="1"/>
  <c r="E24" i="2"/>
  <c r="G48" i="1"/>
  <c r="M10" i="1" l="1"/>
  <c r="E25" i="2" l="1"/>
  <c r="G25" i="2" l="1"/>
  <c r="I25" i="2" s="1"/>
  <c r="K25" i="2" s="1"/>
  <c r="M25" i="2" s="1"/>
  <c r="O25" i="2" s="1"/>
  <c r="U25" i="2" s="1"/>
  <c r="W25" i="2" s="1"/>
  <c r="Y25" i="2" s="1"/>
  <c r="AA25" i="2" s="1"/>
  <c r="AC25" i="2" s="1"/>
  <c r="AE25" i="2" s="1"/>
  <c r="AK25" i="2" s="1"/>
  <c r="AM25" i="2" s="1"/>
  <c r="AO25" i="2" s="1"/>
  <c r="AQ25" i="2" s="1"/>
  <c r="AS25" i="2" s="1"/>
  <c r="AU25" i="2" s="1"/>
</calcChain>
</file>

<file path=xl/sharedStrings.xml><?xml version="1.0" encoding="utf-8"?>
<sst xmlns="http://schemas.openxmlformats.org/spreadsheetml/2006/main" count="227" uniqueCount="154">
  <si>
    <t>CÓDIGO SINAPI E DESCRIÇÃO DO SERVIÇO</t>
  </si>
  <si>
    <t>UNID.</t>
  </si>
  <si>
    <t>QUANT.</t>
  </si>
  <si>
    <t>P. UNITÁRIO</t>
  </si>
  <si>
    <t>TOTAL</t>
  </si>
  <si>
    <t>ITEM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</si>
  <si>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</si>
  <si>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</si>
  <si>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</si>
  <si>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</si>
  <si>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</si>
  <si>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</si>
  <si>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</si>
  <si>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</si>
  <si>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</si>
  <si>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</si>
  <si>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</si>
  <si>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</si>
  <si>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</si>
  <si>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</si>
  <si>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</si>
  <si>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</si>
  <si>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</si>
  <si>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</si>
  <si>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</si>
  <si>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</si>
  <si>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</si>
  <si>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</si>
  <si>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</si>
  <si>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PESO</t>
  </si>
  <si>
    <t>%</t>
  </si>
  <si>
    <t>Local/data</t>
  </si>
  <si>
    <t>Responsável Técnico</t>
  </si>
  <si>
    <t>Nº da Operação</t>
  </si>
  <si>
    <t>Gestor / Programa / Ação / Modalidade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</si>
  <si>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</si>
  <si>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</si>
  <si>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</si>
  <si>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</si>
  <si>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</si>
  <si>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</si>
  <si>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</si>
  <si>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</si>
  <si>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</si>
  <si>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</si>
  <si>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</si>
  <si>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</si>
  <si>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</si>
  <si>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</si>
  <si>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</si>
  <si>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</si>
  <si>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</si>
  <si>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</si>
  <si>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</si>
  <si>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</si>
  <si>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</si>
  <si>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</si>
  <si>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</si>
  <si>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</si>
  <si>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</si>
  <si>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</si>
  <si>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</si>
  <si>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</si>
  <si>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</si>
  <si>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</si>
  <si>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</si>
  <si>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</si>
  <si>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</si>
  <si>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</si>
  <si>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</si>
  <si>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</si>
  <si>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</si>
  <si>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</si>
  <si>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XX/XX/2017</t>
  </si>
  <si>
    <t>SERVIÇOS INICIAIS</t>
  </si>
  <si>
    <t>1.1</t>
  </si>
  <si>
    <t>M2</t>
  </si>
  <si>
    <t>M</t>
  </si>
  <si>
    <t>UND</t>
  </si>
  <si>
    <t>2.1</t>
  </si>
  <si>
    <t>2.2</t>
  </si>
  <si>
    <t>3.1</t>
  </si>
  <si>
    <t>3.2</t>
  </si>
  <si>
    <t>4.1</t>
  </si>
  <si>
    <t>4.2</t>
  </si>
  <si>
    <t>5.2</t>
  </si>
  <si>
    <t>5.3</t>
  </si>
  <si>
    <t>6.1</t>
  </si>
  <si>
    <t>7.1</t>
  </si>
  <si>
    <t>7.2</t>
  </si>
  <si>
    <t>8.1</t>
  </si>
  <si>
    <t>9.1</t>
  </si>
  <si>
    <t>9.2</t>
  </si>
  <si>
    <t>PLACA DE OBRA EM CHAPA DE ACO GALVANIZADO (2,00X1,25M)</t>
  </si>
  <si>
    <t>MOVIMENTO DE TERRA</t>
  </si>
  <si>
    <t>ESCARIFICAÇÃO, REGULARIZAÇÃO COMPACTAÇÃO DO SUBLEITO</t>
  </si>
  <si>
    <t>ESCAVAÇÃO DE VALA LATERAL RASA C MOTONIVELADORA</t>
  </si>
  <si>
    <t>PREPARAÇÃO DE CANCHA</t>
  </si>
  <si>
    <t>TRANSPORTE COMERCIAL - CAMINHÃO BASCULANTE (RESTIMENTO PRIMARIO (DMT-5KM)</t>
  </si>
  <si>
    <t>COLCHAO COM ARGILA PARA PAVIMENTO POLIEDRICO</t>
  </si>
  <si>
    <t>PAVIMENTAÇÃO</t>
  </si>
  <si>
    <t>EXTRAÇÃO, CARGA, PREPARO, E ASSENTAMENTO DO POLIÉDRO</t>
  </si>
  <si>
    <t>TRANSPORTE COMERCIAL - CAMINHÃO BASCULANTE (RESTIMENTO PRIMARIO (DMT-22KM)</t>
  </si>
  <si>
    <t>MEIO FIO</t>
  </si>
  <si>
    <t>EXTRAÇÃO, CARGA E ASSENTAMENTO DE CORDÃO LATERAL DE PEDRA PARA PAVIMENTO POLIÉDRICO</t>
  </si>
  <si>
    <t>REJUNTE</t>
  </si>
  <si>
    <t>ENCHIMENTO COM ARGILA PARA PAVIMENTO POLIEDRICO</t>
  </si>
  <si>
    <t>CONTENÇÃO LATERAL</t>
  </si>
  <si>
    <t>CONTENCAO LATERAL COM SOLO LOCAL PARA PAVIMENTO POLIEDRICO</t>
  </si>
  <si>
    <t>FORNECIMENTO E PLANTIO DE GRAMA ESMERALDA EM PLACA (15cm cada lateral)</t>
  </si>
  <si>
    <t>COMPACTAÇÃO</t>
  </si>
  <si>
    <t>COMPACTACAO DE PAVIMENTO POLIEDRICO</t>
  </si>
  <si>
    <t>SINALIZAÇÃO</t>
  </si>
  <si>
    <t>SUPORTE METÁL.GALV.FOGO D=2,5" C/TAMPA E ALETAS ANTI-GIRO H=3,00M</t>
  </si>
  <si>
    <t xml:space="preserve">PLACA SINALIZAÇÃO C/ PELÍCULA REFLETIVA </t>
  </si>
  <si>
    <t>PLANILHAS UTILIZADAS</t>
  </si>
  <si>
    <t>DER - SETEMBRO/2017                                 SINAPI - DEZEMBRO/2017</t>
  </si>
  <si>
    <t>CODIGO</t>
  </si>
  <si>
    <t>74209/1 SINAPI</t>
  </si>
  <si>
    <t>72961 SINAPI</t>
  </si>
  <si>
    <t>401140 DER</t>
  </si>
  <si>
    <t>72886 SINAPI</t>
  </si>
  <si>
    <t>532600 DER</t>
  </si>
  <si>
    <t>521450 DER</t>
  </si>
  <si>
    <t>72887 SINAPI</t>
  </si>
  <si>
    <t>535200 DER</t>
  </si>
  <si>
    <t>532650 DER</t>
  </si>
  <si>
    <t>72875 SINAPI</t>
  </si>
  <si>
    <t>72972 SINAPI</t>
  </si>
  <si>
    <t>74236/1 SINAPI</t>
  </si>
  <si>
    <t>532700 DER</t>
  </si>
  <si>
    <t>821300 DER</t>
  </si>
  <si>
    <t>820000 DER</t>
  </si>
  <si>
    <t>M³xKM</t>
  </si>
  <si>
    <t>M³xKm</t>
  </si>
  <si>
    <t>m²</t>
  </si>
  <si>
    <t>Mês 07</t>
  </si>
  <si>
    <t>Mês 08</t>
  </si>
  <si>
    <t>Mês 09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</si>
  <si>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</si>
  <si>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</si>
  <si>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</si>
  <si>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</si>
  <si>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</si>
  <si>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</si>
  <si>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</si>
  <si>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</si>
  <si>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</si>
  <si>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PG-01/03</t>
  </si>
  <si>
    <t>PG-02/03</t>
  </si>
  <si>
    <t>PG-03/03</t>
  </si>
  <si>
    <t>OBJETO: PAVIMETNAÇÃO POLIÉDRICA - ESTRADA RURAL ENTRE A COMUNIDADE DE RIO QUIETO E COMUNIDADE DE SANTO ANTONIO DO SALTO GRANDE</t>
  </si>
  <si>
    <t>LOCALIZAÇÃO: ESTRADA DE LIGAÇÃO ENTRE AS COMUNIDADES DE RIO QUIETO E STO. ANTONIO DO SALTO GRANDE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</si>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</sst>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8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" fontId="1" fillId="0" borderId="36" xfId="0" applyNumberFormat="1" applyFont="1" applyBorder="1" applyAlignment="1" applyProtection="1"/>
    <xf numFmtId="0" fontId="0" fillId="0" borderId="8" xfId="0" applyBorder="1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23" fillId="0" borderId="2" xfId="1" applyNumberFormat="1" applyFont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/>
    <xf numFmtId="10" fontId="1" fillId="0" borderId="1" xfId="1" applyNumberFormat="1" applyFont="1" applyBorder="1" applyAlignment="1" applyProtection="1"/>
    <xf numFmtId="0" fontId="2" fillId="2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justify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</cellXfs>
  <cellStyles count="2">
    <cellStyle name="Normal" xfId="0" builtinId="0"/>
    <cellStyle name="Porcentagem" xfId="1" builtinId="5"/>
  </cellStyles>
  <dxfs count="33"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M57"/>
  <sheetViews>
    <sheetView workbookViewId="0">
      <selection activeCell="I11" sqref="I11"/>
    </sheetView>
  </sheetViews>
  <sheetFormatPr defaultRowHeight="15" x14ac:dyDescent="0.25"/>
  <cols>
    <col min="1" max="1" width="4.7109375" bestFit="1" customWidth="1"/>
    <col min="2" max="2" width="11.5703125" bestFit="1" customWidth="1"/>
    <col min="3" max="3" width="44.42578125" customWidth="1"/>
    <col min="4" max="4" width="5.7109375" bestFit="1" customWidth="1"/>
    <col min="5" max="5" width="8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x14ac:dyDescent="0.25">
      <c r="A1" s="34"/>
      <c r="B1" s="34"/>
      <c r="C1" s="34"/>
      <c r="D1" s="34"/>
      <c r="E1" s="34"/>
      <c r="F1" s="34"/>
      <c r="G1" s="34"/>
      <c r="K1" s="118" t="s">
        <v>20</v>
      </c>
    </row>
    <row r="2" spans="1:13" x14ac:dyDescent="0.25">
      <c r="A2" s="34"/>
      <c r="B2" s="34"/>
      <c r="C2" s="34"/>
      <c r="D2" s="34"/>
      <c r="E2" s="34"/>
      <c r="F2" s="34"/>
      <c r="G2" s="34"/>
      <c r="I2" s="121" t="s">
        <v>7</v>
      </c>
      <c r="K2" s="119"/>
    </row>
    <row r="3" spans="1:13" x14ac:dyDescent="0.25">
      <c r="A3" s="34"/>
      <c r="B3" s="34"/>
      <c r="C3" s="35"/>
      <c r="D3" s="34"/>
      <c r="E3" s="34"/>
      <c r="F3" s="34"/>
      <c r="G3" s="34"/>
      <c r="I3" s="122"/>
      <c r="K3" s="119"/>
    </row>
    <row r="4" spans="1:13" x14ac:dyDescent="0.25">
      <c r="A4" s="34"/>
      <c r="B4" s="34"/>
      <c r="C4" s="34"/>
      <c r="D4" s="34"/>
      <c r="E4" s="34"/>
      <c r="F4" s="34"/>
      <c r="G4" s="34"/>
      <c r="I4" s="122"/>
      <c r="K4" s="119"/>
    </row>
    <row r="5" spans="1:13" x14ac:dyDescent="0.25">
      <c r="A5" s="34"/>
      <c r="B5" s="34"/>
      <c r="C5" s="34"/>
      <c r="D5" s="34"/>
      <c r="E5" s="34"/>
      <c r="F5" s="34"/>
      <c r="G5" s="34"/>
      <c r="I5" s="122"/>
      <c r="K5" s="119"/>
    </row>
    <row r="6" spans="1:13" x14ac:dyDescent="0.25">
      <c r="A6" s="34"/>
      <c r="B6" s="34"/>
      <c r="C6" s="34"/>
      <c r="D6" s="34"/>
      <c r="E6" s="34"/>
      <c r="F6" s="34"/>
      <c r="G6" s="34"/>
      <c r="I6" s="123"/>
      <c r="K6" s="119"/>
    </row>
    <row r="7" spans="1:13" ht="39" customHeight="1" x14ac:dyDescent="0.25">
      <c r="A7" s="116" t="s">
        <v>151</v>
      </c>
      <c r="B7" s="116"/>
      <c r="C7" s="116"/>
      <c r="D7" s="116"/>
      <c r="E7" s="116"/>
      <c r="F7" s="116"/>
      <c r="G7" s="116"/>
      <c r="K7" s="119"/>
    </row>
    <row r="8" spans="1:13" ht="35.25" customHeight="1" x14ac:dyDescent="0.25">
      <c r="A8" s="124" t="s">
        <v>152</v>
      </c>
      <c r="B8" s="124"/>
      <c r="C8" s="124"/>
      <c r="D8" s="124"/>
      <c r="E8" s="124"/>
      <c r="F8" s="124"/>
      <c r="G8" s="124"/>
      <c r="K8" s="119"/>
      <c r="L8" s="10" t="s">
        <v>8</v>
      </c>
    </row>
    <row r="9" spans="1:13" x14ac:dyDescent="0.25">
      <c r="A9" s="125"/>
      <c r="B9" s="126"/>
      <c r="C9" s="126"/>
      <c r="D9" s="126"/>
      <c r="E9" s="126"/>
      <c r="F9" s="126"/>
      <c r="G9" s="127"/>
      <c r="K9" s="120"/>
      <c r="L9" s="10" t="s">
        <v>3</v>
      </c>
    </row>
    <row r="10" spans="1:13" s="1" customFormat="1" ht="47.25" x14ac:dyDescent="0.25">
      <c r="A10" s="2" t="s">
        <v>5</v>
      </c>
      <c r="B10" s="2" t="s">
        <v>117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18</v>
      </c>
      <c r="J10" s="11" t="s">
        <v>19</v>
      </c>
      <c r="K10" s="16">
        <v>0</v>
      </c>
      <c r="L10" s="10" t="s">
        <v>6</v>
      </c>
      <c r="M10" s="10">
        <f>G48</f>
        <v>1535493.9400000002</v>
      </c>
    </row>
    <row r="11" spans="1:13" s="1" customFormat="1" ht="23.25" customHeight="1" x14ac:dyDescent="0.25">
      <c r="A11" s="158">
        <v>1</v>
      </c>
      <c r="B11" s="158"/>
      <c r="C11" s="159" t="s">
        <v>74</v>
      </c>
      <c r="D11" s="6"/>
      <c r="E11" s="7"/>
      <c r="F11" s="7"/>
      <c r="G11" s="7"/>
      <c r="I11" s="8"/>
      <c r="L11" s="10"/>
    </row>
    <row r="12" spans="1:13" s="1" customFormat="1" ht="23.25" customHeight="1" x14ac:dyDescent="0.25">
      <c r="A12" s="6" t="s">
        <v>75</v>
      </c>
      <c r="B12" s="6" t="s">
        <v>118</v>
      </c>
      <c r="C12" s="5" t="s">
        <v>93</v>
      </c>
      <c r="D12" s="6" t="s">
        <v>76</v>
      </c>
      <c r="E12" s="7">
        <v>2.5</v>
      </c>
      <c r="F12" s="7">
        <f t="shared" ref="F12" si="0">ROUND(I12,2)</f>
        <v>424.98</v>
      </c>
      <c r="G12" s="7">
        <f t="shared" ref="G12" si="1">ROUND(F12*E12,2)</f>
        <v>1062.45</v>
      </c>
      <c r="I12" s="8">
        <f t="shared" ref="I12:I43" si="2">ROUND(L12-(L12*$K$10),2)</f>
        <v>424.98</v>
      </c>
      <c r="L12" s="10">
        <v>424.98</v>
      </c>
    </row>
    <row r="13" spans="1:13" s="1" customFormat="1" ht="23.25" customHeight="1" x14ac:dyDescent="0.25">
      <c r="A13" s="6"/>
      <c r="B13" s="6"/>
      <c r="C13" s="5"/>
      <c r="D13" s="6"/>
      <c r="E13" s="7"/>
      <c r="F13" s="7"/>
      <c r="G13" s="7"/>
      <c r="I13" s="8"/>
      <c r="L13" s="10"/>
    </row>
    <row r="14" spans="1:13" s="1" customFormat="1" ht="23.25" customHeight="1" x14ac:dyDescent="0.25">
      <c r="A14" s="158">
        <v>2</v>
      </c>
      <c r="B14" s="158"/>
      <c r="C14" s="159" t="s">
        <v>94</v>
      </c>
      <c r="D14" s="6"/>
      <c r="E14" s="7"/>
      <c r="F14" s="7"/>
      <c r="G14" s="7"/>
      <c r="I14" s="8"/>
      <c r="L14" s="10"/>
    </row>
    <row r="15" spans="1:13" s="1" customFormat="1" ht="23.25" customHeight="1" x14ac:dyDescent="0.25">
      <c r="A15" s="6" t="s">
        <v>79</v>
      </c>
      <c r="B15" s="6" t="s">
        <v>119</v>
      </c>
      <c r="C15" s="5" t="s">
        <v>95</v>
      </c>
      <c r="D15" s="6" t="s">
        <v>76</v>
      </c>
      <c r="E15" s="7">
        <v>39840</v>
      </c>
      <c r="F15" s="7">
        <f t="shared" ref="F15:F43" si="3">ROUND(I15,2)</f>
        <v>1.55</v>
      </c>
      <c r="G15" s="7">
        <f t="shared" ref="G15:G43" si="4">ROUND(F15*E15,2)</f>
        <v>61752</v>
      </c>
      <c r="I15" s="8">
        <f t="shared" si="2"/>
        <v>1.55</v>
      </c>
      <c r="L15" s="10">
        <v>1.55</v>
      </c>
    </row>
    <row r="16" spans="1:13" s="1" customFormat="1" ht="23.25" customHeight="1" x14ac:dyDescent="0.25">
      <c r="A16" s="6" t="s">
        <v>80</v>
      </c>
      <c r="B16" s="6" t="s">
        <v>120</v>
      </c>
      <c r="C16" s="5" t="s">
        <v>96</v>
      </c>
      <c r="D16" s="6" t="s">
        <v>77</v>
      </c>
      <c r="E16" s="7">
        <v>13280</v>
      </c>
      <c r="F16" s="7">
        <f t="shared" si="3"/>
        <v>0.33</v>
      </c>
      <c r="G16" s="7">
        <f t="shared" si="4"/>
        <v>4382.3999999999996</v>
      </c>
      <c r="I16" s="8">
        <f t="shared" si="2"/>
        <v>0.33</v>
      </c>
      <c r="L16" s="10">
        <v>0.33</v>
      </c>
    </row>
    <row r="17" spans="1:12" s="1" customFormat="1" ht="23.25" customHeight="1" x14ac:dyDescent="0.25">
      <c r="A17" s="6"/>
      <c r="B17" s="6"/>
      <c r="C17" s="5"/>
      <c r="D17" s="6"/>
      <c r="E17" s="7"/>
      <c r="F17" s="7"/>
      <c r="G17" s="7"/>
      <c r="I17" s="8"/>
      <c r="L17" s="10"/>
    </row>
    <row r="18" spans="1:12" s="1" customFormat="1" ht="23.25" customHeight="1" x14ac:dyDescent="0.25">
      <c r="A18" s="158">
        <v>3</v>
      </c>
      <c r="B18" s="158"/>
      <c r="C18" s="159" t="s">
        <v>97</v>
      </c>
      <c r="D18" s="6"/>
      <c r="E18" s="7"/>
      <c r="F18" s="7"/>
      <c r="G18" s="7"/>
      <c r="I18" s="8"/>
      <c r="L18" s="10"/>
    </row>
    <row r="19" spans="1:12" s="1" customFormat="1" ht="23.25" customHeight="1" x14ac:dyDescent="0.25">
      <c r="A19" s="6" t="s">
        <v>81</v>
      </c>
      <c r="B19" s="6" t="s">
        <v>121</v>
      </c>
      <c r="C19" s="5" t="s">
        <v>98</v>
      </c>
      <c r="D19" s="6" t="s">
        <v>133</v>
      </c>
      <c r="E19" s="7">
        <v>57369.599999999999</v>
      </c>
      <c r="F19" s="7">
        <f t="shared" si="3"/>
        <v>1.54</v>
      </c>
      <c r="G19" s="7">
        <f t="shared" si="4"/>
        <v>88349.18</v>
      </c>
      <c r="I19" s="8">
        <f t="shared" si="2"/>
        <v>1.54</v>
      </c>
      <c r="L19" s="10">
        <v>1.54</v>
      </c>
    </row>
    <row r="20" spans="1:12" s="1" customFormat="1" ht="23.25" customHeight="1" x14ac:dyDescent="0.25">
      <c r="A20" s="6" t="s">
        <v>82</v>
      </c>
      <c r="B20" s="6" t="s">
        <v>122</v>
      </c>
      <c r="C20" s="5" t="s">
        <v>99</v>
      </c>
      <c r="D20" s="6" t="s">
        <v>76</v>
      </c>
      <c r="E20" s="7">
        <v>39840</v>
      </c>
      <c r="F20" s="7">
        <f t="shared" si="3"/>
        <v>2.13</v>
      </c>
      <c r="G20" s="7">
        <f t="shared" si="4"/>
        <v>84859.199999999997</v>
      </c>
      <c r="I20" s="8">
        <f t="shared" si="2"/>
        <v>2.13</v>
      </c>
      <c r="L20" s="10">
        <v>2.13</v>
      </c>
    </row>
    <row r="21" spans="1:12" s="1" customFormat="1" ht="23.25" customHeight="1" x14ac:dyDescent="0.25">
      <c r="A21" s="6"/>
      <c r="B21" s="6"/>
      <c r="C21" s="5"/>
      <c r="D21" s="6"/>
      <c r="E21" s="7"/>
      <c r="F21" s="7"/>
      <c r="G21" s="7"/>
      <c r="I21" s="8"/>
      <c r="L21" s="10"/>
    </row>
    <row r="22" spans="1:12" s="1" customFormat="1" ht="23.25" customHeight="1" x14ac:dyDescent="0.25">
      <c r="A22" s="158">
        <v>4</v>
      </c>
      <c r="B22" s="158"/>
      <c r="C22" s="159" t="s">
        <v>100</v>
      </c>
      <c r="D22" s="6"/>
      <c r="E22" s="7"/>
      <c r="F22" s="7"/>
      <c r="G22" s="7"/>
      <c r="I22" s="8"/>
      <c r="L22" s="10"/>
    </row>
    <row r="23" spans="1:12" s="1" customFormat="1" ht="23.25" customHeight="1" x14ac:dyDescent="0.25">
      <c r="A23" s="6" t="s">
        <v>83</v>
      </c>
      <c r="B23" s="6" t="s">
        <v>123</v>
      </c>
      <c r="C23" s="5" t="s">
        <v>101</v>
      </c>
      <c r="D23" s="6" t="s">
        <v>76</v>
      </c>
      <c r="E23" s="7">
        <v>39840</v>
      </c>
      <c r="F23" s="7">
        <f t="shared" si="3"/>
        <v>21.23</v>
      </c>
      <c r="G23" s="7">
        <f t="shared" si="4"/>
        <v>845803.2</v>
      </c>
      <c r="I23" s="8">
        <f t="shared" si="2"/>
        <v>21.23</v>
      </c>
      <c r="L23" s="10">
        <v>21.23</v>
      </c>
    </row>
    <row r="24" spans="1:12" s="1" customFormat="1" ht="23.25" customHeight="1" x14ac:dyDescent="0.25">
      <c r="A24" s="6" t="s">
        <v>84</v>
      </c>
      <c r="B24" s="6" t="s">
        <v>124</v>
      </c>
      <c r="C24" s="5" t="s">
        <v>102</v>
      </c>
      <c r="D24" s="6" t="s">
        <v>134</v>
      </c>
      <c r="E24" s="7">
        <v>149400</v>
      </c>
      <c r="F24" s="7">
        <f t="shared" si="3"/>
        <v>1.28</v>
      </c>
      <c r="G24" s="7">
        <f t="shared" si="4"/>
        <v>191232</v>
      </c>
      <c r="I24" s="8">
        <f t="shared" si="2"/>
        <v>1.28</v>
      </c>
      <c r="L24" s="10">
        <v>1.28</v>
      </c>
    </row>
    <row r="25" spans="1:12" s="1" customFormat="1" ht="23.25" customHeight="1" x14ac:dyDescent="0.25">
      <c r="A25" s="6"/>
      <c r="B25" s="6"/>
      <c r="C25" s="5"/>
      <c r="D25" s="6"/>
      <c r="E25" s="7"/>
      <c r="F25" s="7"/>
      <c r="G25" s="7"/>
      <c r="I25" s="8"/>
      <c r="L25" s="10"/>
    </row>
    <row r="26" spans="1:12" s="1" customFormat="1" ht="23.25" customHeight="1" x14ac:dyDescent="0.25">
      <c r="A26" s="158">
        <v>5</v>
      </c>
      <c r="B26" s="158"/>
      <c r="C26" s="159" t="s">
        <v>103</v>
      </c>
      <c r="D26" s="6"/>
      <c r="E26" s="7"/>
      <c r="F26" s="7"/>
      <c r="G26" s="7"/>
      <c r="I26" s="8"/>
      <c r="L26" s="10"/>
    </row>
    <row r="27" spans="1:12" s="1" customFormat="1" ht="23.25" customHeight="1" x14ac:dyDescent="0.25">
      <c r="A27" s="6" t="s">
        <v>85</v>
      </c>
      <c r="B27" s="6" t="s">
        <v>125</v>
      </c>
      <c r="C27" s="5" t="s">
        <v>104</v>
      </c>
      <c r="D27" s="6" t="s">
        <v>77</v>
      </c>
      <c r="E27" s="7">
        <v>13280</v>
      </c>
      <c r="F27" s="7">
        <f t="shared" si="3"/>
        <v>9.67</v>
      </c>
      <c r="G27" s="7">
        <f t="shared" si="4"/>
        <v>128417.60000000001</v>
      </c>
      <c r="I27" s="8">
        <f t="shared" si="2"/>
        <v>9.67</v>
      </c>
      <c r="L27" s="10">
        <v>9.67</v>
      </c>
    </row>
    <row r="28" spans="1:12" s="1" customFormat="1" ht="23.25" customHeight="1" x14ac:dyDescent="0.25">
      <c r="A28" s="6" t="s">
        <v>86</v>
      </c>
      <c r="B28" s="6" t="s">
        <v>124</v>
      </c>
      <c r="C28" s="5" t="s">
        <v>102</v>
      </c>
      <c r="D28" s="6" t="s">
        <v>134</v>
      </c>
      <c r="E28" s="7">
        <v>12300</v>
      </c>
      <c r="F28" s="7">
        <f t="shared" si="3"/>
        <v>1.28</v>
      </c>
      <c r="G28" s="7">
        <f t="shared" si="4"/>
        <v>15744</v>
      </c>
      <c r="I28" s="8">
        <f t="shared" si="2"/>
        <v>1.28</v>
      </c>
      <c r="L28" s="10">
        <v>1.28</v>
      </c>
    </row>
    <row r="29" spans="1:12" s="1" customFormat="1" ht="23.25" customHeight="1" x14ac:dyDescent="0.25">
      <c r="A29" s="6"/>
      <c r="B29" s="6"/>
      <c r="C29" s="5"/>
      <c r="D29" s="6"/>
      <c r="E29" s="7"/>
      <c r="F29" s="7"/>
      <c r="G29" s="7"/>
      <c r="I29" s="8"/>
      <c r="L29" s="10"/>
    </row>
    <row r="30" spans="1:12" s="1" customFormat="1" ht="23.25" customHeight="1" x14ac:dyDescent="0.25">
      <c r="A30" s="158">
        <v>6</v>
      </c>
      <c r="B30" s="158"/>
      <c r="C30" s="159" t="s">
        <v>105</v>
      </c>
      <c r="D30" s="6"/>
      <c r="E30" s="7"/>
      <c r="F30" s="7"/>
      <c r="G30" s="7"/>
      <c r="I30" s="8"/>
      <c r="L30" s="10"/>
    </row>
    <row r="31" spans="1:12" s="1" customFormat="1" ht="23.25" customHeight="1" x14ac:dyDescent="0.25">
      <c r="A31" s="6" t="s">
        <v>87</v>
      </c>
      <c r="B31" s="6" t="s">
        <v>126</v>
      </c>
      <c r="C31" s="5" t="s">
        <v>106</v>
      </c>
      <c r="D31" s="6" t="s">
        <v>76</v>
      </c>
      <c r="E31" s="7">
        <v>41168</v>
      </c>
      <c r="F31" s="7">
        <f t="shared" si="3"/>
        <v>0.93</v>
      </c>
      <c r="G31" s="7">
        <f t="shared" si="4"/>
        <v>38286.239999999998</v>
      </c>
      <c r="I31" s="8">
        <f t="shared" si="2"/>
        <v>0.93</v>
      </c>
      <c r="L31" s="10">
        <v>0.93</v>
      </c>
    </row>
    <row r="32" spans="1:12" s="1" customFormat="1" ht="23.25" customHeight="1" x14ac:dyDescent="0.25">
      <c r="A32" s="6" t="s">
        <v>153</v>
      </c>
      <c r="B32" s="6" t="s">
        <v>127</v>
      </c>
      <c r="C32" s="5" t="s">
        <v>98</v>
      </c>
      <c r="D32" s="6" t="s">
        <v>134</v>
      </c>
      <c r="E32" s="7">
        <v>9880.32</v>
      </c>
      <c r="F32" s="7">
        <f t="shared" si="3"/>
        <v>1.54</v>
      </c>
      <c r="G32" s="7">
        <f t="shared" si="4"/>
        <v>15215.69</v>
      </c>
      <c r="I32" s="8">
        <f t="shared" si="2"/>
        <v>1.54</v>
      </c>
      <c r="L32" s="10">
        <v>1.54</v>
      </c>
    </row>
    <row r="33" spans="1:12" s="1" customFormat="1" ht="23.25" customHeight="1" x14ac:dyDescent="0.25">
      <c r="A33" s="6"/>
      <c r="B33" s="6"/>
      <c r="C33" s="5"/>
      <c r="D33" s="6"/>
      <c r="E33" s="7"/>
      <c r="F33" s="7"/>
      <c r="G33" s="7"/>
      <c r="I33" s="8"/>
      <c r="L33" s="10"/>
    </row>
    <row r="34" spans="1:12" s="1" customFormat="1" ht="23.25" customHeight="1" x14ac:dyDescent="0.25">
      <c r="A34" s="158">
        <v>7</v>
      </c>
      <c r="B34" s="158"/>
      <c r="C34" s="159" t="s">
        <v>107</v>
      </c>
      <c r="D34" s="6"/>
      <c r="E34" s="7"/>
      <c r="F34" s="7"/>
      <c r="G34" s="7"/>
      <c r="I34" s="8"/>
      <c r="L34" s="10"/>
    </row>
    <row r="35" spans="1:12" s="1" customFormat="1" ht="23.25" customHeight="1" x14ac:dyDescent="0.25">
      <c r="A35" s="6" t="s">
        <v>88</v>
      </c>
      <c r="B35" s="6" t="s">
        <v>128</v>
      </c>
      <c r="C35" s="5" t="s">
        <v>108</v>
      </c>
      <c r="D35" s="6" t="s">
        <v>76</v>
      </c>
      <c r="E35" s="7">
        <v>6640</v>
      </c>
      <c r="F35" s="7">
        <f t="shared" si="3"/>
        <v>1.1399999999999999</v>
      </c>
      <c r="G35" s="7">
        <f t="shared" si="4"/>
        <v>7569.6</v>
      </c>
      <c r="I35" s="8">
        <f t="shared" si="2"/>
        <v>1.1399999999999999</v>
      </c>
      <c r="L35" s="10">
        <v>1.1399999999999999</v>
      </c>
    </row>
    <row r="36" spans="1:12" s="1" customFormat="1" ht="23.25" customHeight="1" x14ac:dyDescent="0.25">
      <c r="A36" s="6" t="s">
        <v>89</v>
      </c>
      <c r="B36" s="6" t="s">
        <v>129</v>
      </c>
      <c r="C36" s="5" t="s">
        <v>109</v>
      </c>
      <c r="D36" s="6" t="s">
        <v>76</v>
      </c>
      <c r="E36" s="7">
        <v>1992</v>
      </c>
      <c r="F36" s="7">
        <f t="shared" si="3"/>
        <v>13.56</v>
      </c>
      <c r="G36" s="7">
        <f t="shared" si="4"/>
        <v>27011.52</v>
      </c>
      <c r="I36" s="8">
        <f t="shared" si="2"/>
        <v>13.56</v>
      </c>
      <c r="L36" s="10">
        <v>13.56</v>
      </c>
    </row>
    <row r="37" spans="1:12" s="1" customFormat="1" ht="23.25" customHeight="1" x14ac:dyDescent="0.25">
      <c r="A37" s="6"/>
      <c r="B37" s="6"/>
      <c r="C37" s="5"/>
      <c r="D37" s="6"/>
      <c r="E37" s="7"/>
      <c r="F37" s="7"/>
      <c r="G37" s="7"/>
      <c r="I37" s="8"/>
      <c r="L37" s="10"/>
    </row>
    <row r="38" spans="1:12" s="1" customFormat="1" ht="23.25" customHeight="1" x14ac:dyDescent="0.25">
      <c r="A38" s="36">
        <v>8</v>
      </c>
      <c r="B38" s="36"/>
      <c r="C38" s="37" t="s">
        <v>110</v>
      </c>
      <c r="D38" s="6"/>
      <c r="E38" s="7"/>
      <c r="F38" s="7"/>
      <c r="G38" s="7"/>
      <c r="I38" s="8"/>
      <c r="L38" s="10"/>
    </row>
    <row r="39" spans="1:12" s="1" customFormat="1" ht="23.25" customHeight="1" x14ac:dyDescent="0.25">
      <c r="A39" s="6" t="s">
        <v>90</v>
      </c>
      <c r="B39" s="6" t="s">
        <v>130</v>
      </c>
      <c r="C39" s="5" t="s">
        <v>111</v>
      </c>
      <c r="D39" s="6" t="s">
        <v>76</v>
      </c>
      <c r="E39" s="7">
        <v>41168</v>
      </c>
      <c r="F39" s="7">
        <f t="shared" si="3"/>
        <v>0.51</v>
      </c>
      <c r="G39" s="7">
        <f t="shared" si="4"/>
        <v>20995.68</v>
      </c>
      <c r="I39" s="8">
        <f t="shared" si="2"/>
        <v>0.51</v>
      </c>
      <c r="L39" s="10">
        <v>0.51</v>
      </c>
    </row>
    <row r="40" spans="1:12" s="1" customFormat="1" ht="23.25" customHeight="1" x14ac:dyDescent="0.25">
      <c r="A40" s="6"/>
      <c r="B40" s="6"/>
      <c r="C40" s="5"/>
      <c r="D40" s="6"/>
      <c r="E40" s="7"/>
      <c r="F40" s="7"/>
      <c r="G40" s="7"/>
      <c r="I40" s="8"/>
      <c r="L40" s="10"/>
    </row>
    <row r="41" spans="1:12" s="1" customFormat="1" ht="23.25" customHeight="1" x14ac:dyDescent="0.25">
      <c r="A41" s="158">
        <v>9</v>
      </c>
      <c r="B41" s="158"/>
      <c r="C41" s="159" t="s">
        <v>112</v>
      </c>
      <c r="D41" s="6"/>
      <c r="E41" s="7"/>
      <c r="F41" s="7"/>
      <c r="G41" s="7"/>
      <c r="I41" s="8"/>
      <c r="L41" s="10"/>
    </row>
    <row r="42" spans="1:12" s="1" customFormat="1" ht="23.25" customHeight="1" x14ac:dyDescent="0.25">
      <c r="A42" s="6" t="s">
        <v>91</v>
      </c>
      <c r="B42" s="6" t="s">
        <v>131</v>
      </c>
      <c r="C42" s="5" t="s">
        <v>113</v>
      </c>
      <c r="D42" s="6" t="s">
        <v>78</v>
      </c>
      <c r="E42" s="7">
        <v>7</v>
      </c>
      <c r="F42" s="7">
        <f t="shared" si="3"/>
        <v>565.26</v>
      </c>
      <c r="G42" s="7">
        <f t="shared" si="4"/>
        <v>3956.82</v>
      </c>
      <c r="I42" s="8">
        <f t="shared" si="2"/>
        <v>565.26</v>
      </c>
      <c r="L42" s="10">
        <v>565.26</v>
      </c>
    </row>
    <row r="43" spans="1:12" s="1" customFormat="1" ht="23.25" customHeight="1" x14ac:dyDescent="0.25">
      <c r="A43" s="6" t="s">
        <v>92</v>
      </c>
      <c r="B43" s="6" t="s">
        <v>132</v>
      </c>
      <c r="C43" s="5" t="s">
        <v>114</v>
      </c>
      <c r="D43" s="6" t="s">
        <v>135</v>
      </c>
      <c r="E43" s="7">
        <v>2.1</v>
      </c>
      <c r="F43" s="7">
        <f t="shared" si="3"/>
        <v>407.79</v>
      </c>
      <c r="G43" s="7">
        <f t="shared" si="4"/>
        <v>856.36</v>
      </c>
      <c r="I43" s="8">
        <f t="shared" si="2"/>
        <v>407.79</v>
      </c>
      <c r="L43" s="10">
        <v>407.79</v>
      </c>
    </row>
    <row r="44" spans="1:12" s="1" customFormat="1" ht="23.25" customHeight="1" x14ac:dyDescent="0.25">
      <c r="A44" s="36"/>
      <c r="B44" s="36"/>
      <c r="C44" s="37"/>
      <c r="D44" s="6"/>
      <c r="E44" s="7"/>
      <c r="F44" s="7"/>
      <c r="G44" s="7"/>
      <c r="I44" s="8"/>
      <c r="L44" s="10"/>
    </row>
    <row r="45" spans="1:12" s="1" customFormat="1" ht="23.25" customHeight="1" x14ac:dyDescent="0.25">
      <c r="A45" s="6"/>
      <c r="B45" s="6"/>
      <c r="C45" s="5" t="s">
        <v>115</v>
      </c>
      <c r="D45" s="6"/>
      <c r="E45" s="7"/>
      <c r="F45" s="7"/>
      <c r="G45" s="7"/>
      <c r="I45" s="8"/>
      <c r="L45" s="10"/>
    </row>
    <row r="46" spans="1:12" s="1" customFormat="1" ht="23.25" customHeight="1" x14ac:dyDescent="0.25">
      <c r="A46" s="36"/>
      <c r="B46" s="36"/>
      <c r="C46" s="5" t="s">
        <v>116</v>
      </c>
      <c r="D46" s="6"/>
      <c r="E46" s="7"/>
      <c r="F46" s="7"/>
      <c r="G46" s="7"/>
      <c r="I46" s="8"/>
      <c r="L46" s="10"/>
    </row>
    <row r="47" spans="1:12" s="1" customFormat="1" x14ac:dyDescent="0.25">
      <c r="A47" s="12"/>
      <c r="B47" s="12"/>
      <c r="C47" s="13"/>
      <c r="D47" s="12"/>
      <c r="E47" s="14"/>
      <c r="F47" s="7"/>
      <c r="G47" s="7"/>
      <c r="I47" s="8"/>
      <c r="L47" s="15"/>
    </row>
    <row r="48" spans="1:12" x14ac:dyDescent="0.25">
      <c r="A48" s="115" t="s">
        <v>4</v>
      </c>
      <c r="B48" s="115"/>
      <c r="C48" s="115"/>
      <c r="D48" s="115"/>
      <c r="E48" s="115"/>
      <c r="F48" s="115"/>
      <c r="G48" s="9">
        <f>SUM(G11:G46)</f>
        <v>1535493.9400000002</v>
      </c>
    </row>
    <row r="49" spans="1:7" x14ac:dyDescent="0.25">
      <c r="A49" s="34"/>
      <c r="B49" s="34"/>
      <c r="C49" s="34"/>
      <c r="D49" s="34"/>
      <c r="E49" s="34"/>
      <c r="F49" s="34"/>
      <c r="G49" s="34"/>
    </row>
    <row r="50" spans="1:7" ht="15.75" x14ac:dyDescent="0.25">
      <c r="A50" s="117" t="s">
        <v>28</v>
      </c>
      <c r="B50" s="117"/>
      <c r="C50" s="117"/>
      <c r="D50" s="117"/>
      <c r="E50" s="117"/>
      <c r="F50" s="117"/>
      <c r="G50" s="117"/>
    </row>
    <row r="51" spans="1:7" x14ac:dyDescent="0.25">
      <c r="A51" s="34"/>
      <c r="B51" s="34"/>
      <c r="C51" s="34"/>
      <c r="D51" s="34"/>
      <c r="E51" s="34"/>
      <c r="F51" s="34"/>
      <c r="G51" s="34"/>
    </row>
    <row r="52" spans="1:7" x14ac:dyDescent="0.25">
      <c r="A52" s="34"/>
      <c r="B52" s="34"/>
      <c r="C52" s="34"/>
      <c r="D52" s="34"/>
      <c r="E52" s="34"/>
      <c r="F52" s="34"/>
      <c r="G52" s="34"/>
    </row>
    <row r="53" spans="1:7" x14ac:dyDescent="0.25">
      <c r="A53" s="34"/>
      <c r="B53" s="34"/>
      <c r="C53" s="34"/>
      <c r="D53" s="34"/>
      <c r="E53" s="34"/>
      <c r="F53" s="34"/>
      <c r="G53" s="34"/>
    </row>
    <row r="54" spans="1:7" x14ac:dyDescent="0.25">
      <c r="A54" s="34"/>
      <c r="B54" s="34"/>
      <c r="C54" s="34"/>
      <c r="D54" s="34"/>
      <c r="E54" s="34"/>
      <c r="F54" s="34"/>
      <c r="G54" s="34"/>
    </row>
    <row r="55" spans="1:7" x14ac:dyDescent="0.25">
      <c r="A55" s="34"/>
      <c r="B55" s="34"/>
      <c r="C55" s="34"/>
      <c r="D55" s="34"/>
      <c r="E55" s="34"/>
      <c r="F55" s="34"/>
      <c r="G55" s="34"/>
    </row>
    <row r="56" spans="1:7" x14ac:dyDescent="0.25">
      <c r="A56" s="34"/>
      <c r="B56" s="34"/>
      <c r="C56" s="34"/>
      <c r="D56" s="34"/>
      <c r="E56" s="34"/>
      <c r="F56" s="34"/>
      <c r="G56" s="34"/>
    </row>
    <row r="57" spans="1:7" x14ac:dyDescent="0.25">
      <c r="A57" s="34"/>
      <c r="B57" s="34"/>
      <c r="C57" s="34"/>
      <c r="D57" s="34"/>
      <c r="E57" s="34"/>
      <c r="F57" s="34"/>
      <c r="G57" s="34"/>
    </row>
  </sheetData>
  <sheetProtection password="EE6F" sheet="1" objects="1" scenarios="1" selectLockedCells="1"/>
  <mergeCells count="7">
    <mergeCell ref="A48:F48"/>
    <mergeCell ref="A7:G7"/>
    <mergeCell ref="A50:G50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47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AV36"/>
  <sheetViews>
    <sheetView workbookViewId="0">
      <selection activeCell="E9" sqref="E9"/>
    </sheetView>
  </sheetViews>
  <sheetFormatPr defaultRowHeight="15" x14ac:dyDescent="0.25"/>
  <cols>
    <col min="1" max="1" width="7.42578125" customWidth="1"/>
    <col min="2" max="2" width="33.5703125" customWidth="1"/>
    <col min="3" max="3" width="11.42578125" bestFit="1" customWidth="1"/>
    <col min="4" max="16" width="7" customWidth="1"/>
    <col min="17" max="17" width="7.42578125" customWidth="1"/>
    <col min="18" max="18" width="33.5703125" customWidth="1"/>
    <col min="19" max="19" width="11.42578125" bestFit="1" customWidth="1"/>
    <col min="20" max="32" width="7" customWidth="1"/>
    <col min="33" max="33" width="7.42578125" customWidth="1"/>
    <col min="34" max="34" width="33.5703125" customWidth="1"/>
    <col min="35" max="35" width="11.42578125" bestFit="1" customWidth="1"/>
    <col min="36" max="48" width="7" customWidth="1"/>
  </cols>
  <sheetData>
    <row r="1" spans="1:48" ht="15.75" x14ac:dyDescent="0.25">
      <c r="A1" s="128" t="s">
        <v>21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 t="s">
        <v>21</v>
      </c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 t="s">
        <v>21</v>
      </c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</row>
    <row r="2" spans="1:48" x14ac:dyDescent="0.25">
      <c r="A2" s="17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7"/>
      <c r="R2" s="17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7"/>
      <c r="AH2" s="17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</row>
    <row r="3" spans="1:48" x14ac:dyDescent="0.25">
      <c r="A3" s="43" t="str">
        <f>ORÇAMENTO!A7</f>
        <v>OBJETO: PAVIMETNAÇÃO POLIÉDRICA - ESTRADA RURAL ENTRE A COMUNIDADE DE RIO QUIETO E COMUNIDADE DE SANTO ANTONIO DO SALTO GRANDE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  <c r="Q3" s="43" t="str">
        <f>A3</f>
        <v>OBJETO: PAVIMETNAÇÃO POLIÉDRICA - ESTRADA RURAL ENTRE A COMUNIDADE DE RIO QUIETO E COMUNIDADE DE SANTO ANTONIO DO SALTO GRANDE</v>
      </c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5"/>
      <c r="AG3" s="43" t="str">
        <f>A3</f>
        <v>OBJETO: PAVIMETNAÇÃO POLIÉDRICA - ESTRADA RURAL ENTRE A COMUNIDADE DE RIO QUIETO E COMUNIDADE DE SANTO ANTONIO DO SALTO GRANDE</v>
      </c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5"/>
    </row>
    <row r="4" spans="1:48" x14ac:dyDescent="0.25">
      <c r="A4" s="43" t="str">
        <f>ORÇAMENTO!A8</f>
        <v>LOCALIZAÇÃO: ESTRADA DE LIGAÇÃO ENTRE AS COMUNIDADES DE RIO QUIETO E STO. ANTONIO DO SALTO GRANDE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  <c r="Q4" s="43" t="str">
        <f>A4</f>
        <v>LOCALIZAÇÃO: ESTRADA DE LIGAÇÃO ENTRE AS COMUNIDADES DE RIO QUIETO E STO. ANTONIO DO SALTO GRANDE</v>
      </c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5"/>
      <c r="AG4" s="43" t="str">
        <f>A4</f>
        <v>LOCALIZAÇÃO: ESTRADA DE LIGAÇÃO ENTRE AS COMUNIDADES DE RIO QUIETO E STO. ANTONIO DO SALTO GRANDE</v>
      </c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5"/>
    </row>
    <row r="5" spans="1:48" x14ac:dyDescent="0.25">
      <c r="A5" s="43" t="s">
        <v>22</v>
      </c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  <c r="Q5" s="43" t="s">
        <v>22</v>
      </c>
      <c r="R5" s="46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8"/>
      <c r="AG5" s="43" t="s">
        <v>22</v>
      </c>
      <c r="AH5" s="46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8"/>
    </row>
    <row r="6" spans="1:48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</row>
    <row r="7" spans="1:48" x14ac:dyDescent="0.25">
      <c r="A7" s="130" t="s">
        <v>9</v>
      </c>
      <c r="B7" s="160" t="s">
        <v>23</v>
      </c>
      <c r="C7" s="132" t="s">
        <v>24</v>
      </c>
      <c r="D7" s="108" t="s">
        <v>29</v>
      </c>
      <c r="E7" s="130" t="s">
        <v>10</v>
      </c>
      <c r="F7" s="130"/>
      <c r="G7" s="130" t="s">
        <v>11</v>
      </c>
      <c r="H7" s="130"/>
      <c r="I7" s="130" t="s">
        <v>12</v>
      </c>
      <c r="J7" s="130"/>
      <c r="K7" s="130" t="s">
        <v>13</v>
      </c>
      <c r="L7" s="130"/>
      <c r="M7" s="130" t="s">
        <v>14</v>
      </c>
      <c r="N7" s="130"/>
      <c r="O7" s="130" t="s">
        <v>15</v>
      </c>
      <c r="P7" s="130"/>
      <c r="Q7" s="130" t="s">
        <v>9</v>
      </c>
      <c r="R7" s="160" t="s">
        <v>23</v>
      </c>
      <c r="S7" s="132" t="s">
        <v>24</v>
      </c>
      <c r="T7" s="112" t="s">
        <v>29</v>
      </c>
      <c r="U7" s="130" t="s">
        <v>136</v>
      </c>
      <c r="V7" s="130"/>
      <c r="W7" s="130" t="s">
        <v>137</v>
      </c>
      <c r="X7" s="130"/>
      <c r="Y7" s="130" t="s">
        <v>138</v>
      </c>
      <c r="Z7" s="130"/>
      <c r="AA7" s="130" t="s">
        <v>139</v>
      </c>
      <c r="AB7" s="130"/>
      <c r="AC7" s="130" t="s">
        <v>140</v>
      </c>
      <c r="AD7" s="130"/>
      <c r="AE7" s="130" t="s">
        <v>141</v>
      </c>
      <c r="AF7" s="130"/>
      <c r="AG7" s="130" t="s">
        <v>9</v>
      </c>
      <c r="AH7" s="160" t="s">
        <v>23</v>
      </c>
      <c r="AI7" s="132" t="s">
        <v>24</v>
      </c>
      <c r="AJ7" s="112" t="s">
        <v>29</v>
      </c>
      <c r="AK7" s="130" t="s">
        <v>142</v>
      </c>
      <c r="AL7" s="130"/>
      <c r="AM7" s="130" t="s">
        <v>143</v>
      </c>
      <c r="AN7" s="130"/>
      <c r="AO7" s="130" t="s">
        <v>144</v>
      </c>
      <c r="AP7" s="130"/>
      <c r="AQ7" s="130" t="s">
        <v>145</v>
      </c>
      <c r="AR7" s="130"/>
      <c r="AS7" s="130" t="s">
        <v>146</v>
      </c>
      <c r="AT7" s="130"/>
      <c r="AU7" s="130" t="s">
        <v>147</v>
      </c>
      <c r="AV7" s="130"/>
    </row>
    <row r="8" spans="1:48" x14ac:dyDescent="0.25">
      <c r="A8" s="131"/>
      <c r="B8" s="161"/>
      <c r="C8" s="133"/>
      <c r="D8" s="109" t="s">
        <v>30</v>
      </c>
      <c r="E8" s="21" t="s">
        <v>16</v>
      </c>
      <c r="F8" s="22" t="s">
        <v>17</v>
      </c>
      <c r="G8" s="21" t="s">
        <v>16</v>
      </c>
      <c r="H8" s="22" t="s">
        <v>17</v>
      </c>
      <c r="I8" s="21" t="s">
        <v>16</v>
      </c>
      <c r="J8" s="22" t="s">
        <v>17</v>
      </c>
      <c r="K8" s="21" t="s">
        <v>16</v>
      </c>
      <c r="L8" s="22" t="s">
        <v>17</v>
      </c>
      <c r="M8" s="21" t="s">
        <v>16</v>
      </c>
      <c r="N8" s="22" t="s">
        <v>17</v>
      </c>
      <c r="O8" s="21" t="s">
        <v>16</v>
      </c>
      <c r="P8" s="22" t="s">
        <v>17</v>
      </c>
      <c r="Q8" s="131"/>
      <c r="R8" s="161"/>
      <c r="S8" s="133"/>
      <c r="T8" s="113" t="s">
        <v>30</v>
      </c>
      <c r="U8" s="21" t="s">
        <v>16</v>
      </c>
      <c r="V8" s="22" t="s">
        <v>17</v>
      </c>
      <c r="W8" s="21" t="s">
        <v>16</v>
      </c>
      <c r="X8" s="22" t="s">
        <v>17</v>
      </c>
      <c r="Y8" s="21" t="s">
        <v>16</v>
      </c>
      <c r="Z8" s="22" t="s">
        <v>17</v>
      </c>
      <c r="AA8" s="21" t="s">
        <v>16</v>
      </c>
      <c r="AB8" s="22" t="s">
        <v>17</v>
      </c>
      <c r="AC8" s="21" t="s">
        <v>16</v>
      </c>
      <c r="AD8" s="22" t="s">
        <v>17</v>
      </c>
      <c r="AE8" s="21" t="s">
        <v>16</v>
      </c>
      <c r="AF8" s="22" t="s">
        <v>17</v>
      </c>
      <c r="AG8" s="131"/>
      <c r="AH8" s="161"/>
      <c r="AI8" s="133"/>
      <c r="AJ8" s="113" t="s">
        <v>30</v>
      </c>
      <c r="AK8" s="21" t="s">
        <v>16</v>
      </c>
      <c r="AL8" s="22" t="s">
        <v>17</v>
      </c>
      <c r="AM8" s="21" t="s">
        <v>16</v>
      </c>
      <c r="AN8" s="22" t="s">
        <v>17</v>
      </c>
      <c r="AO8" s="21" t="s">
        <v>16</v>
      </c>
      <c r="AP8" s="22" t="s">
        <v>17</v>
      </c>
      <c r="AQ8" s="21" t="s">
        <v>16</v>
      </c>
      <c r="AR8" s="22" t="s">
        <v>17</v>
      </c>
      <c r="AS8" s="21" t="s">
        <v>16</v>
      </c>
      <c r="AT8" s="22" t="s">
        <v>17</v>
      </c>
      <c r="AU8" s="21" t="s">
        <v>16</v>
      </c>
      <c r="AV8" s="22" t="s">
        <v>17</v>
      </c>
    </row>
    <row r="9" spans="1:48" x14ac:dyDescent="0.25">
      <c r="A9" s="23">
        <v>1</v>
      </c>
      <c r="B9" s="24" t="str">
        <f>ORÇAMENTO!C11</f>
        <v>SERVIÇOS INICIAIS</v>
      </c>
      <c r="C9" s="25">
        <f>SUM(ORÇAMENTO!G12)</f>
        <v>1062.45</v>
      </c>
      <c r="D9" s="38">
        <f t="shared" ref="D9:D22" si="0">((C9*100)/$C$24)/100</f>
        <v>6.9192718533294892E-4</v>
      </c>
      <c r="E9" s="26">
        <v>100</v>
      </c>
      <c r="F9" s="110">
        <f>E9</f>
        <v>100</v>
      </c>
      <c r="G9" s="26"/>
      <c r="H9" s="110">
        <f t="shared" ref="H9:H21" si="1">F9+G9</f>
        <v>100</v>
      </c>
      <c r="I9" s="26"/>
      <c r="J9" s="110">
        <f t="shared" ref="J9:J21" si="2">H9+I9</f>
        <v>100</v>
      </c>
      <c r="K9" s="26"/>
      <c r="L9" s="110">
        <f t="shared" ref="L9:L21" si="3">J9+K9</f>
        <v>100</v>
      </c>
      <c r="M9" s="26"/>
      <c r="N9" s="110">
        <f t="shared" ref="N9:N21" si="4">L9+M9</f>
        <v>100</v>
      </c>
      <c r="O9" s="27"/>
      <c r="P9" s="110">
        <f t="shared" ref="P9:P21" si="5">N9+O9</f>
        <v>100</v>
      </c>
      <c r="Q9" s="23">
        <v>1</v>
      </c>
      <c r="R9" s="24" t="str">
        <f>B9</f>
        <v>SERVIÇOS INICIAIS</v>
      </c>
      <c r="S9" s="156">
        <f>C9</f>
        <v>1062.45</v>
      </c>
      <c r="T9" s="157">
        <f>D9</f>
        <v>6.9192718533294892E-4</v>
      </c>
      <c r="U9" s="26"/>
      <c r="V9" s="110">
        <f>U9</f>
        <v>0</v>
      </c>
      <c r="W9" s="26"/>
      <c r="X9" s="110">
        <f t="shared" ref="X9:X21" si="6">V9+W9</f>
        <v>0</v>
      </c>
      <c r="Y9" s="26"/>
      <c r="Z9" s="110">
        <f t="shared" ref="Z9:Z21" si="7">X9+Y9</f>
        <v>0</v>
      </c>
      <c r="AA9" s="26"/>
      <c r="AB9" s="110">
        <f t="shared" ref="AB9:AB21" si="8">Z9+AA9</f>
        <v>0</v>
      </c>
      <c r="AC9" s="26"/>
      <c r="AD9" s="110">
        <f t="shared" ref="AD9:AD21" si="9">AB9+AC9</f>
        <v>0</v>
      </c>
      <c r="AE9" s="27"/>
      <c r="AF9" s="110">
        <f t="shared" ref="AF9:AF21" si="10">AD9+AE9</f>
        <v>0</v>
      </c>
      <c r="AG9" s="23">
        <v>1</v>
      </c>
      <c r="AH9" s="24" t="str">
        <f>B9</f>
        <v>SERVIÇOS INICIAIS</v>
      </c>
      <c r="AI9" s="25">
        <f>C9</f>
        <v>1062.45</v>
      </c>
      <c r="AJ9" s="38">
        <f>D9</f>
        <v>6.9192718533294892E-4</v>
      </c>
      <c r="AK9" s="26"/>
      <c r="AL9" s="110">
        <f>AK9</f>
        <v>0</v>
      </c>
      <c r="AM9" s="26"/>
      <c r="AN9" s="110">
        <f t="shared" ref="AN9:AN21" si="11">AL9+AM9</f>
        <v>0</v>
      </c>
      <c r="AO9" s="26"/>
      <c r="AP9" s="110">
        <f t="shared" ref="AP9:AP21" si="12">AN9+AO9</f>
        <v>0</v>
      </c>
      <c r="AQ9" s="26"/>
      <c r="AR9" s="110">
        <f t="shared" ref="AR9:AR21" si="13">AP9+AQ9</f>
        <v>0</v>
      </c>
      <c r="AS9" s="26"/>
      <c r="AT9" s="110">
        <f t="shared" ref="AT9:AT21" si="14">AR9+AS9</f>
        <v>0</v>
      </c>
      <c r="AU9" s="27"/>
      <c r="AV9" s="110">
        <f t="shared" ref="AV9:AV21" si="15">AT9+AU9</f>
        <v>0</v>
      </c>
    </row>
    <row r="10" spans="1:48" x14ac:dyDescent="0.25">
      <c r="A10" s="23">
        <v>2</v>
      </c>
      <c r="B10" s="24" t="str">
        <f>ORÇAMENTO!C14</f>
        <v>MOVIMENTO DE TERRA</v>
      </c>
      <c r="C10" s="25">
        <f>SUM(ORÇAMENTO!G15:G16)</f>
        <v>66134.399999999994</v>
      </c>
      <c r="D10" s="38">
        <f t="shared" si="0"/>
        <v>4.3070440251949151E-2</v>
      </c>
      <c r="E10" s="26">
        <v>5.5</v>
      </c>
      <c r="F10" s="25">
        <f>E10</f>
        <v>5.5</v>
      </c>
      <c r="G10" s="26">
        <v>5.5</v>
      </c>
      <c r="H10" s="25">
        <f t="shared" si="1"/>
        <v>11</v>
      </c>
      <c r="I10" s="26">
        <v>5.5</v>
      </c>
      <c r="J10" s="25">
        <f t="shared" si="2"/>
        <v>16.5</v>
      </c>
      <c r="K10" s="26">
        <v>5.5</v>
      </c>
      <c r="L10" s="25">
        <f t="shared" si="3"/>
        <v>22</v>
      </c>
      <c r="M10" s="26">
        <v>5.5</v>
      </c>
      <c r="N10" s="25">
        <f t="shared" si="4"/>
        <v>27.5</v>
      </c>
      <c r="O10" s="27">
        <v>5.5</v>
      </c>
      <c r="P10" s="25">
        <f t="shared" si="5"/>
        <v>33</v>
      </c>
      <c r="Q10" s="23">
        <v>2</v>
      </c>
      <c r="R10" s="24" t="str">
        <f t="shared" ref="R10:R17" si="16">B10</f>
        <v>MOVIMENTO DE TERRA</v>
      </c>
      <c r="S10" s="156">
        <f t="shared" ref="S10:S17" si="17">C10</f>
        <v>66134.399999999994</v>
      </c>
      <c r="T10" s="157">
        <f t="shared" ref="T10:T17" si="18">D10</f>
        <v>4.3070440251949151E-2</v>
      </c>
      <c r="U10" s="26">
        <v>5.5</v>
      </c>
      <c r="V10" s="25">
        <f>U10+P10</f>
        <v>38.5</v>
      </c>
      <c r="W10" s="26">
        <v>5.5</v>
      </c>
      <c r="X10" s="25">
        <f t="shared" si="6"/>
        <v>44</v>
      </c>
      <c r="Y10" s="26">
        <v>5.5</v>
      </c>
      <c r="Z10" s="25">
        <f t="shared" si="7"/>
        <v>49.5</v>
      </c>
      <c r="AA10" s="26">
        <v>5.5</v>
      </c>
      <c r="AB10" s="25">
        <f t="shared" si="8"/>
        <v>55</v>
      </c>
      <c r="AC10" s="26">
        <v>5.5</v>
      </c>
      <c r="AD10" s="25">
        <f t="shared" si="9"/>
        <v>60.5</v>
      </c>
      <c r="AE10" s="27">
        <v>5.5</v>
      </c>
      <c r="AF10" s="25">
        <f t="shared" si="10"/>
        <v>66</v>
      </c>
      <c r="AG10" s="23">
        <v>2</v>
      </c>
      <c r="AH10" s="24" t="str">
        <f t="shared" ref="AH10:AH17" si="19">B10</f>
        <v>MOVIMENTO DE TERRA</v>
      </c>
      <c r="AI10" s="25">
        <f t="shared" ref="AI10:AI17" si="20">C10</f>
        <v>66134.399999999994</v>
      </c>
      <c r="AJ10" s="38">
        <f t="shared" ref="AJ10:AJ17" si="21">D10</f>
        <v>4.3070440251949151E-2</v>
      </c>
      <c r="AK10" s="26">
        <v>5.5</v>
      </c>
      <c r="AL10" s="25">
        <f>AK10+AF10</f>
        <v>71.5</v>
      </c>
      <c r="AM10" s="26">
        <v>5.5</v>
      </c>
      <c r="AN10" s="25">
        <f t="shared" si="11"/>
        <v>77</v>
      </c>
      <c r="AO10" s="26">
        <v>5.5</v>
      </c>
      <c r="AP10" s="25">
        <f t="shared" si="12"/>
        <v>82.5</v>
      </c>
      <c r="AQ10" s="26">
        <v>5.5</v>
      </c>
      <c r="AR10" s="25">
        <f t="shared" si="13"/>
        <v>88</v>
      </c>
      <c r="AS10" s="26">
        <v>5.5</v>
      </c>
      <c r="AT10" s="25">
        <f t="shared" si="14"/>
        <v>93.5</v>
      </c>
      <c r="AU10" s="27">
        <v>6.5</v>
      </c>
      <c r="AV10" s="25">
        <f t="shared" si="15"/>
        <v>100</v>
      </c>
    </row>
    <row r="11" spans="1:48" x14ac:dyDescent="0.25">
      <c r="A11" s="23">
        <v>3</v>
      </c>
      <c r="B11" s="24" t="str">
        <f>ORÇAMENTO!C18</f>
        <v>PREPARAÇÃO DE CANCHA</v>
      </c>
      <c r="C11" s="25">
        <f>SUM(ORÇAMENTO!G19:G20)</f>
        <v>173208.38</v>
      </c>
      <c r="D11" s="38">
        <f t="shared" si="0"/>
        <v>0.11280303717773059</v>
      </c>
      <c r="E11" s="26">
        <v>5.5</v>
      </c>
      <c r="F11" s="25">
        <f>IF(E11=0,0,E11)</f>
        <v>5.5</v>
      </c>
      <c r="G11" s="26">
        <v>5.5</v>
      </c>
      <c r="H11" s="25">
        <f t="shared" si="1"/>
        <v>11</v>
      </c>
      <c r="I11" s="26">
        <v>5.5</v>
      </c>
      <c r="J11" s="25">
        <f t="shared" si="2"/>
        <v>16.5</v>
      </c>
      <c r="K11" s="26">
        <v>5.5</v>
      </c>
      <c r="L11" s="25">
        <f t="shared" si="3"/>
        <v>22</v>
      </c>
      <c r="M11" s="26">
        <v>5.5</v>
      </c>
      <c r="N11" s="25">
        <f t="shared" si="4"/>
        <v>27.5</v>
      </c>
      <c r="O11" s="27">
        <v>5.5</v>
      </c>
      <c r="P11" s="25">
        <f t="shared" si="5"/>
        <v>33</v>
      </c>
      <c r="Q11" s="23">
        <v>3</v>
      </c>
      <c r="R11" s="24" t="str">
        <f t="shared" si="16"/>
        <v>PREPARAÇÃO DE CANCHA</v>
      </c>
      <c r="S11" s="156">
        <f t="shared" si="17"/>
        <v>173208.38</v>
      </c>
      <c r="T11" s="157">
        <f t="shared" si="18"/>
        <v>0.11280303717773059</v>
      </c>
      <c r="U11" s="26">
        <v>5.5</v>
      </c>
      <c r="V11" s="25">
        <f>U11+P11</f>
        <v>38.5</v>
      </c>
      <c r="W11" s="26">
        <v>5.5</v>
      </c>
      <c r="X11" s="25">
        <f t="shared" si="6"/>
        <v>44</v>
      </c>
      <c r="Y11" s="26">
        <v>5.5</v>
      </c>
      <c r="Z11" s="25">
        <f t="shared" si="7"/>
        <v>49.5</v>
      </c>
      <c r="AA11" s="26">
        <v>5.5</v>
      </c>
      <c r="AB11" s="25">
        <f t="shared" si="8"/>
        <v>55</v>
      </c>
      <c r="AC11" s="26">
        <v>5.5</v>
      </c>
      <c r="AD11" s="25">
        <f t="shared" si="9"/>
        <v>60.5</v>
      </c>
      <c r="AE11" s="27">
        <v>5.5</v>
      </c>
      <c r="AF11" s="25">
        <f t="shared" si="10"/>
        <v>66</v>
      </c>
      <c r="AG11" s="23">
        <v>3</v>
      </c>
      <c r="AH11" s="24" t="str">
        <f t="shared" si="19"/>
        <v>PREPARAÇÃO DE CANCHA</v>
      </c>
      <c r="AI11" s="25">
        <f t="shared" si="20"/>
        <v>173208.38</v>
      </c>
      <c r="AJ11" s="38">
        <f t="shared" si="21"/>
        <v>0.11280303717773059</v>
      </c>
      <c r="AK11" s="26">
        <v>5.5</v>
      </c>
      <c r="AL11" s="25">
        <f t="shared" ref="AL11:AL16" si="22">AK11+AF11</f>
        <v>71.5</v>
      </c>
      <c r="AM11" s="26">
        <v>5.5</v>
      </c>
      <c r="AN11" s="25">
        <f t="shared" si="11"/>
        <v>77</v>
      </c>
      <c r="AO11" s="26">
        <v>5.5</v>
      </c>
      <c r="AP11" s="25">
        <f t="shared" si="12"/>
        <v>82.5</v>
      </c>
      <c r="AQ11" s="26">
        <v>5.5</v>
      </c>
      <c r="AR11" s="25">
        <f t="shared" si="13"/>
        <v>88</v>
      </c>
      <c r="AS11" s="26">
        <v>5.5</v>
      </c>
      <c r="AT11" s="25">
        <f t="shared" si="14"/>
        <v>93.5</v>
      </c>
      <c r="AU11" s="27">
        <v>6.5</v>
      </c>
      <c r="AV11" s="25">
        <f t="shared" si="15"/>
        <v>100</v>
      </c>
    </row>
    <row r="12" spans="1:48" x14ac:dyDescent="0.25">
      <c r="A12" s="23">
        <v>4</v>
      </c>
      <c r="B12" s="24" t="str">
        <f>ORÇAMENTO!C22</f>
        <v>PAVIMENTAÇÃO</v>
      </c>
      <c r="C12" s="25">
        <f>SUM(ORÇAMENTO!G23:G24)</f>
        <v>1037035.2</v>
      </c>
      <c r="D12" s="38">
        <f t="shared" si="0"/>
        <v>0.67537563840857628</v>
      </c>
      <c r="E12" s="26">
        <v>5.5</v>
      </c>
      <c r="F12" s="25">
        <f t="shared" ref="F12:F22" si="23">E12</f>
        <v>5.5</v>
      </c>
      <c r="G12" s="26">
        <v>5.5</v>
      </c>
      <c r="H12" s="25">
        <f t="shared" si="1"/>
        <v>11</v>
      </c>
      <c r="I12" s="26">
        <v>5.5</v>
      </c>
      <c r="J12" s="25">
        <f t="shared" si="2"/>
        <v>16.5</v>
      </c>
      <c r="K12" s="26">
        <v>5.5</v>
      </c>
      <c r="L12" s="25">
        <f t="shared" si="3"/>
        <v>22</v>
      </c>
      <c r="M12" s="26">
        <v>5.5</v>
      </c>
      <c r="N12" s="25">
        <f t="shared" si="4"/>
        <v>27.5</v>
      </c>
      <c r="O12" s="27">
        <v>5.5</v>
      </c>
      <c r="P12" s="25">
        <f t="shared" si="5"/>
        <v>33</v>
      </c>
      <c r="Q12" s="23">
        <v>4</v>
      </c>
      <c r="R12" s="24" t="str">
        <f t="shared" si="16"/>
        <v>PAVIMENTAÇÃO</v>
      </c>
      <c r="S12" s="156">
        <f t="shared" si="17"/>
        <v>1037035.2</v>
      </c>
      <c r="T12" s="157">
        <f t="shared" si="18"/>
        <v>0.67537563840857628</v>
      </c>
      <c r="U12" s="26">
        <v>5.5</v>
      </c>
      <c r="V12" s="25">
        <f>U12+P12</f>
        <v>38.5</v>
      </c>
      <c r="W12" s="26">
        <v>5.5</v>
      </c>
      <c r="X12" s="25">
        <f t="shared" si="6"/>
        <v>44</v>
      </c>
      <c r="Y12" s="26">
        <v>5.5</v>
      </c>
      <c r="Z12" s="25">
        <f t="shared" si="7"/>
        <v>49.5</v>
      </c>
      <c r="AA12" s="26">
        <v>5.5</v>
      </c>
      <c r="AB12" s="25">
        <f t="shared" si="8"/>
        <v>55</v>
      </c>
      <c r="AC12" s="26">
        <v>5.5</v>
      </c>
      <c r="AD12" s="25">
        <f t="shared" si="9"/>
        <v>60.5</v>
      </c>
      <c r="AE12" s="27">
        <v>5.5</v>
      </c>
      <c r="AF12" s="25">
        <f t="shared" si="10"/>
        <v>66</v>
      </c>
      <c r="AG12" s="23">
        <v>4</v>
      </c>
      <c r="AH12" s="24" t="str">
        <f t="shared" si="19"/>
        <v>PAVIMENTAÇÃO</v>
      </c>
      <c r="AI12" s="25">
        <f t="shared" si="20"/>
        <v>1037035.2</v>
      </c>
      <c r="AJ12" s="38">
        <f t="shared" si="21"/>
        <v>0.67537563840857628</v>
      </c>
      <c r="AK12" s="26">
        <v>5.5</v>
      </c>
      <c r="AL12" s="25">
        <f t="shared" si="22"/>
        <v>71.5</v>
      </c>
      <c r="AM12" s="26">
        <v>5.5</v>
      </c>
      <c r="AN12" s="25">
        <f t="shared" si="11"/>
        <v>77</v>
      </c>
      <c r="AO12" s="26">
        <v>5.5</v>
      </c>
      <c r="AP12" s="25">
        <f t="shared" si="12"/>
        <v>82.5</v>
      </c>
      <c r="AQ12" s="26">
        <v>5.5</v>
      </c>
      <c r="AR12" s="25">
        <f t="shared" si="13"/>
        <v>88</v>
      </c>
      <c r="AS12" s="26">
        <v>5.5</v>
      </c>
      <c r="AT12" s="25">
        <f t="shared" si="14"/>
        <v>93.5</v>
      </c>
      <c r="AU12" s="27">
        <v>6.5</v>
      </c>
      <c r="AV12" s="25">
        <f t="shared" si="15"/>
        <v>100</v>
      </c>
    </row>
    <row r="13" spans="1:48" x14ac:dyDescent="0.25">
      <c r="A13" s="23">
        <v>5</v>
      </c>
      <c r="B13" s="24" t="str">
        <f>ORÇAMENTO!C26</f>
        <v>MEIO FIO</v>
      </c>
      <c r="C13" s="25">
        <f>SUM(ORÇAMENTO!G27:G28)</f>
        <v>144161.60000000001</v>
      </c>
      <c r="D13" s="38">
        <f t="shared" si="0"/>
        <v>9.3886140638236582E-2</v>
      </c>
      <c r="E13" s="26">
        <v>5.5</v>
      </c>
      <c r="F13" s="25">
        <f t="shared" si="23"/>
        <v>5.5</v>
      </c>
      <c r="G13" s="26">
        <v>5.5</v>
      </c>
      <c r="H13" s="25">
        <f>F13+G13</f>
        <v>11</v>
      </c>
      <c r="I13" s="26">
        <v>5.5</v>
      </c>
      <c r="J13" s="25">
        <f>H13+I13</f>
        <v>16.5</v>
      </c>
      <c r="K13" s="26">
        <v>5.5</v>
      </c>
      <c r="L13" s="25">
        <f>J13+K13</f>
        <v>22</v>
      </c>
      <c r="M13" s="26">
        <v>5.5</v>
      </c>
      <c r="N13" s="25">
        <f>L13+M13</f>
        <v>27.5</v>
      </c>
      <c r="O13" s="27">
        <v>5.5</v>
      </c>
      <c r="P13" s="25">
        <f>N13+O13</f>
        <v>33</v>
      </c>
      <c r="Q13" s="23">
        <v>5</v>
      </c>
      <c r="R13" s="24" t="str">
        <f t="shared" si="16"/>
        <v>MEIO FIO</v>
      </c>
      <c r="S13" s="156">
        <f t="shared" si="17"/>
        <v>144161.60000000001</v>
      </c>
      <c r="T13" s="157">
        <f t="shared" si="18"/>
        <v>9.3886140638236582E-2</v>
      </c>
      <c r="U13" s="26">
        <v>5.5</v>
      </c>
      <c r="V13" s="25">
        <f>U13+P13</f>
        <v>38.5</v>
      </c>
      <c r="W13" s="26">
        <v>5.5</v>
      </c>
      <c r="X13" s="25">
        <f>V13+W13</f>
        <v>44</v>
      </c>
      <c r="Y13" s="26">
        <v>5.5</v>
      </c>
      <c r="Z13" s="25">
        <f>X13+Y13</f>
        <v>49.5</v>
      </c>
      <c r="AA13" s="26">
        <v>5.5</v>
      </c>
      <c r="AB13" s="25">
        <f>Z13+AA13</f>
        <v>55</v>
      </c>
      <c r="AC13" s="26">
        <v>5.5</v>
      </c>
      <c r="AD13" s="25">
        <f>AB13+AC13</f>
        <v>60.5</v>
      </c>
      <c r="AE13" s="27">
        <v>5.5</v>
      </c>
      <c r="AF13" s="25">
        <f>AD13+AE13</f>
        <v>66</v>
      </c>
      <c r="AG13" s="23">
        <v>5</v>
      </c>
      <c r="AH13" s="24" t="str">
        <f t="shared" si="19"/>
        <v>MEIO FIO</v>
      </c>
      <c r="AI13" s="25">
        <f t="shared" si="20"/>
        <v>144161.60000000001</v>
      </c>
      <c r="AJ13" s="38">
        <f t="shared" si="21"/>
        <v>9.3886140638236582E-2</v>
      </c>
      <c r="AK13" s="26">
        <v>5.5</v>
      </c>
      <c r="AL13" s="25">
        <f t="shared" si="22"/>
        <v>71.5</v>
      </c>
      <c r="AM13" s="26">
        <v>5.5</v>
      </c>
      <c r="AN13" s="25">
        <f>AL13+AM13</f>
        <v>77</v>
      </c>
      <c r="AO13" s="26">
        <v>5.5</v>
      </c>
      <c r="AP13" s="25">
        <f>AN13+AO13</f>
        <v>82.5</v>
      </c>
      <c r="AQ13" s="26">
        <v>5.5</v>
      </c>
      <c r="AR13" s="25">
        <f>AP13+AQ13</f>
        <v>88</v>
      </c>
      <c r="AS13" s="26">
        <v>5.5</v>
      </c>
      <c r="AT13" s="25">
        <f>AR13+AS13</f>
        <v>93.5</v>
      </c>
      <c r="AU13" s="27">
        <v>6.5</v>
      </c>
      <c r="AV13" s="25">
        <f>AT13+AU13</f>
        <v>100</v>
      </c>
    </row>
    <row r="14" spans="1:48" x14ac:dyDescent="0.25">
      <c r="A14" s="23">
        <v>6</v>
      </c>
      <c r="B14" s="24" t="str">
        <f>ORÇAMENTO!C30</f>
        <v>REJUNTE</v>
      </c>
      <c r="C14" s="25">
        <f>SUM(ORÇAMENTO!G31:G32)</f>
        <v>53501.93</v>
      </c>
      <c r="D14" s="38">
        <f t="shared" si="0"/>
        <v>3.4843465419342523E-2</v>
      </c>
      <c r="E14" s="26">
        <v>5.5</v>
      </c>
      <c r="F14" s="25">
        <f t="shared" si="23"/>
        <v>5.5</v>
      </c>
      <c r="G14" s="26">
        <v>5.5</v>
      </c>
      <c r="H14" s="25">
        <f t="shared" si="1"/>
        <v>11</v>
      </c>
      <c r="I14" s="26">
        <v>5.5</v>
      </c>
      <c r="J14" s="25">
        <f t="shared" si="2"/>
        <v>16.5</v>
      </c>
      <c r="K14" s="26">
        <v>5.5</v>
      </c>
      <c r="L14" s="25">
        <f t="shared" si="3"/>
        <v>22</v>
      </c>
      <c r="M14" s="26">
        <v>5.5</v>
      </c>
      <c r="N14" s="25">
        <f t="shared" si="4"/>
        <v>27.5</v>
      </c>
      <c r="O14" s="27">
        <v>5.5</v>
      </c>
      <c r="P14" s="25">
        <f t="shared" si="5"/>
        <v>33</v>
      </c>
      <c r="Q14" s="23">
        <v>6</v>
      </c>
      <c r="R14" s="24" t="str">
        <f t="shared" si="16"/>
        <v>REJUNTE</v>
      </c>
      <c r="S14" s="156">
        <f t="shared" si="17"/>
        <v>53501.93</v>
      </c>
      <c r="T14" s="157">
        <f t="shared" si="18"/>
        <v>3.4843465419342523E-2</v>
      </c>
      <c r="U14" s="26">
        <v>5.5</v>
      </c>
      <c r="V14" s="25">
        <f>U14+P14</f>
        <v>38.5</v>
      </c>
      <c r="W14" s="26">
        <v>5.5</v>
      </c>
      <c r="X14" s="25">
        <f t="shared" ref="X14:X25" si="24">V14+W14</f>
        <v>44</v>
      </c>
      <c r="Y14" s="26">
        <v>5.5</v>
      </c>
      <c r="Z14" s="25">
        <f t="shared" ref="Z14:Z25" si="25">X14+Y14</f>
        <v>49.5</v>
      </c>
      <c r="AA14" s="26">
        <v>5.5</v>
      </c>
      <c r="AB14" s="25">
        <f t="shared" ref="AB14:AB25" si="26">Z14+AA14</f>
        <v>55</v>
      </c>
      <c r="AC14" s="26">
        <v>5.5</v>
      </c>
      <c r="AD14" s="25">
        <f t="shared" ref="AD14:AD25" si="27">AB14+AC14</f>
        <v>60.5</v>
      </c>
      <c r="AE14" s="27">
        <v>5.5</v>
      </c>
      <c r="AF14" s="25">
        <f t="shared" ref="AF14:AF25" si="28">AD14+AE14</f>
        <v>66</v>
      </c>
      <c r="AG14" s="23">
        <v>6</v>
      </c>
      <c r="AH14" s="24" t="str">
        <f t="shared" si="19"/>
        <v>REJUNTE</v>
      </c>
      <c r="AI14" s="25">
        <f t="shared" si="20"/>
        <v>53501.93</v>
      </c>
      <c r="AJ14" s="38">
        <f t="shared" si="21"/>
        <v>3.4843465419342523E-2</v>
      </c>
      <c r="AK14" s="26">
        <v>5.5</v>
      </c>
      <c r="AL14" s="25">
        <f t="shared" si="22"/>
        <v>71.5</v>
      </c>
      <c r="AM14" s="26">
        <v>5.5</v>
      </c>
      <c r="AN14" s="25">
        <f t="shared" ref="AN14:AN25" si="29">AL14+AM14</f>
        <v>77</v>
      </c>
      <c r="AO14" s="26">
        <v>5.5</v>
      </c>
      <c r="AP14" s="25">
        <f t="shared" ref="AP14:AP25" si="30">AN14+AO14</f>
        <v>82.5</v>
      </c>
      <c r="AQ14" s="26">
        <v>5.5</v>
      </c>
      <c r="AR14" s="25">
        <f t="shared" ref="AR14:AR25" si="31">AP14+AQ14</f>
        <v>88</v>
      </c>
      <c r="AS14" s="26">
        <v>5.5</v>
      </c>
      <c r="AT14" s="25">
        <f t="shared" ref="AT14:AT25" si="32">AR14+AS14</f>
        <v>93.5</v>
      </c>
      <c r="AU14" s="27">
        <v>6.5</v>
      </c>
      <c r="AV14" s="25">
        <f t="shared" ref="AV14:AV25" si="33">AT14+AU14</f>
        <v>100</v>
      </c>
    </row>
    <row r="15" spans="1:48" x14ac:dyDescent="0.25">
      <c r="A15" s="23">
        <v>7</v>
      </c>
      <c r="B15" s="24" t="str">
        <f>ORÇAMENTO!C34</f>
        <v>CONTENÇÃO LATERAL</v>
      </c>
      <c r="C15" s="25">
        <f>SUM(ORÇAMENTO!G35:G36)</f>
        <v>34581.120000000003</v>
      </c>
      <c r="D15" s="38">
        <f t="shared" si="0"/>
        <v>2.2521169963067394E-2</v>
      </c>
      <c r="E15" s="26">
        <v>1.28</v>
      </c>
      <c r="F15" s="25">
        <f t="shared" si="23"/>
        <v>1.28</v>
      </c>
      <c r="G15" s="26">
        <v>1.28</v>
      </c>
      <c r="H15" s="25">
        <f t="shared" si="1"/>
        <v>2.56</v>
      </c>
      <c r="I15" s="26">
        <v>1.28</v>
      </c>
      <c r="J15" s="25">
        <f t="shared" si="2"/>
        <v>3.84</v>
      </c>
      <c r="K15" s="26">
        <v>1.28</v>
      </c>
      <c r="L15" s="25">
        <f t="shared" si="3"/>
        <v>5.12</v>
      </c>
      <c r="M15" s="26">
        <v>1.28</v>
      </c>
      <c r="N15" s="25">
        <f t="shared" si="4"/>
        <v>6.4</v>
      </c>
      <c r="O15" s="27">
        <v>1.28</v>
      </c>
      <c r="P15" s="25">
        <f t="shared" si="5"/>
        <v>7.6800000000000006</v>
      </c>
      <c r="Q15" s="23">
        <v>7</v>
      </c>
      <c r="R15" s="24" t="str">
        <f t="shared" si="16"/>
        <v>CONTENÇÃO LATERAL</v>
      </c>
      <c r="S15" s="156">
        <f t="shared" si="17"/>
        <v>34581.120000000003</v>
      </c>
      <c r="T15" s="157">
        <f t="shared" si="18"/>
        <v>2.2521169963067394E-2</v>
      </c>
      <c r="U15" s="26">
        <v>1.28</v>
      </c>
      <c r="V15" s="25">
        <f>U15+P15</f>
        <v>8.9600000000000009</v>
      </c>
      <c r="W15" s="26">
        <v>1.28</v>
      </c>
      <c r="X15" s="25">
        <f t="shared" si="24"/>
        <v>10.24</v>
      </c>
      <c r="Y15" s="26">
        <v>1.28</v>
      </c>
      <c r="Z15" s="25">
        <f t="shared" si="25"/>
        <v>11.52</v>
      </c>
      <c r="AA15" s="26">
        <v>1.28</v>
      </c>
      <c r="AB15" s="25">
        <f t="shared" si="26"/>
        <v>12.799999999999999</v>
      </c>
      <c r="AC15" s="26">
        <v>1.28</v>
      </c>
      <c r="AD15" s="25">
        <f t="shared" si="27"/>
        <v>14.079999999999998</v>
      </c>
      <c r="AE15" s="27">
        <v>1.28</v>
      </c>
      <c r="AF15" s="25">
        <f t="shared" si="28"/>
        <v>15.359999999999998</v>
      </c>
      <c r="AG15" s="23">
        <v>7</v>
      </c>
      <c r="AH15" s="24" t="str">
        <f t="shared" si="19"/>
        <v>CONTENÇÃO LATERAL</v>
      </c>
      <c r="AI15" s="25">
        <f t="shared" si="20"/>
        <v>34581.120000000003</v>
      </c>
      <c r="AJ15" s="38">
        <f t="shared" si="21"/>
        <v>2.2521169963067394E-2</v>
      </c>
      <c r="AK15" s="26">
        <v>1.28</v>
      </c>
      <c r="AL15" s="25">
        <f t="shared" si="22"/>
        <v>16.639999999999997</v>
      </c>
      <c r="AM15" s="26">
        <v>1.28</v>
      </c>
      <c r="AN15" s="25">
        <f t="shared" si="29"/>
        <v>17.919999999999998</v>
      </c>
      <c r="AO15" s="26">
        <v>1.28</v>
      </c>
      <c r="AP15" s="25">
        <f t="shared" si="30"/>
        <v>19.2</v>
      </c>
      <c r="AQ15" s="26">
        <v>1.28</v>
      </c>
      <c r="AR15" s="25">
        <f t="shared" si="31"/>
        <v>20.48</v>
      </c>
      <c r="AS15" s="26">
        <v>1.28</v>
      </c>
      <c r="AT15" s="25">
        <f t="shared" si="32"/>
        <v>21.76</v>
      </c>
      <c r="AU15" s="27">
        <v>78.239999999999995</v>
      </c>
      <c r="AV15" s="25">
        <f t="shared" si="33"/>
        <v>100</v>
      </c>
    </row>
    <row r="16" spans="1:48" x14ac:dyDescent="0.25">
      <c r="A16" s="23">
        <v>8</v>
      </c>
      <c r="B16" s="24" t="str">
        <f>ORÇAMENTO!C38</f>
        <v>COMPACTAÇÃO</v>
      </c>
      <c r="C16" s="25">
        <f>SUM(ORÇAMENTO!G39)</f>
        <v>20995.68</v>
      </c>
      <c r="D16" s="38">
        <f t="shared" si="0"/>
        <v>1.3673567477576629E-2</v>
      </c>
      <c r="E16" s="26">
        <v>5.5</v>
      </c>
      <c r="F16" s="25">
        <f t="shared" si="23"/>
        <v>5.5</v>
      </c>
      <c r="G16" s="26">
        <v>5.5</v>
      </c>
      <c r="H16" s="25">
        <f>F16+G16</f>
        <v>11</v>
      </c>
      <c r="I16" s="26">
        <v>5.5</v>
      </c>
      <c r="J16" s="25">
        <f>H16+I16</f>
        <v>16.5</v>
      </c>
      <c r="K16" s="26">
        <v>5.5</v>
      </c>
      <c r="L16" s="25">
        <f>J16+K16</f>
        <v>22</v>
      </c>
      <c r="M16" s="26">
        <v>5.5</v>
      </c>
      <c r="N16" s="25">
        <f>L16+M16</f>
        <v>27.5</v>
      </c>
      <c r="O16" s="27">
        <v>5.5</v>
      </c>
      <c r="P16" s="25">
        <f>N16+O16</f>
        <v>33</v>
      </c>
      <c r="Q16" s="23">
        <v>8</v>
      </c>
      <c r="R16" s="24" t="str">
        <f t="shared" si="16"/>
        <v>COMPACTAÇÃO</v>
      </c>
      <c r="S16" s="156">
        <f t="shared" si="17"/>
        <v>20995.68</v>
      </c>
      <c r="T16" s="157">
        <f t="shared" si="18"/>
        <v>1.3673567477576629E-2</v>
      </c>
      <c r="U16" s="26">
        <v>5.5</v>
      </c>
      <c r="V16" s="25">
        <f>U16+P16</f>
        <v>38.5</v>
      </c>
      <c r="W16" s="26">
        <v>5.5</v>
      </c>
      <c r="X16" s="25">
        <f>V16+W16</f>
        <v>44</v>
      </c>
      <c r="Y16" s="26">
        <v>5.5</v>
      </c>
      <c r="Z16" s="25">
        <f>X16+Y16</f>
        <v>49.5</v>
      </c>
      <c r="AA16" s="26">
        <v>5.5</v>
      </c>
      <c r="AB16" s="25">
        <f>Z16+AA16</f>
        <v>55</v>
      </c>
      <c r="AC16" s="26">
        <v>5.5</v>
      </c>
      <c r="AD16" s="25">
        <f>AB16+AC16</f>
        <v>60.5</v>
      </c>
      <c r="AE16" s="27">
        <v>5.5</v>
      </c>
      <c r="AF16" s="25">
        <f>AD16+AE16</f>
        <v>66</v>
      </c>
      <c r="AG16" s="23">
        <v>8</v>
      </c>
      <c r="AH16" s="24" t="str">
        <f t="shared" si="19"/>
        <v>COMPACTAÇÃO</v>
      </c>
      <c r="AI16" s="25">
        <f t="shared" si="20"/>
        <v>20995.68</v>
      </c>
      <c r="AJ16" s="38">
        <f t="shared" si="21"/>
        <v>1.3673567477576629E-2</v>
      </c>
      <c r="AK16" s="26">
        <v>5.5</v>
      </c>
      <c r="AL16" s="25">
        <f t="shared" si="22"/>
        <v>71.5</v>
      </c>
      <c r="AM16" s="26">
        <v>5.5</v>
      </c>
      <c r="AN16" s="25">
        <f>AL16+AM16</f>
        <v>77</v>
      </c>
      <c r="AO16" s="26">
        <v>5.5</v>
      </c>
      <c r="AP16" s="25">
        <f>AN16+AO16</f>
        <v>82.5</v>
      </c>
      <c r="AQ16" s="26">
        <v>5.5</v>
      </c>
      <c r="AR16" s="25">
        <f>AP16+AQ16</f>
        <v>88</v>
      </c>
      <c r="AS16" s="26">
        <v>5.5</v>
      </c>
      <c r="AT16" s="25">
        <f>AR16+AS16</f>
        <v>93.5</v>
      </c>
      <c r="AU16" s="27">
        <v>6.5</v>
      </c>
      <c r="AV16" s="25">
        <f>AT16+AU16</f>
        <v>100</v>
      </c>
    </row>
    <row r="17" spans="1:48" x14ac:dyDescent="0.25">
      <c r="A17" s="23">
        <v>9</v>
      </c>
      <c r="B17" s="24" t="str">
        <f>ORÇAMENTO!C41</f>
        <v>SINALIZAÇÃO</v>
      </c>
      <c r="C17" s="25">
        <f>SUM(ORÇAMENTO!G42:G43)</f>
        <v>4813.18</v>
      </c>
      <c r="D17" s="38">
        <f t="shared" si="0"/>
        <v>3.1346134781880027E-3</v>
      </c>
      <c r="E17" s="26"/>
      <c r="F17" s="25">
        <f t="shared" si="23"/>
        <v>0</v>
      </c>
      <c r="G17" s="26"/>
      <c r="H17" s="25">
        <f t="shared" si="1"/>
        <v>0</v>
      </c>
      <c r="I17" s="26"/>
      <c r="J17" s="25">
        <f t="shared" si="2"/>
        <v>0</v>
      </c>
      <c r="K17" s="26"/>
      <c r="L17" s="25">
        <f t="shared" si="3"/>
        <v>0</v>
      </c>
      <c r="M17" s="26"/>
      <c r="N17" s="25">
        <f t="shared" si="4"/>
        <v>0</v>
      </c>
      <c r="O17" s="27"/>
      <c r="P17" s="25">
        <f t="shared" si="5"/>
        <v>0</v>
      </c>
      <c r="Q17" s="23">
        <v>9</v>
      </c>
      <c r="R17" s="24" t="str">
        <f t="shared" si="16"/>
        <v>SINALIZAÇÃO</v>
      </c>
      <c r="S17" s="156">
        <f t="shared" si="17"/>
        <v>4813.18</v>
      </c>
      <c r="T17" s="157">
        <f t="shared" si="18"/>
        <v>3.1346134781880027E-3</v>
      </c>
      <c r="U17" s="26"/>
      <c r="V17" s="25">
        <f t="shared" ref="V12:V22" si="34">U17</f>
        <v>0</v>
      </c>
      <c r="W17" s="26"/>
      <c r="X17" s="25">
        <f t="shared" ref="X17:X25" si="35">V17+W17</f>
        <v>0</v>
      </c>
      <c r="Y17" s="26"/>
      <c r="Z17" s="25">
        <f t="shared" ref="Z17:Z25" si="36">X17+Y17</f>
        <v>0</v>
      </c>
      <c r="AA17" s="26"/>
      <c r="AB17" s="25">
        <f t="shared" ref="AB17:AB25" si="37">Z17+AA17</f>
        <v>0</v>
      </c>
      <c r="AC17" s="26"/>
      <c r="AD17" s="25">
        <f t="shared" ref="AD17:AD25" si="38">AB17+AC17</f>
        <v>0</v>
      </c>
      <c r="AE17" s="27"/>
      <c r="AF17" s="25">
        <f t="shared" ref="AF17:AF25" si="39">AD17+AE17</f>
        <v>0</v>
      </c>
      <c r="AG17" s="23">
        <v>9</v>
      </c>
      <c r="AH17" s="24" t="str">
        <f t="shared" si="19"/>
        <v>SINALIZAÇÃO</v>
      </c>
      <c r="AI17" s="25">
        <f t="shared" si="20"/>
        <v>4813.18</v>
      </c>
      <c r="AJ17" s="38">
        <f t="shared" si="21"/>
        <v>3.1346134781880027E-3</v>
      </c>
      <c r="AK17" s="26"/>
      <c r="AL17" s="25">
        <f t="shared" ref="AL12:AL22" si="40">AK17</f>
        <v>0</v>
      </c>
      <c r="AM17" s="26"/>
      <c r="AN17" s="25">
        <f t="shared" ref="AN17:AN25" si="41">AL17+AM17</f>
        <v>0</v>
      </c>
      <c r="AO17" s="26"/>
      <c r="AP17" s="25">
        <f t="shared" ref="AP17:AP25" si="42">AN17+AO17</f>
        <v>0</v>
      </c>
      <c r="AQ17" s="26"/>
      <c r="AR17" s="25">
        <f t="shared" ref="AR17:AR25" si="43">AP17+AQ17</f>
        <v>0</v>
      </c>
      <c r="AS17" s="26"/>
      <c r="AT17" s="25">
        <f t="shared" ref="AT17:AT25" si="44">AR17+AS17</f>
        <v>0</v>
      </c>
      <c r="AU17" s="27">
        <v>100</v>
      </c>
      <c r="AV17" s="25">
        <f t="shared" ref="AV17:AV25" si="45">AT17+AU17</f>
        <v>100</v>
      </c>
    </row>
    <row r="18" spans="1:48" x14ac:dyDescent="0.25">
      <c r="A18" s="23"/>
      <c r="B18" s="24"/>
      <c r="C18" s="25"/>
      <c r="D18" s="114">
        <f t="shared" si="0"/>
        <v>0</v>
      </c>
      <c r="E18" s="26"/>
      <c r="F18" s="25">
        <f t="shared" si="23"/>
        <v>0</v>
      </c>
      <c r="G18" s="26"/>
      <c r="H18" s="25">
        <f t="shared" si="1"/>
        <v>0</v>
      </c>
      <c r="I18" s="26"/>
      <c r="J18" s="25">
        <f t="shared" si="2"/>
        <v>0</v>
      </c>
      <c r="K18" s="26"/>
      <c r="L18" s="25">
        <f t="shared" si="3"/>
        <v>0</v>
      </c>
      <c r="M18" s="26"/>
      <c r="N18" s="25">
        <f t="shared" si="4"/>
        <v>0</v>
      </c>
      <c r="O18" s="27"/>
      <c r="P18" s="25">
        <f t="shared" si="5"/>
        <v>0</v>
      </c>
      <c r="Q18" s="23"/>
      <c r="R18" s="24"/>
      <c r="S18" s="25"/>
      <c r="T18" s="25"/>
      <c r="U18" s="26"/>
      <c r="V18" s="25">
        <f t="shared" si="34"/>
        <v>0</v>
      </c>
      <c r="W18" s="26"/>
      <c r="X18" s="25">
        <f t="shared" si="35"/>
        <v>0</v>
      </c>
      <c r="Y18" s="26"/>
      <c r="Z18" s="25">
        <f t="shared" si="36"/>
        <v>0</v>
      </c>
      <c r="AA18" s="26"/>
      <c r="AB18" s="25">
        <f t="shared" si="37"/>
        <v>0</v>
      </c>
      <c r="AC18" s="26"/>
      <c r="AD18" s="25">
        <f t="shared" si="38"/>
        <v>0</v>
      </c>
      <c r="AE18" s="27"/>
      <c r="AF18" s="25">
        <f t="shared" si="39"/>
        <v>0</v>
      </c>
      <c r="AG18" s="23"/>
      <c r="AH18" s="24"/>
      <c r="AI18" s="25"/>
      <c r="AJ18" s="25"/>
      <c r="AK18" s="26"/>
      <c r="AL18" s="25">
        <f t="shared" si="40"/>
        <v>0</v>
      </c>
      <c r="AM18" s="26"/>
      <c r="AN18" s="25">
        <f t="shared" si="41"/>
        <v>0</v>
      </c>
      <c r="AO18" s="26"/>
      <c r="AP18" s="25">
        <f t="shared" si="42"/>
        <v>0</v>
      </c>
      <c r="AQ18" s="26"/>
      <c r="AR18" s="25">
        <f t="shared" si="43"/>
        <v>0</v>
      </c>
      <c r="AS18" s="26"/>
      <c r="AT18" s="25">
        <f t="shared" si="44"/>
        <v>0</v>
      </c>
      <c r="AU18" s="27"/>
      <c r="AV18" s="25">
        <f t="shared" si="45"/>
        <v>0</v>
      </c>
    </row>
    <row r="19" spans="1:48" x14ac:dyDescent="0.25">
      <c r="A19" s="23"/>
      <c r="B19" s="24"/>
      <c r="C19" s="25"/>
      <c r="D19" s="114">
        <f t="shared" si="0"/>
        <v>0</v>
      </c>
      <c r="E19" s="26"/>
      <c r="F19" s="25">
        <f t="shared" si="23"/>
        <v>0</v>
      </c>
      <c r="G19" s="26"/>
      <c r="H19" s="25">
        <f t="shared" si="1"/>
        <v>0</v>
      </c>
      <c r="I19" s="26"/>
      <c r="J19" s="25">
        <f t="shared" si="2"/>
        <v>0</v>
      </c>
      <c r="K19" s="26"/>
      <c r="L19" s="25">
        <f t="shared" si="3"/>
        <v>0</v>
      </c>
      <c r="M19" s="26"/>
      <c r="N19" s="25">
        <f t="shared" si="4"/>
        <v>0</v>
      </c>
      <c r="O19" s="27"/>
      <c r="P19" s="25">
        <f t="shared" si="5"/>
        <v>0</v>
      </c>
      <c r="Q19" s="23"/>
      <c r="R19" s="24"/>
      <c r="S19" s="25"/>
      <c r="T19" s="25"/>
      <c r="U19" s="26"/>
      <c r="V19" s="25">
        <f t="shared" si="34"/>
        <v>0</v>
      </c>
      <c r="W19" s="26"/>
      <c r="X19" s="25">
        <f t="shared" si="35"/>
        <v>0</v>
      </c>
      <c r="Y19" s="26"/>
      <c r="Z19" s="25">
        <f t="shared" si="36"/>
        <v>0</v>
      </c>
      <c r="AA19" s="26"/>
      <c r="AB19" s="25">
        <f t="shared" si="37"/>
        <v>0</v>
      </c>
      <c r="AC19" s="26"/>
      <c r="AD19" s="25">
        <f t="shared" si="38"/>
        <v>0</v>
      </c>
      <c r="AE19" s="27"/>
      <c r="AF19" s="25">
        <f t="shared" si="39"/>
        <v>0</v>
      </c>
      <c r="AG19" s="23"/>
      <c r="AH19" s="24"/>
      <c r="AI19" s="25"/>
      <c r="AJ19" s="25"/>
      <c r="AK19" s="26"/>
      <c r="AL19" s="25">
        <f t="shared" si="40"/>
        <v>0</v>
      </c>
      <c r="AM19" s="26"/>
      <c r="AN19" s="25">
        <f t="shared" si="41"/>
        <v>0</v>
      </c>
      <c r="AO19" s="26"/>
      <c r="AP19" s="25">
        <f t="shared" si="42"/>
        <v>0</v>
      </c>
      <c r="AQ19" s="26"/>
      <c r="AR19" s="25">
        <f t="shared" si="43"/>
        <v>0</v>
      </c>
      <c r="AS19" s="26"/>
      <c r="AT19" s="25">
        <f t="shared" si="44"/>
        <v>0</v>
      </c>
      <c r="AU19" s="27"/>
      <c r="AV19" s="25">
        <f t="shared" si="45"/>
        <v>0</v>
      </c>
    </row>
    <row r="20" spans="1:48" x14ac:dyDescent="0.25">
      <c r="A20" s="23"/>
      <c r="B20" s="24"/>
      <c r="C20" s="25"/>
      <c r="D20" s="114">
        <f t="shared" si="0"/>
        <v>0</v>
      </c>
      <c r="E20" s="26"/>
      <c r="F20" s="25">
        <f t="shared" si="23"/>
        <v>0</v>
      </c>
      <c r="G20" s="26"/>
      <c r="H20" s="25">
        <f t="shared" si="1"/>
        <v>0</v>
      </c>
      <c r="I20" s="26"/>
      <c r="J20" s="25">
        <f t="shared" si="2"/>
        <v>0</v>
      </c>
      <c r="K20" s="26"/>
      <c r="L20" s="25">
        <f t="shared" si="3"/>
        <v>0</v>
      </c>
      <c r="M20" s="26"/>
      <c r="N20" s="25">
        <f t="shared" si="4"/>
        <v>0</v>
      </c>
      <c r="O20" s="27"/>
      <c r="P20" s="25">
        <f t="shared" si="5"/>
        <v>0</v>
      </c>
      <c r="Q20" s="23"/>
      <c r="R20" s="24"/>
      <c r="S20" s="25"/>
      <c r="T20" s="25"/>
      <c r="U20" s="26"/>
      <c r="V20" s="25">
        <f t="shared" si="34"/>
        <v>0</v>
      </c>
      <c r="W20" s="26"/>
      <c r="X20" s="25">
        <f t="shared" si="35"/>
        <v>0</v>
      </c>
      <c r="Y20" s="26"/>
      <c r="Z20" s="25">
        <f t="shared" si="36"/>
        <v>0</v>
      </c>
      <c r="AA20" s="26"/>
      <c r="AB20" s="25">
        <f t="shared" si="37"/>
        <v>0</v>
      </c>
      <c r="AC20" s="26"/>
      <c r="AD20" s="25">
        <f t="shared" si="38"/>
        <v>0</v>
      </c>
      <c r="AE20" s="27"/>
      <c r="AF20" s="25">
        <f t="shared" si="39"/>
        <v>0</v>
      </c>
      <c r="AG20" s="23"/>
      <c r="AH20" s="24"/>
      <c r="AI20" s="25"/>
      <c r="AJ20" s="25"/>
      <c r="AK20" s="26"/>
      <c r="AL20" s="25">
        <f t="shared" si="40"/>
        <v>0</v>
      </c>
      <c r="AM20" s="26"/>
      <c r="AN20" s="25">
        <f t="shared" si="41"/>
        <v>0</v>
      </c>
      <c r="AO20" s="26"/>
      <c r="AP20" s="25">
        <f t="shared" si="42"/>
        <v>0</v>
      </c>
      <c r="AQ20" s="26"/>
      <c r="AR20" s="25">
        <f t="shared" si="43"/>
        <v>0</v>
      </c>
      <c r="AS20" s="26"/>
      <c r="AT20" s="25">
        <f t="shared" si="44"/>
        <v>0</v>
      </c>
      <c r="AU20" s="27"/>
      <c r="AV20" s="25">
        <f t="shared" si="45"/>
        <v>0</v>
      </c>
    </row>
    <row r="21" spans="1:48" x14ac:dyDescent="0.25">
      <c r="A21" s="23"/>
      <c r="B21" s="24"/>
      <c r="C21" s="25"/>
      <c r="D21" s="114">
        <f t="shared" si="0"/>
        <v>0</v>
      </c>
      <c r="E21" s="26"/>
      <c r="F21" s="25">
        <f t="shared" si="23"/>
        <v>0</v>
      </c>
      <c r="G21" s="26"/>
      <c r="H21" s="25">
        <f t="shared" si="1"/>
        <v>0</v>
      </c>
      <c r="I21" s="26"/>
      <c r="J21" s="25">
        <f t="shared" si="2"/>
        <v>0</v>
      </c>
      <c r="K21" s="26"/>
      <c r="L21" s="25">
        <f t="shared" si="3"/>
        <v>0</v>
      </c>
      <c r="M21" s="26"/>
      <c r="N21" s="25">
        <f t="shared" si="4"/>
        <v>0</v>
      </c>
      <c r="O21" s="27"/>
      <c r="P21" s="25">
        <f t="shared" si="5"/>
        <v>0</v>
      </c>
      <c r="Q21" s="23"/>
      <c r="R21" s="24"/>
      <c r="S21" s="25"/>
      <c r="T21" s="25"/>
      <c r="U21" s="26"/>
      <c r="V21" s="25">
        <f t="shared" si="34"/>
        <v>0</v>
      </c>
      <c r="W21" s="26"/>
      <c r="X21" s="25">
        <f t="shared" si="35"/>
        <v>0</v>
      </c>
      <c r="Y21" s="26"/>
      <c r="Z21" s="25">
        <f t="shared" si="36"/>
        <v>0</v>
      </c>
      <c r="AA21" s="26"/>
      <c r="AB21" s="25">
        <f t="shared" si="37"/>
        <v>0</v>
      </c>
      <c r="AC21" s="26"/>
      <c r="AD21" s="25">
        <f t="shared" si="38"/>
        <v>0</v>
      </c>
      <c r="AE21" s="27"/>
      <c r="AF21" s="25">
        <f t="shared" si="39"/>
        <v>0</v>
      </c>
      <c r="AG21" s="23"/>
      <c r="AH21" s="24"/>
      <c r="AI21" s="25"/>
      <c r="AJ21" s="25"/>
      <c r="AK21" s="26"/>
      <c r="AL21" s="25">
        <f t="shared" si="40"/>
        <v>0</v>
      </c>
      <c r="AM21" s="26"/>
      <c r="AN21" s="25">
        <f t="shared" si="41"/>
        <v>0</v>
      </c>
      <c r="AO21" s="26"/>
      <c r="AP21" s="25">
        <f t="shared" si="42"/>
        <v>0</v>
      </c>
      <c r="AQ21" s="26"/>
      <c r="AR21" s="25">
        <f t="shared" si="43"/>
        <v>0</v>
      </c>
      <c r="AS21" s="26"/>
      <c r="AT21" s="25">
        <f t="shared" si="44"/>
        <v>0</v>
      </c>
      <c r="AU21" s="27"/>
      <c r="AV21" s="25">
        <f t="shared" si="45"/>
        <v>0</v>
      </c>
    </row>
    <row r="22" spans="1:48" x14ac:dyDescent="0.25">
      <c r="A22" s="23"/>
      <c r="B22" s="24"/>
      <c r="C22" s="25"/>
      <c r="D22" s="114">
        <f t="shared" si="0"/>
        <v>0</v>
      </c>
      <c r="E22" s="26"/>
      <c r="F22" s="25">
        <f t="shared" si="23"/>
        <v>0</v>
      </c>
      <c r="G22" s="26"/>
      <c r="H22" s="25">
        <f t="shared" ref="H22" si="46">F22+G22</f>
        <v>0</v>
      </c>
      <c r="I22" s="26"/>
      <c r="J22" s="25">
        <f t="shared" ref="J22" si="47">H22+I22</f>
        <v>0</v>
      </c>
      <c r="K22" s="106"/>
      <c r="L22" s="25">
        <f t="shared" ref="L22" si="48">J22+K22</f>
        <v>0</v>
      </c>
      <c r="M22" s="106"/>
      <c r="N22" s="25">
        <f t="shared" ref="N22" si="49">L22+M22</f>
        <v>0</v>
      </c>
      <c r="O22" s="107"/>
      <c r="P22" s="25">
        <f t="shared" ref="P22" si="50">N22+O22</f>
        <v>0</v>
      </c>
      <c r="Q22" s="23"/>
      <c r="R22" s="24"/>
      <c r="S22" s="25"/>
      <c r="T22" s="25"/>
      <c r="U22" s="26"/>
      <c r="V22" s="25">
        <f t="shared" si="34"/>
        <v>0</v>
      </c>
      <c r="W22" s="26"/>
      <c r="X22" s="25">
        <f t="shared" si="35"/>
        <v>0</v>
      </c>
      <c r="Y22" s="26"/>
      <c r="Z22" s="25">
        <f t="shared" si="36"/>
        <v>0</v>
      </c>
      <c r="AA22" s="106"/>
      <c r="AB22" s="25">
        <f t="shared" si="37"/>
        <v>0</v>
      </c>
      <c r="AC22" s="106"/>
      <c r="AD22" s="25">
        <f t="shared" si="38"/>
        <v>0</v>
      </c>
      <c r="AE22" s="107"/>
      <c r="AF22" s="25">
        <f t="shared" si="39"/>
        <v>0</v>
      </c>
      <c r="AG22" s="23"/>
      <c r="AH22" s="24"/>
      <c r="AI22" s="25"/>
      <c r="AJ22" s="25"/>
      <c r="AK22" s="26"/>
      <c r="AL22" s="25">
        <f t="shared" si="40"/>
        <v>0</v>
      </c>
      <c r="AM22" s="26"/>
      <c r="AN22" s="25">
        <f t="shared" si="41"/>
        <v>0</v>
      </c>
      <c r="AO22" s="26"/>
      <c r="AP22" s="25">
        <f t="shared" si="42"/>
        <v>0</v>
      </c>
      <c r="AQ22" s="106"/>
      <c r="AR22" s="25">
        <f t="shared" si="43"/>
        <v>0</v>
      </c>
      <c r="AS22" s="106"/>
      <c r="AT22" s="25">
        <f t="shared" si="44"/>
        <v>0</v>
      </c>
      <c r="AU22" s="107"/>
      <c r="AV22" s="25">
        <f t="shared" si="45"/>
        <v>0</v>
      </c>
    </row>
    <row r="23" spans="1:48" x14ac:dyDescent="0.25">
      <c r="A23" s="28"/>
      <c r="B23" s="29" t="s">
        <v>25</v>
      </c>
      <c r="C23" s="39">
        <f>C24/SUM(C9:C16)</f>
        <v>1.0031444701767858</v>
      </c>
      <c r="D23" s="39">
        <f>SUM(D9:D22)</f>
        <v>1.0000000000000002</v>
      </c>
      <c r="E23" s="40">
        <f>(($D$9*E9)/100)+(($D$10*E10)/100)+(($D$11*E11)/100)+(($D$12*E12)/100)+(($D$13*E13)/100)+(($D$14*E14)/100)+(($D$15*E15)/100)+(($D$16*E16)/100)+(($D$17*E17)/100)+(($D$18*E18)/100)+(($D$19*E19)/100)+(($D$20*E20)/100)+(($D$21*E21)/100)</f>
        <v>5.4531074076397859E-2</v>
      </c>
      <c r="F23" s="40">
        <f>E23</f>
        <v>5.4531074076397859E-2</v>
      </c>
      <c r="G23" s="40">
        <f>(($D$9*G9)/100)+(($D$10*G10)/100)+(($D$11*G11)/100)+(($D$12*G12)/100)+(($D$13*G13)/100)+(($D$14*G14)/100)+(($D$15*G15)/100)+(($D$16*G16)/100)+(($D$17*G17)/100)+(($D$18*G18)/100)+(($D$19*G19)/100)+(($D$20*G20)/100)+(($D$21*G21)/100)</f>
        <v>5.3839146891064907E-2</v>
      </c>
      <c r="H23" s="40">
        <f>F23+G23</f>
        <v>0.10837022096746277</v>
      </c>
      <c r="I23" s="40">
        <f>(($D$9*I9)/100)+(($D$10*I10)/100)+(($D$11*I11)/100)+(($D$12*I12)/100)+(($D$13*I13)/100)+(($D$14*I14)/100)+(($D$15*I15)/100)+(($D$16*I16)/100)+(($D$17*I17)/100)+(($D$18*I18)/100)+(($D$19*I19)/100)+(($D$20*I20)/100)+(($D$21*I21)/100)</f>
        <v>5.3839146891064907E-2</v>
      </c>
      <c r="J23" s="40">
        <f>H23+I23</f>
        <v>0.16220936785852769</v>
      </c>
      <c r="K23" s="40">
        <f>(($D$9*K9)/100)+(($D$10*K10)/100)+(($D$11*K11)/100)+(($D$12*K12)/100)+(($D$13*K13)/100)+(($D$14*K14)/100)+(($D$15*K15)/100)+(($D$16*K16)/100)+(($D$17*K17)/100)+(($D$18*K18)/100)+(($D$19*K19)/100)+(($D$20*K20)/100)+(($D$21*K21)/100)</f>
        <v>5.3839146891064907E-2</v>
      </c>
      <c r="L23" s="40">
        <f>J23+K23</f>
        <v>0.21604851474959258</v>
      </c>
      <c r="M23" s="40">
        <f>(($D$9*M9)/100)+(($D$10*M10)/100)+(($D$11*M11)/100)+(($D$12*M12)/100)+(($D$13*M13)/100)+(($D$14*M14)/100)+(($D$15*M15)/100)+(($D$16*M16)/100)+(($D$17*M17)/100)+(($D$18*M18)/100)+(($D$19*M19)/100)+(($D$20*M20)/100)+(($D$21*M21)/100)</f>
        <v>5.3839146891064907E-2</v>
      </c>
      <c r="N23" s="40">
        <f>L23+M23</f>
        <v>0.26988766164065747</v>
      </c>
      <c r="O23" s="40">
        <f>(($D$9*O9)/100)+(($D$10*O10)/100)+(($D$11*O11)/100)+(($D$12*O12)/100)+(($D$13*O13)/100)+(($D$14*O14)/100)+(($D$15*O15)/100)+(($D$16*O16)/100)+(($D$17*O17)/100)+(($D$18*O18)/100)+(($D$19*O19)/100)+(($D$20*O20)/100)+(($D$21*O21)/100)</f>
        <v>5.3839146891064907E-2</v>
      </c>
      <c r="P23" s="40">
        <f>N23+O23</f>
        <v>0.32372680853172237</v>
      </c>
      <c r="Q23" s="28"/>
      <c r="R23" s="29" t="s">
        <v>25</v>
      </c>
      <c r="S23" s="39">
        <f>S24/SUM(S9:S16)</f>
        <v>1.0031444701767858</v>
      </c>
      <c r="T23" s="39"/>
      <c r="U23" s="40">
        <f>(($D$9*U9)/100)+(($D$10*U10)/100)+(($D$11*U11)/100)+(($D$12*U12)/100)+(($D$13*U13)/100)+(($D$14*U14)/100)+(($D$15*U15)/100)+(($D$16*U16)/100)+(($D$17*U17)/100)+(($D$18*U18)/100)+(($D$19*U19)/100)+(($D$20*U20)/100)+(($D$21*U21)/100)</f>
        <v>5.3839146891064907E-2</v>
      </c>
      <c r="V23" s="40">
        <f>P23+U23</f>
        <v>0.37756595542278726</v>
      </c>
      <c r="W23" s="40">
        <f>(($D$9*W9)/100)+(($D$10*W10)/100)+(($D$11*W11)/100)+(($D$12*W12)/100)+(($D$13*W13)/100)+(($D$14*W14)/100)+(($D$15*W15)/100)+(($D$16*W16)/100)+(($D$17*W17)/100)+(($D$18*W18)/100)+(($D$19*W19)/100)+(($D$20*W20)/100)+(($D$21*W21)/100)</f>
        <v>5.3839146891064907E-2</v>
      </c>
      <c r="X23" s="40">
        <f>V23+W23</f>
        <v>0.43140510231385215</v>
      </c>
      <c r="Y23" s="40">
        <f>(($D$9*Y9)/100)+(($D$10*Y10)/100)+(($D$11*Y11)/100)+(($D$12*Y12)/100)+(($D$13*Y13)/100)+(($D$14*Y14)/100)+(($D$15*Y15)/100)+(($D$16*Y16)/100)+(($D$17*Y17)/100)+(($D$18*Y18)/100)+(($D$19*Y19)/100)+(($D$20*Y20)/100)+(($D$21*Y21)/100)</f>
        <v>5.3839146891064907E-2</v>
      </c>
      <c r="Z23" s="40">
        <f>X23+Y23</f>
        <v>0.48524424920491704</v>
      </c>
      <c r="AA23" s="40">
        <f>(($D$9*AA9)/100)+(($D$10*AA10)/100)+(($D$11*AA11)/100)+(($D$12*AA12)/100)+(($D$13*AA13)/100)+(($D$14*AA14)/100)+(($D$15*AA15)/100)+(($D$16*AA16)/100)+(($D$17*AA17)/100)+(($D$18*AA18)/100)+(($D$19*AA19)/100)+(($D$20*AA20)/100)+(($D$21*AA21)/100)</f>
        <v>5.3839146891064907E-2</v>
      </c>
      <c r="AB23" s="40">
        <f>Z23+AA23</f>
        <v>0.53908339609598199</v>
      </c>
      <c r="AC23" s="40">
        <f>(($D$9*AC9)/100)+(($D$10*AC10)/100)+(($D$11*AC11)/100)+(($D$12*AC12)/100)+(($D$13*AC13)/100)+(($D$14*AC14)/100)+(($D$15*AC15)/100)+(($D$16*AC16)/100)+(($D$17*AC17)/100)+(($D$18*AC18)/100)+(($D$19*AC19)/100)+(($D$20*AC20)/100)+(($D$21*AC21)/100)</f>
        <v>5.3839146891064907E-2</v>
      </c>
      <c r="AD23" s="40">
        <f>AB23+AC23</f>
        <v>0.59292254298704694</v>
      </c>
      <c r="AE23" s="40">
        <f>(($D$9*AE9)/100)+(($D$10*AE10)/100)+(($D$11*AE11)/100)+(($D$12*AE12)/100)+(($D$13*AE13)/100)+(($D$14*AE14)/100)+(($D$15*AE15)/100)+(($D$16*AE16)/100)+(($D$17*AE17)/100)+(($D$18*AE18)/100)+(($D$19*AE19)/100)+(($D$20*AE20)/100)+(($D$21*AE21)/100)</f>
        <v>5.3839146891064907E-2</v>
      </c>
      <c r="AF23" s="40">
        <f>AD23+AE23</f>
        <v>0.64676168987811189</v>
      </c>
      <c r="AG23" s="28"/>
      <c r="AH23" s="29" t="s">
        <v>25</v>
      </c>
      <c r="AI23" s="39">
        <f>AI24/SUM(AI9:AI16)</f>
        <v>1.0031444701767858</v>
      </c>
      <c r="AJ23" s="39"/>
      <c r="AK23" s="40">
        <f>(($D$9*AK9)/100)+(($D$10*AK10)/100)+(($D$11*AK11)/100)+(($D$12*AK12)/100)+(($D$13*AK13)/100)+(($D$14*AK14)/100)+(($D$15*AK15)/100)+(($D$16*AK16)/100)+(($D$17*AK17)/100)+(($D$18*AK18)/100)+(($D$19*AK19)/100)+(($D$20*AK20)/100)+(($D$21*AK21)/100)</f>
        <v>5.3839146891064907E-2</v>
      </c>
      <c r="AL23" s="40">
        <f>AF23+AK23</f>
        <v>0.70060083676917684</v>
      </c>
      <c r="AM23" s="40">
        <f>(($D$9*AM9)/100)+(($D$10*AM10)/100)+(($D$11*AM11)/100)+(($D$12*AM12)/100)+(($D$13*AM13)/100)+(($D$14*AM14)/100)+(($D$15*AM15)/100)+(($D$16*AM16)/100)+(($D$17*AM17)/100)+(($D$18*AM18)/100)+(($D$19*AM19)/100)+(($D$20*AM20)/100)+(($D$21*AM21)/100)</f>
        <v>5.3839146891064907E-2</v>
      </c>
      <c r="AN23" s="40">
        <f>AL23+AM23</f>
        <v>0.75443998366024179</v>
      </c>
      <c r="AO23" s="40">
        <f>(($D$9*AO9)/100)+(($D$10*AO10)/100)+(($D$11*AO11)/100)+(($D$12*AO12)/100)+(($D$13*AO13)/100)+(($D$14*AO14)/100)+(($D$15*AO15)/100)+(($D$16*AO16)/100)+(($D$17*AO17)/100)+(($D$18*AO18)/100)+(($D$19*AO19)/100)+(($D$20*AO20)/100)+(($D$21*AO21)/100)</f>
        <v>5.3839146891064907E-2</v>
      </c>
      <c r="AP23" s="40">
        <f>AN23+AO23</f>
        <v>0.80827913055130673</v>
      </c>
      <c r="AQ23" s="40">
        <f>(($D$9*AQ9)/100)+(($D$10*AQ10)/100)+(($D$11*AQ11)/100)+(($D$12*AQ12)/100)+(($D$13*AQ13)/100)+(($D$14*AQ14)/100)+(($D$15*AQ15)/100)+(($D$16*AQ16)/100)+(($D$17*AQ17)/100)+(($D$18*AQ18)/100)+(($D$19*AQ19)/100)+(($D$20*AQ20)/100)+(($D$21*AQ21)/100)</f>
        <v>5.3839146891064907E-2</v>
      </c>
      <c r="AR23" s="40">
        <f>AP23+AQ23</f>
        <v>0.86211827744237168</v>
      </c>
      <c r="AS23" s="40">
        <f>(($D$9*AS9)/100)+(($D$10*AS10)/100)+(($D$11*AS11)/100)+(($D$12*AS12)/100)+(($D$13*AS13)/100)+(($D$14*AS14)/100)+(($D$15*AS15)/100)+(($D$16*AS16)/100)+(($D$17*AS17)/100)+(($D$18*AS18)/100)+(($D$19*AS19)/100)+(($D$20*AS20)/100)+(($D$21*AS21)/100)</f>
        <v>5.3839146891064907E-2</v>
      </c>
      <c r="AT23" s="40">
        <f>AR23+AS23</f>
        <v>0.91595742433343663</v>
      </c>
      <c r="AU23" s="40">
        <f>(($D$9*AU9)/100)+(($D$10*AU10)/100)+(($D$11*AU11)/100)+(($D$12*AU12)/100)+(($D$13*AU13)/100)+(($D$14*AU14)/100)+(($D$15*AU15)/100)+(($D$16*AU16)/100)+(($D$17*AU17)/100)+(($D$18*AU18)/100)+(($D$19*AU19)/100)+(($D$20*AU20)/100)+(($D$21*AU21)/100)</f>
        <v>8.4042575666563687E-2</v>
      </c>
      <c r="AV23" s="40">
        <f>AT23+AU23</f>
        <v>1.0000000000000002</v>
      </c>
    </row>
    <row r="24" spans="1:48" x14ac:dyDescent="0.25">
      <c r="A24" s="32"/>
      <c r="B24" s="33" t="s">
        <v>26</v>
      </c>
      <c r="C24" s="31">
        <f>SUM(C9:C22)</f>
        <v>1535493.94</v>
      </c>
      <c r="D24" s="39">
        <f>D23</f>
        <v>1.0000000000000002</v>
      </c>
      <c r="E24" s="129">
        <f>(C24*E23)</f>
        <v>83732.133786000006</v>
      </c>
      <c r="F24" s="129"/>
      <c r="G24" s="129">
        <f>($C$24*G23)</f>
        <v>82669.683786000009</v>
      </c>
      <c r="H24" s="129"/>
      <c r="I24" s="129">
        <f>($C$24*I23)</f>
        <v>82669.683786000009</v>
      </c>
      <c r="J24" s="129"/>
      <c r="K24" s="129">
        <f>($C$24*K23)</f>
        <v>82669.683786000009</v>
      </c>
      <c r="L24" s="129"/>
      <c r="M24" s="129">
        <f>($C$24*M23)</f>
        <v>82669.683786000009</v>
      </c>
      <c r="N24" s="129"/>
      <c r="O24" s="129">
        <f>($C$24*O23)</f>
        <v>82669.683786000009</v>
      </c>
      <c r="P24" s="129"/>
      <c r="Q24" s="32"/>
      <c r="R24" s="33" t="s">
        <v>26</v>
      </c>
      <c r="S24" s="31">
        <f>SUM(S9:S22)</f>
        <v>1535493.94</v>
      </c>
      <c r="T24" s="31"/>
      <c r="U24" s="129">
        <f>($C$24*U23)</f>
        <v>82669.683786000009</v>
      </c>
      <c r="V24" s="129"/>
      <c r="W24" s="129">
        <f>($C$24*W23)</f>
        <v>82669.683786000009</v>
      </c>
      <c r="X24" s="129"/>
      <c r="Y24" s="129">
        <f>($C$24*Y23)</f>
        <v>82669.683786000009</v>
      </c>
      <c r="Z24" s="129"/>
      <c r="AA24" s="129">
        <f>($C$24*AA23)</f>
        <v>82669.683786000009</v>
      </c>
      <c r="AB24" s="129"/>
      <c r="AC24" s="129">
        <f>($C$24*AC23)</f>
        <v>82669.683786000009</v>
      </c>
      <c r="AD24" s="129"/>
      <c r="AE24" s="129">
        <f>($C$24*AE23)</f>
        <v>82669.683786000009</v>
      </c>
      <c r="AF24" s="129"/>
      <c r="AG24" s="32"/>
      <c r="AH24" s="33" t="s">
        <v>26</v>
      </c>
      <c r="AI24" s="31">
        <f>SUM(AI9:AI22)</f>
        <v>1535493.94</v>
      </c>
      <c r="AJ24" s="31"/>
      <c r="AK24" s="129">
        <f>($C$24*AK23)</f>
        <v>82669.683786000009</v>
      </c>
      <c r="AL24" s="129"/>
      <c r="AM24" s="129">
        <f>($C$24*AM23)</f>
        <v>82669.683786000009</v>
      </c>
      <c r="AN24" s="129"/>
      <c r="AO24" s="129">
        <f>($C$24*AO23)</f>
        <v>82669.683786000009</v>
      </c>
      <c r="AP24" s="129"/>
      <c r="AQ24" s="129">
        <f>($C$24*AQ23)</f>
        <v>82669.683786000009</v>
      </c>
      <c r="AR24" s="129"/>
      <c r="AS24" s="129">
        <f>($C$24*AS23)</f>
        <v>82669.683786000009</v>
      </c>
      <c r="AT24" s="129"/>
      <c r="AU24" s="129">
        <f>($C$24*AU23)</f>
        <v>129046.865638</v>
      </c>
      <c r="AV24" s="129"/>
    </row>
    <row r="25" spans="1:48" x14ac:dyDescent="0.25">
      <c r="A25" s="41"/>
      <c r="B25" s="42" t="s">
        <v>27</v>
      </c>
      <c r="C25" s="30"/>
      <c r="D25" s="30"/>
      <c r="E25" s="129">
        <f>E24</f>
        <v>83732.133786000006</v>
      </c>
      <c r="F25" s="129"/>
      <c r="G25" s="129">
        <f>G24+E25</f>
        <v>166401.81757200003</v>
      </c>
      <c r="H25" s="129"/>
      <c r="I25" s="129">
        <f>I24+G25</f>
        <v>249071.50135800004</v>
      </c>
      <c r="J25" s="129"/>
      <c r="K25" s="129">
        <f>K24+I25</f>
        <v>331741.18514400005</v>
      </c>
      <c r="L25" s="129"/>
      <c r="M25" s="129">
        <f>M24+K25</f>
        <v>414410.86893000006</v>
      </c>
      <c r="N25" s="129"/>
      <c r="O25" s="129">
        <f>O24+M25</f>
        <v>497080.55271600006</v>
      </c>
      <c r="P25" s="129"/>
      <c r="Q25" s="41"/>
      <c r="R25" s="42" t="s">
        <v>27</v>
      </c>
      <c r="S25" s="30"/>
      <c r="T25" s="30"/>
      <c r="U25" s="129">
        <f>U24+O25</f>
        <v>579750.23650200013</v>
      </c>
      <c r="V25" s="129"/>
      <c r="W25" s="129">
        <f>W24+U25</f>
        <v>662419.92028800014</v>
      </c>
      <c r="X25" s="129"/>
      <c r="Y25" s="129">
        <f>Y24+W25</f>
        <v>745089.60407400015</v>
      </c>
      <c r="Z25" s="129"/>
      <c r="AA25" s="129">
        <f>AA24+Y25</f>
        <v>827759.28786000016</v>
      </c>
      <c r="AB25" s="129"/>
      <c r="AC25" s="129">
        <f>AC24+AA25</f>
        <v>910428.97164600017</v>
      </c>
      <c r="AD25" s="129"/>
      <c r="AE25" s="129">
        <f>AE24+AC25</f>
        <v>993098.65543200017</v>
      </c>
      <c r="AF25" s="129"/>
      <c r="AG25" s="41"/>
      <c r="AH25" s="42" t="s">
        <v>27</v>
      </c>
      <c r="AI25" s="30"/>
      <c r="AJ25" s="30"/>
      <c r="AK25" s="129">
        <f>AK24+AE25</f>
        <v>1075768.3392180002</v>
      </c>
      <c r="AL25" s="129"/>
      <c r="AM25" s="129">
        <f>AM24+AK25</f>
        <v>1158438.0230040001</v>
      </c>
      <c r="AN25" s="129"/>
      <c r="AO25" s="129">
        <f>AO24+AM25</f>
        <v>1241107.7067900002</v>
      </c>
      <c r="AP25" s="129"/>
      <c r="AQ25" s="129">
        <f>AQ24+AO25</f>
        <v>1323777.3905760003</v>
      </c>
      <c r="AR25" s="129"/>
      <c r="AS25" s="129">
        <f>AS24+AQ25</f>
        <v>1406447.0743620005</v>
      </c>
      <c r="AT25" s="129"/>
      <c r="AU25" s="129">
        <f>AU24+AS25</f>
        <v>1535493.9400000004</v>
      </c>
      <c r="AV25" s="129"/>
    </row>
    <row r="27" spans="1:48" x14ac:dyDescent="0.25">
      <c r="A27" s="111"/>
      <c r="B27" s="111"/>
      <c r="C27" s="35"/>
      <c r="D27" s="111"/>
      <c r="E27" s="111"/>
      <c r="F27" s="111"/>
      <c r="G27" s="111"/>
      <c r="H27" s="111"/>
      <c r="I27" s="111"/>
      <c r="J27" s="111"/>
      <c r="K27" s="35"/>
      <c r="L27" s="35"/>
      <c r="M27" s="35"/>
      <c r="N27" s="35"/>
      <c r="O27" s="35"/>
      <c r="P27" s="35"/>
      <c r="Q27" s="111"/>
      <c r="R27" s="111"/>
      <c r="S27" s="35"/>
      <c r="T27" s="111"/>
      <c r="U27" s="111"/>
      <c r="V27" s="111"/>
      <c r="W27" s="111"/>
      <c r="X27" s="111"/>
      <c r="Y27" s="111"/>
      <c r="Z27" s="111"/>
      <c r="AA27" s="35"/>
      <c r="AB27" s="35"/>
      <c r="AC27" s="35"/>
      <c r="AD27" s="35"/>
      <c r="AE27" s="35"/>
      <c r="AF27" s="35"/>
      <c r="AG27" s="111"/>
      <c r="AH27" s="111"/>
      <c r="AI27" s="35"/>
      <c r="AJ27" s="111"/>
      <c r="AK27" s="111"/>
      <c r="AL27" s="111"/>
      <c r="AM27" s="111"/>
      <c r="AN27" s="111"/>
      <c r="AO27" s="111"/>
      <c r="AP27" s="111"/>
      <c r="AQ27" s="35"/>
      <c r="AR27" s="35"/>
      <c r="AS27" s="35"/>
      <c r="AT27" s="35"/>
      <c r="AU27" s="35"/>
      <c r="AV27" s="35"/>
    </row>
    <row r="28" spans="1:48" x14ac:dyDescent="0.25">
      <c r="A28" s="35" t="s">
        <v>31</v>
      </c>
      <c r="B28" s="35"/>
      <c r="C28" s="35"/>
      <c r="D28" s="35" t="s">
        <v>32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 t="s">
        <v>148</v>
      </c>
      <c r="P28" s="35"/>
      <c r="Q28" s="35" t="s">
        <v>31</v>
      </c>
      <c r="R28" s="35"/>
      <c r="S28" s="35"/>
      <c r="T28" s="35" t="s">
        <v>32</v>
      </c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 t="s">
        <v>149</v>
      </c>
      <c r="AF28" s="35"/>
      <c r="AG28" s="35" t="s">
        <v>31</v>
      </c>
      <c r="AH28" s="35"/>
      <c r="AI28" s="35"/>
      <c r="AJ28" s="35" t="s">
        <v>32</v>
      </c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 t="s">
        <v>150</v>
      </c>
      <c r="AV28" s="35"/>
    </row>
    <row r="29" spans="1:48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</row>
    <row r="30" spans="1:48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</row>
    <row r="31" spans="1:48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</row>
    <row r="32" spans="1:48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</row>
    <row r="33" spans="1:47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</row>
    <row r="34" spans="1:47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</row>
    <row r="35" spans="1:47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</row>
    <row r="36" spans="1:47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</row>
  </sheetData>
  <sheetProtection password="EE6F" sheet="1" objects="1" scenarios="1" selectLockedCells="1"/>
  <mergeCells count="66">
    <mergeCell ref="Q1:AF1"/>
    <mergeCell ref="AG1:AV1"/>
    <mergeCell ref="AS25:AT25"/>
    <mergeCell ref="AU25:AV25"/>
    <mergeCell ref="Q7:Q8"/>
    <mergeCell ref="R7:R8"/>
    <mergeCell ref="S7:S8"/>
    <mergeCell ref="AG7:AG8"/>
    <mergeCell ref="AH7:AH8"/>
    <mergeCell ref="AI7:AI8"/>
    <mergeCell ref="AS7:AT7"/>
    <mergeCell ref="AU7:AV7"/>
    <mergeCell ref="AK24:AL24"/>
    <mergeCell ref="AM24:AN24"/>
    <mergeCell ref="AO24:AP24"/>
    <mergeCell ref="AQ24:AR24"/>
    <mergeCell ref="AS24:AT24"/>
    <mergeCell ref="AU24:AV24"/>
    <mergeCell ref="AE25:AF25"/>
    <mergeCell ref="AK7:AL7"/>
    <mergeCell ref="AM7:AN7"/>
    <mergeCell ref="AO7:AP7"/>
    <mergeCell ref="AQ7:AR7"/>
    <mergeCell ref="AK25:AL25"/>
    <mergeCell ref="AM25:AN25"/>
    <mergeCell ref="AO25:AP25"/>
    <mergeCell ref="AQ25:AR25"/>
    <mergeCell ref="U25:V25"/>
    <mergeCell ref="W25:X25"/>
    <mergeCell ref="Y25:Z25"/>
    <mergeCell ref="AA25:AB25"/>
    <mergeCell ref="AC25:AD25"/>
    <mergeCell ref="AE7:AF7"/>
    <mergeCell ref="U24:V24"/>
    <mergeCell ref="W24:X24"/>
    <mergeCell ref="Y24:Z24"/>
    <mergeCell ref="AA24:AB24"/>
    <mergeCell ref="AC24:AD24"/>
    <mergeCell ref="AE24:AF24"/>
    <mergeCell ref="U7:V7"/>
    <mergeCell ref="W7:X7"/>
    <mergeCell ref="Y7:Z7"/>
    <mergeCell ref="AA7:AB7"/>
    <mergeCell ref="AC7:AD7"/>
    <mergeCell ref="O25:P25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25:F25"/>
    <mergeCell ref="G25:H25"/>
    <mergeCell ref="I25:J25"/>
    <mergeCell ref="K25:L25"/>
    <mergeCell ref="M25:N25"/>
    <mergeCell ref="A1:P1"/>
    <mergeCell ref="E24:F24"/>
    <mergeCell ref="G24:H24"/>
    <mergeCell ref="I24:J24"/>
    <mergeCell ref="K24:L24"/>
    <mergeCell ref="M24:N24"/>
    <mergeCell ref="O24:P24"/>
  </mergeCells>
  <conditionalFormatting sqref="P9:P22 AF9:AF22">
    <cfRule type="cellIs" dxfId="32" priority="35" stopIfTrue="1" operator="equal">
      <formula>N9+P9-100</formula>
    </cfRule>
  </conditionalFormatting>
  <conditionalFormatting sqref="N22">
    <cfRule type="cellIs" dxfId="31" priority="34" stopIfTrue="1" operator="equal">
      <formula>L22+N22-100</formula>
    </cfRule>
  </conditionalFormatting>
  <conditionalFormatting sqref="L22">
    <cfRule type="cellIs" dxfId="30" priority="33" stopIfTrue="1" operator="equal">
      <formula>J22+L22-100</formula>
    </cfRule>
  </conditionalFormatting>
  <conditionalFormatting sqref="J22">
    <cfRule type="cellIs" dxfId="29" priority="32" stopIfTrue="1" operator="equal">
      <formula>H22+J22-100</formula>
    </cfRule>
  </conditionalFormatting>
  <conditionalFormatting sqref="H22">
    <cfRule type="cellIs" dxfId="28" priority="31" stopIfTrue="1" operator="equal">
      <formula>F22+H22-100</formula>
    </cfRule>
  </conditionalFormatting>
  <conditionalFormatting sqref="N9:N21">
    <cfRule type="cellIs" dxfId="27" priority="29" stopIfTrue="1" operator="equal">
      <formula>L9+N9-100</formula>
    </cfRule>
  </conditionalFormatting>
  <conditionalFormatting sqref="L9:L21">
    <cfRule type="cellIs" dxfId="26" priority="28" stopIfTrue="1" operator="equal">
      <formula>J9+L9-100</formula>
    </cfRule>
  </conditionalFormatting>
  <conditionalFormatting sqref="J9:J21">
    <cfRule type="cellIs" dxfId="25" priority="27" stopIfTrue="1" operator="equal">
      <formula>H9+J9-100</formula>
    </cfRule>
  </conditionalFormatting>
  <conditionalFormatting sqref="H9:H21">
    <cfRule type="cellIs" dxfId="24" priority="26" stopIfTrue="1" operator="equal">
      <formula>F9+H9-100</formula>
    </cfRule>
  </conditionalFormatting>
  <conditionalFormatting sqref="F9:F22">
    <cfRule type="cellIs" dxfId="23" priority="25" stopIfTrue="1" operator="equal">
      <formula>D9+F9-100</formula>
    </cfRule>
  </conditionalFormatting>
  <conditionalFormatting sqref="F9:F22 H9:H22 J9:J22 L9:L22 N9:N22 P9:P22 S9:T22">
    <cfRule type="cellIs" dxfId="22" priority="24" operator="equal">
      <formula>0</formula>
    </cfRule>
  </conditionalFormatting>
  <conditionalFormatting sqref="AD22">
    <cfRule type="cellIs" dxfId="21" priority="21" stopIfTrue="1" operator="equal">
      <formula>AB22+AD22-100</formula>
    </cfRule>
  </conditionalFormatting>
  <conditionalFormatting sqref="AB22">
    <cfRule type="cellIs" dxfId="20" priority="20" stopIfTrue="1" operator="equal">
      <formula>Z22+AB22-100</formula>
    </cfRule>
  </conditionalFormatting>
  <conditionalFormatting sqref="Z22">
    <cfRule type="cellIs" dxfId="19" priority="19" stopIfTrue="1" operator="equal">
      <formula>X22+Z22-100</formula>
    </cfRule>
  </conditionalFormatting>
  <conditionalFormatting sqref="X22">
    <cfRule type="cellIs" dxfId="18" priority="18" stopIfTrue="1" operator="equal">
      <formula>V22+X22-100</formula>
    </cfRule>
  </conditionalFormatting>
  <conditionalFormatting sqref="AD9:AD21">
    <cfRule type="cellIs" dxfId="17" priority="17" stopIfTrue="1" operator="equal">
      <formula>AB9+AD9-100</formula>
    </cfRule>
  </conditionalFormatting>
  <conditionalFormatting sqref="AB9:AB21">
    <cfRule type="cellIs" dxfId="16" priority="16" stopIfTrue="1" operator="equal">
      <formula>Z9+AB9-100</formula>
    </cfRule>
  </conditionalFormatting>
  <conditionalFormatting sqref="Z9:Z21">
    <cfRule type="cellIs" dxfId="15" priority="15" stopIfTrue="1" operator="equal">
      <formula>X9+Z9-100</formula>
    </cfRule>
  </conditionalFormatting>
  <conditionalFormatting sqref="X9:X21">
    <cfRule type="cellIs" dxfId="14" priority="14" stopIfTrue="1" operator="equal">
      <formula>V9+X9-100</formula>
    </cfRule>
  </conditionalFormatting>
  <conditionalFormatting sqref="V9:V22">
    <cfRule type="cellIs" dxfId="13" priority="13" stopIfTrue="1" operator="equal">
      <formula>P9+V9-100</formula>
    </cfRule>
  </conditionalFormatting>
  <conditionalFormatting sqref="X9:X22 Z9:Z22 AB9:AB22 AD9:AD22 AF9:AF22 V9:V22">
    <cfRule type="cellIs" dxfId="12" priority="12" operator="equal">
      <formula>0</formula>
    </cfRule>
  </conditionalFormatting>
  <conditionalFormatting sqref="AV9:AV22">
    <cfRule type="cellIs" dxfId="11" priority="11" stopIfTrue="1" operator="equal">
      <formula>AT9+AV9-100</formula>
    </cfRule>
  </conditionalFormatting>
  <conditionalFormatting sqref="AT22">
    <cfRule type="cellIs" dxfId="10" priority="10" stopIfTrue="1" operator="equal">
      <formula>AR22+AT22-100</formula>
    </cfRule>
  </conditionalFormatting>
  <conditionalFormatting sqref="AR22">
    <cfRule type="cellIs" dxfId="9" priority="9" stopIfTrue="1" operator="equal">
      <formula>AP22+AR22-100</formula>
    </cfRule>
  </conditionalFormatting>
  <conditionalFormatting sqref="AP22">
    <cfRule type="cellIs" dxfId="8" priority="8" stopIfTrue="1" operator="equal">
      <formula>AN22+AP22-100</formula>
    </cfRule>
  </conditionalFormatting>
  <conditionalFormatting sqref="AN22">
    <cfRule type="cellIs" dxfId="7" priority="7" stopIfTrue="1" operator="equal">
      <formula>AL22+AN22-100</formula>
    </cfRule>
  </conditionalFormatting>
  <conditionalFormatting sqref="AT9:AT21">
    <cfRule type="cellIs" dxfId="6" priority="6" stopIfTrue="1" operator="equal">
      <formula>AR9+AT9-100</formula>
    </cfRule>
  </conditionalFormatting>
  <conditionalFormatting sqref="AR9:AR21">
    <cfRule type="cellIs" dxfId="5" priority="5" stopIfTrue="1" operator="equal">
      <formula>AP9+AR9-100</formula>
    </cfRule>
  </conditionalFormatting>
  <conditionalFormatting sqref="AP9:AP21">
    <cfRule type="cellIs" dxfId="4" priority="4" stopIfTrue="1" operator="equal">
      <formula>AN9+AP9-100</formula>
    </cfRule>
  </conditionalFormatting>
  <conditionalFormatting sqref="AN9:AN21">
    <cfRule type="cellIs" dxfId="3" priority="3" stopIfTrue="1" operator="equal">
      <formula>AL9+AN9-100</formula>
    </cfRule>
  </conditionalFormatting>
  <conditionalFormatting sqref="AL9:AL22">
    <cfRule type="cellIs" dxfId="2" priority="2" stopIfTrue="1" operator="equal">
      <formula>AF9+AL9-100</formula>
    </cfRule>
  </conditionalFormatting>
  <conditionalFormatting sqref="AN9:AN22 AP9:AP22 AR9:AR22 AT9:AT22 AV9:AV22 AL9:AL22">
    <cfRule type="cellIs" dxfId="1" priority="1" operator="equal">
      <formula>0</formula>
    </cfRule>
  </conditionalFormatting>
  <conditionalFormatting sqref="S9:T22">
    <cfRule type="cellIs" dxfId="0" priority="37" stopIfTrue="1" operator="equal">
      <formula>O9+S9-100</formula>
    </cfRule>
  </conditionalFormatting>
  <pageMargins left="0.19685039370078741" right="0.19685039370078741" top="0.39370078740157483" bottom="0.39370078740157483" header="0.31496062992125984" footer="0.31496062992125984"/>
  <pageSetup paperSize="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E47"/>
  <sheetViews>
    <sheetView tabSelected="1" workbookViewId="0">
      <selection activeCell="E38" sqref="E38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</cols>
  <sheetData>
    <row r="1" spans="1:5" x14ac:dyDescent="0.25">
      <c r="A1" s="58"/>
      <c r="B1" s="58"/>
      <c r="C1" s="58"/>
      <c r="D1" s="58"/>
      <c r="E1" s="58"/>
    </row>
    <row r="2" spans="1:5" x14ac:dyDescent="0.25">
      <c r="A2" s="58"/>
      <c r="B2" s="58"/>
      <c r="C2" s="58"/>
      <c r="D2" s="58"/>
      <c r="E2" s="58"/>
    </row>
    <row r="3" spans="1:5" x14ac:dyDescent="0.25">
      <c r="A3" s="58"/>
      <c r="B3" s="58"/>
      <c r="C3" s="58"/>
      <c r="D3" s="58"/>
      <c r="E3" s="58"/>
    </row>
    <row r="4" spans="1:5" x14ac:dyDescent="0.25">
      <c r="A4" s="58"/>
      <c r="B4" s="58"/>
      <c r="C4" s="58"/>
      <c r="D4" s="58"/>
      <c r="E4" s="58"/>
    </row>
    <row r="5" spans="1:5" x14ac:dyDescent="0.25">
      <c r="A5" s="58"/>
      <c r="B5" s="58"/>
      <c r="C5" s="58"/>
      <c r="D5" s="58"/>
      <c r="E5" s="58"/>
    </row>
    <row r="6" spans="1:5" x14ac:dyDescent="0.25">
      <c r="A6" s="58"/>
      <c r="B6" s="58"/>
      <c r="C6" s="58"/>
      <c r="D6" s="58"/>
      <c r="E6" s="58"/>
    </row>
    <row r="7" spans="1:5" x14ac:dyDescent="0.25">
      <c r="A7" s="58"/>
      <c r="B7" s="58"/>
      <c r="C7" s="58"/>
      <c r="D7" s="58"/>
      <c r="E7" s="58"/>
    </row>
    <row r="8" spans="1:5" x14ac:dyDescent="0.25">
      <c r="A8" s="58"/>
      <c r="B8" s="149" t="s">
        <v>66</v>
      </c>
      <c r="C8" s="149"/>
      <c r="D8" s="58"/>
      <c r="E8" s="101" t="s">
        <v>67</v>
      </c>
    </row>
    <row r="9" spans="1:5" x14ac:dyDescent="0.25">
      <c r="A9" s="58"/>
      <c r="B9" s="102"/>
      <c r="C9" s="102"/>
      <c r="D9" s="102"/>
      <c r="E9" s="103" t="s">
        <v>68</v>
      </c>
    </row>
    <row r="10" spans="1:5" x14ac:dyDescent="0.25">
      <c r="A10" s="58"/>
      <c r="B10" s="58"/>
      <c r="C10" s="58"/>
      <c r="D10" s="58"/>
      <c r="E10" s="58"/>
    </row>
    <row r="11" spans="1:5" x14ac:dyDescent="0.25">
      <c r="A11" s="104" t="s">
        <v>33</v>
      </c>
      <c r="B11" s="104" t="s">
        <v>34</v>
      </c>
      <c r="C11" s="150" t="s">
        <v>35</v>
      </c>
      <c r="D11" s="151"/>
      <c r="E11" s="152"/>
    </row>
    <row r="12" spans="1:5" x14ac:dyDescent="0.25">
      <c r="A12" s="49"/>
      <c r="B12" s="49"/>
      <c r="C12" s="153" t="str">
        <f>Import.Município</f>
        <v>CORONEL VIVIDA - PR</v>
      </c>
      <c r="D12" s="154"/>
      <c r="E12" s="155"/>
    </row>
    <row r="13" spans="1:5" x14ac:dyDescent="0.25">
      <c r="A13" s="50"/>
      <c r="B13" s="50"/>
      <c r="C13" s="51"/>
      <c r="D13" s="52"/>
      <c r="E13" s="52"/>
    </row>
    <row r="14" spans="1:5" ht="15" customHeight="1" x14ac:dyDescent="0.25">
      <c r="A14" s="105" t="s">
        <v>36</v>
      </c>
      <c r="B14" s="141" t="str">
        <f>ORÇAMENTO!A7</f>
        <v>OBJETO: PAVIMETNAÇÃO POLIÉDRICA - ESTRADA RURAL ENTRE A COMUNIDADE DE RIO QUIETO E COMUNIDADE DE SANTO ANTONIO DO SALTO GRANDE</v>
      </c>
      <c r="C14" s="143" t="str">
        <f>ORÇAMENTO!A8</f>
        <v>LOCALIZAÇÃO: ESTRADA DE LIGAÇÃO ENTRE AS COMUNIDADES DE RIO QUIETO E STO. ANTONIO DO SALTO GRANDE</v>
      </c>
      <c r="D14" s="144"/>
      <c r="E14" s="145"/>
    </row>
    <row r="15" spans="1:5" ht="31.5" customHeight="1" x14ac:dyDescent="0.25">
      <c r="A15" s="53" t="s">
        <v>69</v>
      </c>
      <c r="B15" s="142"/>
      <c r="C15" s="146"/>
      <c r="D15" s="147"/>
      <c r="E15" s="148"/>
    </row>
    <row r="16" spans="1:5" x14ac:dyDescent="0.25">
      <c r="A16" s="54"/>
      <c r="B16" s="55"/>
      <c r="C16" s="56"/>
      <c r="D16" s="56"/>
      <c r="E16" s="55"/>
    </row>
    <row r="17" spans="1:5" x14ac:dyDescent="0.25">
      <c r="A17" s="57" t="s">
        <v>37</v>
      </c>
      <c r="B17" s="55"/>
      <c r="C17" s="56"/>
      <c r="D17" s="56"/>
      <c r="E17" s="55"/>
    </row>
    <row r="18" spans="1:5" x14ac:dyDescent="0.25">
      <c r="A18" s="135" t="s">
        <v>38</v>
      </c>
      <c r="B18" s="135"/>
      <c r="C18" s="135"/>
      <c r="D18" s="135"/>
      <c r="E18" s="135"/>
    </row>
    <row r="19" spans="1:5" x14ac:dyDescent="0.25">
      <c r="A19" s="58"/>
      <c r="B19" s="58"/>
      <c r="C19" s="58"/>
      <c r="D19" s="58"/>
      <c r="E19" s="58"/>
    </row>
    <row r="20" spans="1:5" x14ac:dyDescent="0.25">
      <c r="A20" s="59" t="s">
        <v>39</v>
      </c>
      <c r="B20" s="60"/>
      <c r="C20" s="60"/>
      <c r="D20" s="61" t="s">
        <v>40</v>
      </c>
      <c r="E20" s="61" t="s">
        <v>41</v>
      </c>
    </row>
    <row r="21" spans="1:5" x14ac:dyDescent="0.25">
      <c r="A21" s="62" t="s">
        <v>42</v>
      </c>
      <c r="B21" s="63"/>
      <c r="C21" s="63"/>
      <c r="D21" s="64" t="s">
        <v>43</v>
      </c>
      <c r="E21" s="65">
        <v>4.5999999999999999E-2</v>
      </c>
    </row>
    <row r="22" spans="1:5" x14ac:dyDescent="0.25">
      <c r="A22" s="66" t="s">
        <v>44</v>
      </c>
      <c r="B22" s="67"/>
      <c r="C22" s="67"/>
      <c r="D22" s="68" t="s">
        <v>45</v>
      </c>
      <c r="E22" s="69">
        <v>7.0000000000000001E-3</v>
      </c>
    </row>
    <row r="23" spans="1:5" x14ac:dyDescent="0.25">
      <c r="A23" s="66" t="s">
        <v>46</v>
      </c>
      <c r="B23" s="67"/>
      <c r="C23" s="67"/>
      <c r="D23" s="68" t="s">
        <v>47</v>
      </c>
      <c r="E23" s="69">
        <v>8.9999999999999993E-3</v>
      </c>
    </row>
    <row r="24" spans="1:5" x14ac:dyDescent="0.25">
      <c r="A24" s="66" t="s">
        <v>48</v>
      </c>
      <c r="B24" s="67"/>
      <c r="C24" s="67"/>
      <c r="D24" s="68" t="s">
        <v>49</v>
      </c>
      <c r="E24" s="69">
        <v>1.0999999999999999E-2</v>
      </c>
    </row>
    <row r="25" spans="1:5" x14ac:dyDescent="0.25">
      <c r="A25" s="70" t="s">
        <v>50</v>
      </c>
      <c r="B25" s="71"/>
      <c r="C25" s="71"/>
      <c r="D25" s="68" t="s">
        <v>51</v>
      </c>
      <c r="E25" s="72">
        <v>0.08</v>
      </c>
    </row>
    <row r="26" spans="1:5" x14ac:dyDescent="0.25">
      <c r="A26" s="70" t="s">
        <v>52</v>
      </c>
      <c r="B26" s="73" t="s">
        <v>53</v>
      </c>
      <c r="C26" s="74"/>
      <c r="D26" s="75" t="s">
        <v>54</v>
      </c>
      <c r="E26" s="72">
        <v>6.4999999999999997E-3</v>
      </c>
    </row>
    <row r="27" spans="1:5" x14ac:dyDescent="0.25">
      <c r="A27" s="76"/>
      <c r="B27" s="73" t="s">
        <v>55</v>
      </c>
      <c r="C27" s="74"/>
      <c r="D27" s="75"/>
      <c r="E27" s="72">
        <v>0.03</v>
      </c>
    </row>
    <row r="28" spans="1:5" x14ac:dyDescent="0.25">
      <c r="A28" s="76"/>
      <c r="B28" s="73" t="s">
        <v>56</v>
      </c>
      <c r="C28" s="74"/>
      <c r="D28" s="75"/>
      <c r="E28" s="77">
        <f>IF(A18=" - Fornecimento de Materiais e Equipamentos (Aquisição direta)",0,ROUND(E37*D38,4))</f>
        <v>0.03</v>
      </c>
    </row>
    <row r="29" spans="1:5" x14ac:dyDescent="0.25">
      <c r="A29" s="76"/>
      <c r="B29" s="78" t="s">
        <v>57</v>
      </c>
      <c r="C29" s="80"/>
      <c r="D29" s="75"/>
      <c r="E29" s="81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82" t="s">
        <v>58</v>
      </c>
      <c r="B30" s="82"/>
      <c r="C30" s="82"/>
      <c r="D30" s="82"/>
      <c r="E30" s="83">
        <f>IF(A18=" - Fornecimento de Materiais e Equipamentos (Aquisição direta)",0,ROUND((((1+SUM(E$21:E$23))*(1+E$24)*(1+E$25))/(1-SUM(E$26:E$28)))-1,4))</f>
        <v>0.2422</v>
      </c>
    </row>
    <row r="31" spans="1:5" x14ac:dyDescent="0.25">
      <c r="A31" s="84" t="s">
        <v>59</v>
      </c>
      <c r="B31" s="85"/>
      <c r="C31" s="85"/>
      <c r="D31" s="85"/>
      <c r="E31" s="86">
        <f>IF(A18=" - Fornecimento de Materiais e Equipamentos (Aquisição direta)",0,ROUND((((1+SUM(E$21:E$23))*(1+E$24)*(1+E$25))/(1-SUM(E$26:E$29)))-1,4))</f>
        <v>0.30509999999999998</v>
      </c>
    </row>
    <row r="32" spans="1:5" x14ac:dyDescent="0.25">
      <c r="A32" s="58"/>
      <c r="B32" s="58"/>
      <c r="C32" s="58"/>
      <c r="D32" s="58"/>
      <c r="E32" s="58"/>
    </row>
    <row r="33" spans="1:5" x14ac:dyDescent="0.25">
      <c r="A33" s="58" t="s">
        <v>60</v>
      </c>
      <c r="B33" s="58"/>
      <c r="C33" s="58"/>
      <c r="D33" s="58"/>
      <c r="E33" s="58"/>
    </row>
    <row r="34" spans="1:5" x14ac:dyDescent="0.25">
      <c r="A34" s="58"/>
      <c r="B34" s="58"/>
      <c r="C34" s="58"/>
      <c r="D34" s="58"/>
      <c r="E34" s="58"/>
    </row>
    <row r="35" spans="1:5" x14ac:dyDescent="0.25">
      <c r="A35" s="136" t="str">
        <f>IF(AND(A18=" - Fornecimento de Materiais e Equipamentos (Aquisição direta)",E$31=0),"",IF(OR($AI$10&lt;$AK$10,$AI$10&gt;$AL$10)=TRUE(),$AK$21,""))</f>
        <v/>
      </c>
      <c r="B35" s="136"/>
      <c r="C35" s="136"/>
      <c r="D35" s="136"/>
      <c r="E35" s="136"/>
    </row>
    <row r="36" spans="1:5" x14ac:dyDescent="0.25">
      <c r="A36" s="87"/>
      <c r="B36" s="87"/>
      <c r="C36" s="87"/>
      <c r="D36" s="87"/>
      <c r="E36" s="87"/>
    </row>
    <row r="37" spans="1:5" ht="15.75" customHeight="1" x14ac:dyDescent="0.25">
      <c r="A37" s="137" t="s">
        <v>61</v>
      </c>
      <c r="B37" s="138"/>
      <c r="C37" s="138"/>
      <c r="D37" s="138"/>
      <c r="E37" s="88">
        <v>0.6</v>
      </c>
    </row>
    <row r="38" spans="1:5" x14ac:dyDescent="0.25">
      <c r="A38" s="137" t="s">
        <v>62</v>
      </c>
      <c r="B38" s="138"/>
      <c r="C38" s="138"/>
      <c r="D38" s="88">
        <v>0.05</v>
      </c>
      <c r="E38" s="87"/>
    </row>
    <row r="39" spans="1:5" x14ac:dyDescent="0.25">
      <c r="A39" s="89"/>
      <c r="B39" s="90"/>
      <c r="C39" s="90"/>
      <c r="D39" s="91"/>
      <c r="E39" s="92"/>
    </row>
    <row r="40" spans="1:5" x14ac:dyDescent="0.25">
      <c r="A40" s="139" t="s">
        <v>63</v>
      </c>
      <c r="B40" s="140"/>
      <c r="C40" s="140"/>
      <c r="D40" s="140"/>
      <c r="E40" s="140"/>
    </row>
    <row r="43" spans="1:5" x14ac:dyDescent="0.25">
      <c r="A43" s="93"/>
      <c r="B43" s="94"/>
      <c r="C43" s="95"/>
      <c r="D43" s="95"/>
      <c r="E43" s="95"/>
    </row>
    <row r="44" spans="1:5" x14ac:dyDescent="0.25">
      <c r="A44" s="79" t="s">
        <v>64</v>
      </c>
      <c r="B44" s="79"/>
      <c r="C44" s="71"/>
      <c r="D44" s="58"/>
      <c r="E44" s="58"/>
    </row>
    <row r="45" spans="1:5" x14ac:dyDescent="0.25">
      <c r="A45" s="134" t="s">
        <v>70</v>
      </c>
      <c r="B45" s="134"/>
      <c r="C45" s="134"/>
      <c r="D45" s="96" t="s">
        <v>65</v>
      </c>
      <c r="E45" s="97" t="s">
        <v>73</v>
      </c>
    </row>
    <row r="46" spans="1:5" x14ac:dyDescent="0.25">
      <c r="A46" s="134" t="s">
        <v>71</v>
      </c>
      <c r="B46" s="134"/>
      <c r="C46" s="134"/>
      <c r="D46" s="98"/>
      <c r="E46" s="98"/>
    </row>
    <row r="47" spans="1:5" x14ac:dyDescent="0.25">
      <c r="A47" s="98" t="s">
        <v>72</v>
      </c>
      <c r="B47" s="99"/>
      <c r="C47" s="100"/>
      <c r="D47" s="98"/>
      <c r="E47" s="98"/>
    </row>
  </sheetData>
  <mergeCells count="12">
    <mergeCell ref="B14:B15"/>
    <mergeCell ref="C14:E15"/>
    <mergeCell ref="B8:C8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2018-02-07T18:34:20Z</cp:lastPrinted>
  <dcterms:created xsi:type="dcterms:W3CDTF">2013-05-17T17:26:46Z</dcterms:created>
  <dcterms:modified xsi:type="dcterms:W3CDTF">2018-02-07T18:34:50Z</dcterms:modified>
</cp:coreProperties>
</file>