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 activeTab="2"/>
  </bookViews>
  <sheets>
    <sheet name="ORÇAMENTO" sheetId="1" r:id="rId1"/>
    <sheet name="CRONOGRAMA" sheetId="6" r:id="rId2"/>
    <sheet name="BDI" sheetId="5" r:id="rId3"/>
  </sheets>
  <externalReferences>
    <externalReference r:id="rId4"/>
  </externalReferences>
  <definedNames>
    <definedName name="_xlnm._FilterDatabase" localSheetId="0" hidden="1">ORÇAMENTO!$A$10:$G$55</definedName>
    <definedName name="_xlnm.Print_Area" localSheetId="0">ORÇAMENTO!$A$1:$G$62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J26" i="6" l="1"/>
  <c r="J22" i="6"/>
  <c r="J20" i="6"/>
  <c r="H32" i="6" l="1"/>
  <c r="G32" i="6"/>
  <c r="E32" i="6"/>
  <c r="F32" i="6"/>
  <c r="I19" i="1"/>
  <c r="I20" i="1"/>
  <c r="I21" i="1"/>
  <c r="I22" i="1"/>
  <c r="I26" i="1"/>
  <c r="I27" i="1"/>
  <c r="I28" i="1"/>
  <c r="I29" i="1"/>
  <c r="I34" i="1"/>
  <c r="I35" i="1"/>
  <c r="I36" i="1"/>
  <c r="I37" i="1"/>
  <c r="I41" i="1"/>
  <c r="I42" i="1"/>
  <c r="I43" i="1"/>
  <c r="I44" i="1"/>
  <c r="I53" i="1"/>
  <c r="F53" i="1" s="1"/>
  <c r="G53" i="1" s="1"/>
  <c r="I54" i="1"/>
  <c r="F54" i="1" s="1"/>
  <c r="G54" i="1" s="1"/>
  <c r="F19" i="1" l="1"/>
  <c r="G19" i="1" s="1"/>
  <c r="F20" i="1"/>
  <c r="G20" i="1" s="1"/>
  <c r="F22" i="1"/>
  <c r="G22" i="1" s="1"/>
  <c r="F27" i="1"/>
  <c r="G27" i="1" s="1"/>
  <c r="F28" i="1"/>
  <c r="G28" i="1" s="1"/>
  <c r="F35" i="1"/>
  <c r="G35" i="1" s="1"/>
  <c r="F36" i="1"/>
  <c r="G36" i="1" s="1"/>
  <c r="F43" i="1"/>
  <c r="G43" i="1" s="1"/>
  <c r="F44" i="1"/>
  <c r="G44" i="1" s="1"/>
  <c r="F21" i="1"/>
  <c r="G21" i="1" s="1"/>
  <c r="F26" i="1"/>
  <c r="G26" i="1" s="1"/>
  <c r="F29" i="1"/>
  <c r="G29" i="1" s="1"/>
  <c r="F34" i="1"/>
  <c r="G34" i="1" s="1"/>
  <c r="F37" i="1"/>
  <c r="G37" i="1" s="1"/>
  <c r="F41" i="1"/>
  <c r="G41" i="1" s="1"/>
  <c r="F42" i="1"/>
  <c r="G42" i="1" s="1"/>
  <c r="C14" i="5" l="1"/>
  <c r="B14" i="5"/>
  <c r="E37" i="6"/>
  <c r="F37" i="6" s="1"/>
  <c r="G37" i="6" s="1"/>
  <c r="H37" i="6" s="1"/>
  <c r="K22" i="6" l="1"/>
  <c r="K20" i="6" l="1"/>
  <c r="H38" i="6"/>
  <c r="F38" i="6"/>
  <c r="E33" i="6"/>
  <c r="E38" i="6" s="1"/>
  <c r="G38" i="6"/>
  <c r="F33" i="6" l="1"/>
  <c r="G33" i="6" s="1"/>
  <c r="H33" i="6" s="1"/>
  <c r="E39" i="6" l="1"/>
  <c r="F39" i="6" s="1"/>
  <c r="G39" i="6" s="1"/>
  <c r="H39" i="6" s="1"/>
  <c r="E29" i="5"/>
  <c r="E28" i="5"/>
  <c r="C12" i="5"/>
  <c r="E31" i="5" l="1"/>
  <c r="A35" i="5" s="1"/>
  <c r="E30" i="5"/>
  <c r="G56" i="1" l="1"/>
  <c r="M10" i="1" l="1"/>
</calcChain>
</file>

<file path=xl/sharedStrings.xml><?xml version="1.0" encoding="utf-8"?>
<sst xmlns="http://schemas.openxmlformats.org/spreadsheetml/2006/main" count="222" uniqueCount="159">
  <si>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</si>
  <si>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</si>
  <si>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</si>
  <si>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</si>
  <si>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</si>
  <si>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</si>
  <si>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</si>
  <si>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</si>
  <si>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</si>
  <si>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</si>
  <si>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Mês 01</t>
  </si>
  <si>
    <t>Mês 02</t>
  </si>
  <si>
    <t>Mês 03</t>
  </si>
  <si>
    <t>Mês 04</t>
  </si>
  <si>
    <t>Mês 05</t>
  </si>
  <si>
    <t>Mês 06</t>
  </si>
  <si>
    <t>1.1</t>
  </si>
  <si>
    <t>ESPAÇO PARA LANÇAMENTO DE VALORES PROPOSTOS PELA EMPRESA</t>
  </si>
  <si>
    <t>% DE DESCONTO</t>
  </si>
  <si>
    <t>DE A % DE DESCONTO NESTE CAMPO, CASO NÃO FOR DADO DESCONTO MANTENHA 0,000%</t>
  </si>
  <si>
    <t>CORONEL VIVIDA, XX DE XXXXXXXXXXX DE 2017</t>
  </si>
  <si>
    <t>1.2</t>
  </si>
  <si>
    <t>1.3</t>
  </si>
  <si>
    <t>Nº da Operação</t>
  </si>
  <si>
    <t>Gestor / Programa / Ação / Modalidade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</si>
  <si>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</si>
  <si>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</si>
  <si>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</si>
  <si>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</si>
  <si>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</si>
  <si>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</si>
  <si>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</si>
  <si>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</si>
  <si>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</si>
  <si>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</si>
  <si>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</si>
  <si>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</si>
  <si>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</si>
  <si>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</si>
  <si>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</si>
  <si>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</si>
  <si>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</si>
  <si>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</si>
  <si>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</si>
  <si>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</si>
  <si>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</si>
  <si>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</si>
  <si>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</si>
  <si>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</si>
  <si>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</si>
  <si>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</si>
  <si>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</si>
  <si>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</si>
  <si>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</si>
  <si>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Responsável Técnico pela Elaboração do Orçamento: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</si>
  <si>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</si>
  <si>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</si>
  <si>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</si>
  <si>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</si>
  <si>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</si>
  <si>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</si>
  <si>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Crea:</t>
  </si>
  <si>
    <t>ART:</t>
  </si>
  <si>
    <t>2.2</t>
  </si>
  <si>
    <t>3.1</t>
  </si>
  <si>
    <t>3.2</t>
  </si>
  <si>
    <t>4.1</t>
  </si>
  <si>
    <t>5.1</t>
  </si>
  <si>
    <t>XX/XX/2017</t>
  </si>
  <si>
    <t>SERVIÇOS PRELIMINARES</t>
  </si>
  <si>
    <t>m²</t>
  </si>
  <si>
    <t>m³</t>
  </si>
  <si>
    <t>m</t>
  </si>
  <si>
    <t>74209/1/SINAPI</t>
  </si>
  <si>
    <t>601500/DER</t>
  </si>
  <si>
    <t>531000/DER</t>
  </si>
  <si>
    <t>561100/DER</t>
  </si>
  <si>
    <t>570000/DER</t>
  </si>
  <si>
    <t>589000/DER</t>
  </si>
  <si>
    <t>822000/DER</t>
  </si>
  <si>
    <t>821000/DER</t>
  </si>
  <si>
    <t>820000/DER</t>
  </si>
  <si>
    <t>Placa de obra em chapa de aço galvanizado (3,00x2,00)</t>
  </si>
  <si>
    <t>Desconfinamento lateral de bordo do pavimento com motoniveladora</t>
  </si>
  <si>
    <t xml:space="preserve">Valetões lateriais (fundo) 1ª cat. </t>
  </si>
  <si>
    <t>SERVIÇOS INICIAIS</t>
  </si>
  <si>
    <t>Execução de base em brita graduada 100%PI e=15cm</t>
  </si>
  <si>
    <t xml:space="preserve"> PAVIMENTAÇÃO</t>
  </si>
  <si>
    <t>Fornecimento de emulsão RR-1C (CT)</t>
  </si>
  <si>
    <t>Pintura de Ligação exclusive forne. da emulsão</t>
  </si>
  <si>
    <t>C.B.U.Q. - excl. fornecimento do CAP (até 10.000 t)</t>
  </si>
  <si>
    <t>Fornecimento de CAP-50/70 - 5,7%</t>
  </si>
  <si>
    <t>SINALIZAÇÃO DE TRÂNSITO - HORIZONTAL</t>
  </si>
  <si>
    <t>Faixa de sinalização horizontal c/tinta resina acrílica base solvente com micro esferas drop-on e Premix</t>
  </si>
  <si>
    <t>SINALIZAÇÃO DE TRÂNSITO - VERTICAL</t>
  </si>
  <si>
    <t>Suporte de madeira 3"x3" para placa de sinalização</t>
  </si>
  <si>
    <t>Placa de sinalização com película refletiva</t>
  </si>
  <si>
    <t>t</t>
  </si>
  <si>
    <t>ton</t>
  </si>
  <si>
    <t>und</t>
  </si>
  <si>
    <t>OBJETO: RECUPERAÇÃO COM RECAPEAMENTO ASFÁLTICO EM RODOVIA MUNICIPAL DE PEDRA IRREGULAR.</t>
  </si>
  <si>
    <t>LICITAÇÃO / CONTRATAÇÃO</t>
  </si>
  <si>
    <r>
      <t xml:space="preserve">PROPRIETÁRIO: </t>
    </r>
    <r>
      <rPr>
        <b/>
        <sz val="12"/>
        <rFont val="Calibri"/>
        <family val="2"/>
      </rPr>
      <t>MUNICÍPIO DE CORONEL VIVIDA-PR</t>
    </r>
  </si>
  <si>
    <t>PROTOCOLO:</t>
  </si>
  <si>
    <t>14.498.623-7</t>
  </si>
  <si>
    <t xml:space="preserve">REFERENCIA: </t>
  </si>
  <si>
    <t>DER/OUT-2016</t>
  </si>
  <si>
    <r>
      <t xml:space="preserve">OBJETO: </t>
    </r>
    <r>
      <rPr>
        <b/>
        <sz val="12"/>
        <rFont val="Calibri"/>
        <family val="2"/>
      </rPr>
      <t>RECUPERAÇÃO COM RECAPEAMENTO ASFÁLTICO EM RODOVIA MUNICIPAL DE PEDRA IRREGULAR.</t>
    </r>
  </si>
  <si>
    <t xml:space="preserve"> CRONOGRAMA FISICO-FINANCEIRO</t>
  </si>
  <si>
    <t>CRONOGRAMA FISICO ( % )</t>
  </si>
  <si>
    <t>GRUPO DE SERVIÇO/TRECHO</t>
  </si>
  <si>
    <t>A REALIZAR</t>
  </si>
  <si>
    <t>mês 04</t>
  </si>
  <si>
    <t>Parcial</t>
  </si>
  <si>
    <t>Acumulado</t>
  </si>
  <si>
    <t>CRONOGRAMA FINANCEIRO ( R$ )</t>
  </si>
  <si>
    <t>PARTICIPAÇÃO</t>
  </si>
  <si>
    <t>Estado</t>
  </si>
  <si>
    <t>Municipio - CP Física</t>
  </si>
  <si>
    <t>Municipio - CP Financeira</t>
  </si>
  <si>
    <t>Total</t>
  </si>
  <si>
    <t>Coronel Vivida, XX de XXXXX de 2017</t>
  </si>
  <si>
    <t>EXECUÇÃO PELO MUNICÍPIO</t>
  </si>
  <si>
    <t>SERVIÇOS PRELIMINARES (PMCV)</t>
  </si>
  <si>
    <t>LOCALIZAÇÃO: RECAPEAMENTO ASFÁLTICO SOBRE PEDRAS IRREGULARES NO ACESSO A COMUNIDADE DE BERGAMASCHI, JABOTICABAL, SANTA TEREZINHA E LIMEIRA</t>
  </si>
  <si>
    <t>416000/DER</t>
  </si>
  <si>
    <t>531300/DER</t>
  </si>
  <si>
    <t>560100/DER</t>
  </si>
  <si>
    <t>589190/DER</t>
  </si>
  <si>
    <t>516100/DER</t>
  </si>
  <si>
    <t>589420/DER</t>
  </si>
  <si>
    <t>2.1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</si>
  <si>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</si>
  <si>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</si>
  <si>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</si>
  <si>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</si>
  <si>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</si>
  <si>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</si>
  <si>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</si>
  <si>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</si>
  <si>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3.1.1</t>
  </si>
  <si>
    <t>3.1.2</t>
  </si>
  <si>
    <t>3.1.3</t>
  </si>
  <si>
    <t>3.1.4</t>
  </si>
  <si>
    <t>3.2.1</t>
  </si>
  <si>
    <t>3.2.2</t>
  </si>
  <si>
    <t>3.2.3</t>
  </si>
  <si>
    <t>3.2.4</t>
  </si>
  <si>
    <t>5.2</t>
  </si>
  <si>
    <t>ACESSO PRC-158</t>
  </si>
  <si>
    <t>Macadame seco britado preenchido c/brita graduada e=20cm</t>
  </si>
  <si>
    <t>Imprimação impermeab. exclusive fornec. da emulsão</t>
  </si>
  <si>
    <t>Fornecimento de emulsão asfáltica EAI p/ imprimação</t>
  </si>
  <si>
    <t>ACESSO COMUNIDADE DE LIMEIRA</t>
  </si>
  <si>
    <t>Preenchimento de rebaixo com rachão e=20cm</t>
  </si>
  <si>
    <t>PAVIMERNTAÇÃO ACESSO PRC-158</t>
  </si>
  <si>
    <t>PAVIMENTAÇÃO ACESSO A COMUNIDADE DE LIMEIRA</t>
  </si>
  <si>
    <t>EMPRESA</t>
  </si>
  <si>
    <r>
      <t xml:space="preserve">OBRA: </t>
    </r>
    <r>
      <rPr>
        <b/>
        <sz val="12"/>
        <rFont val="Calibri"/>
        <family val="2"/>
      </rPr>
      <t>RECAPEAMENTO ASFÁLTICO SOBRE PEDRAS IRREGULARES NO ACESSO A COMUNIDADE DE BERGAMASCHI, JABOTICABAL, SANTA TEREZINHA E LIMEIRA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</si>
</sst>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0.000%"/>
    <numFmt numFmtId="165" formatCode="_-* #,##0.00_-;\-* #,##0.00_-;_-* &quot;-&quot;??_-;_-@_-"/>
    <numFmt numFmtId="166" formatCode="_-* #,##0.0000_-;\-* #,##0.0000_-;_-* &quot;-&quot;??_-;_-@_-"/>
    <numFmt numFmtId="167" formatCode="_ * #,##0.0000_ ;_ * \-#,##0.0000_ ;_ * &quot;-&quot;??_ ;_ @_ 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</fills>
  <borders count="4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0" fontId="14" fillId="0" borderId="14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9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18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5" fillId="0" borderId="27" xfId="0" applyFont="1" applyBorder="1"/>
    <xf numFmtId="0" fontId="15" fillId="0" borderId="20" xfId="0" applyFont="1" applyBorder="1"/>
    <xf numFmtId="0" fontId="15" fillId="0" borderId="28" xfId="0" applyFont="1" applyFill="1" applyBorder="1" applyAlignment="1">
      <alignment horizontal="center"/>
    </xf>
    <xf numFmtId="10" fontId="15" fillId="5" borderId="28" xfId="1" applyNumberFormat="1" applyFont="1" applyFill="1" applyBorder="1" applyProtection="1">
      <protection locked="0"/>
    </xf>
    <xf numFmtId="0" fontId="15" fillId="0" borderId="22" xfId="0" applyFont="1" applyBorder="1"/>
    <xf numFmtId="0" fontId="15" fillId="0" borderId="5" xfId="0" applyFont="1" applyBorder="1"/>
    <xf numFmtId="0" fontId="15" fillId="0" borderId="29" xfId="0" applyFont="1" applyFill="1" applyBorder="1" applyAlignment="1">
      <alignment horizontal="center"/>
    </xf>
    <xf numFmtId="10" fontId="15" fillId="5" borderId="29" xfId="1" applyNumberFormat="1" applyFont="1" applyFill="1" applyBorder="1" applyProtection="1">
      <protection locked="0"/>
    </xf>
    <xf numFmtId="0" fontId="15" fillId="0" borderId="24" xfId="0" applyFont="1" applyBorder="1"/>
    <xf numFmtId="0" fontId="15" fillId="0" borderId="3" xfId="0" applyFont="1" applyBorder="1"/>
    <xf numFmtId="10" fontId="15" fillId="5" borderId="30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3" xfId="0" applyFont="1" applyBorder="1"/>
    <xf numFmtId="0" fontId="15" fillId="0" borderId="26" xfId="0" applyFont="1" applyFill="1" applyBorder="1" applyAlignment="1">
      <alignment horizontal="center"/>
    </xf>
    <xf numFmtId="0" fontId="15" fillId="0" borderId="11" xfId="0" applyFont="1" applyBorder="1"/>
    <xf numFmtId="10" fontId="15" fillId="0" borderId="29" xfId="1" applyNumberFormat="1" applyFont="1" applyFill="1" applyBorder="1" applyProtection="1"/>
    <xf numFmtId="0" fontId="15" fillId="0" borderId="21" xfId="0" applyFont="1" applyBorder="1"/>
    <xf numFmtId="0" fontId="15" fillId="0" borderId="0" xfId="0" applyFont="1" applyBorder="1"/>
    <xf numFmtId="0" fontId="15" fillId="0" borderId="31" xfId="0" applyFont="1" applyBorder="1"/>
    <xf numFmtId="10" fontId="15" fillId="0" borderId="30" xfId="1" applyNumberFormat="1" applyFont="1" applyFill="1" applyBorder="1" applyAlignment="1" applyProtection="1">
      <alignment horizontal="right"/>
    </xf>
    <xf numFmtId="0" fontId="15" fillId="0" borderId="25" xfId="0" applyFont="1" applyBorder="1"/>
    <xf numFmtId="10" fontId="15" fillId="0" borderId="10" xfId="1" applyNumberFormat="1" applyFont="1" applyFill="1" applyBorder="1"/>
    <xf numFmtId="0" fontId="17" fillId="0" borderId="18" xfId="0" applyFont="1" applyFill="1" applyBorder="1"/>
    <xf numFmtId="0" fontId="17" fillId="0" borderId="25" xfId="0" applyFont="1" applyFill="1" applyBorder="1"/>
    <xf numFmtId="10" fontId="17" fillId="0" borderId="10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5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0" xfId="0" applyFont="1" applyBorder="1" applyAlignment="1">
      <alignment vertical="center" wrapText="1"/>
    </xf>
    <xf numFmtId="0" fontId="22" fillId="0" borderId="2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5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26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9" xfId="0" applyFont="1" applyBorder="1" applyAlignment="1">
      <alignment horizontal="center" vertical="center"/>
    </xf>
    <xf numFmtId="0" fontId="13" fillId="0" borderId="16" xfId="0" applyNumberFormat="1" applyFont="1" applyFill="1" applyBorder="1" applyAlignment="1">
      <alignment horizontal="left" vertical="center"/>
    </xf>
    <xf numFmtId="0" fontId="13" fillId="0" borderId="8" xfId="0" applyNumberFormat="1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/>
    <xf numFmtId="17" fontId="4" fillId="0" borderId="10" xfId="0" applyNumberFormat="1" applyFont="1" applyBorder="1" applyAlignment="1">
      <alignment horizontal="center"/>
    </xf>
    <xf numFmtId="17" fontId="4" fillId="0" borderId="33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9" fontId="4" fillId="0" borderId="10" xfId="1" applyFont="1" applyBorder="1" applyAlignment="1">
      <alignment horizontal="center"/>
    </xf>
    <xf numFmtId="9" fontId="0" fillId="0" borderId="10" xfId="1" applyFont="1" applyBorder="1"/>
    <xf numFmtId="9" fontId="4" fillId="0" borderId="33" xfId="1" applyFont="1" applyBorder="1" applyAlignment="1">
      <alignment horizontal="center"/>
    </xf>
    <xf numFmtId="9" fontId="0" fillId="0" borderId="33" xfId="1" applyFont="1" applyBorder="1"/>
    <xf numFmtId="0" fontId="0" fillId="0" borderId="10" xfId="0" applyBorder="1" applyAlignment="1">
      <alignment horizontal="center"/>
    </xf>
    <xf numFmtId="0" fontId="0" fillId="0" borderId="36" xfId="0" applyBorder="1" applyAlignment="1">
      <alignment horizontal="center"/>
    </xf>
    <xf numFmtId="9" fontId="0" fillId="0" borderId="36" xfId="1" applyFont="1" applyBorder="1"/>
    <xf numFmtId="9" fontId="0" fillId="0" borderId="37" xfId="1" applyFont="1" applyBorder="1"/>
    <xf numFmtId="0" fontId="0" fillId="0" borderId="10" xfId="0" applyBorder="1" applyAlignment="1">
      <alignment horizontal="center" vertical="center"/>
    </xf>
    <xf numFmtId="0" fontId="0" fillId="0" borderId="10" xfId="0" applyBorder="1"/>
    <xf numFmtId="43" fontId="4" fillId="0" borderId="10" xfId="2" applyFont="1" applyBorder="1" applyAlignment="1">
      <alignment horizontal="center"/>
    </xf>
    <xf numFmtId="43" fontId="4" fillId="0" borderId="33" xfId="2" applyFont="1" applyBorder="1" applyAlignment="1">
      <alignment horizontal="center"/>
    </xf>
    <xf numFmtId="43" fontId="0" fillId="0" borderId="10" xfId="2" applyFont="1" applyBorder="1" applyAlignment="1">
      <alignment horizontal="right"/>
    </xf>
    <xf numFmtId="43" fontId="0" fillId="0" borderId="33" xfId="2" applyFont="1" applyBorder="1" applyAlignment="1">
      <alignment horizontal="right"/>
    </xf>
    <xf numFmtId="43" fontId="5" fillId="0" borderId="10" xfId="2" applyFont="1" applyBorder="1" applyAlignment="1">
      <alignment horizontal="right"/>
    </xf>
    <xf numFmtId="43" fontId="5" fillId="0" borderId="33" xfId="2" applyFont="1" applyBorder="1" applyAlignment="1">
      <alignment horizontal="right"/>
    </xf>
    <xf numFmtId="0" fontId="0" fillId="0" borderId="36" xfId="0" applyBorder="1"/>
    <xf numFmtId="43" fontId="0" fillId="0" borderId="36" xfId="2" applyFont="1" applyBorder="1" applyAlignment="1">
      <alignment horizontal="right"/>
    </xf>
    <xf numFmtId="43" fontId="0" fillId="0" borderId="37" xfId="2" applyFont="1" applyBorder="1" applyAlignment="1">
      <alignment horizontal="right"/>
    </xf>
    <xf numFmtId="43" fontId="0" fillId="0" borderId="0" xfId="2" applyFont="1"/>
    <xf numFmtId="166" fontId="0" fillId="0" borderId="0" xfId="2" applyNumberFormat="1" applyFont="1"/>
    <xf numFmtId="167" fontId="0" fillId="0" borderId="0" xfId="0" applyNumberFormat="1"/>
    <xf numFmtId="165" fontId="0" fillId="0" borderId="0" xfId="0" applyNumberFormat="1"/>
    <xf numFmtId="43" fontId="0" fillId="0" borderId="0" xfId="0" applyNumberFormat="1"/>
    <xf numFmtId="0" fontId="0" fillId="0" borderId="0" xfId="0" applyAlignment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 vertical="center" wrapText="1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top" wrapText="1"/>
    </xf>
    <xf numFmtId="0" fontId="8" fillId="2" borderId="13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0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34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6" borderId="43" xfId="0" applyFont="1" applyFill="1" applyBorder="1" applyAlignment="1">
      <alignment horizontal="center"/>
    </xf>
    <xf numFmtId="0" fontId="4" fillId="6" borderId="44" xfId="0" applyFont="1" applyFill="1" applyBorder="1" applyAlignment="1">
      <alignment horizontal="center"/>
    </xf>
    <xf numFmtId="0" fontId="4" fillId="6" borderId="45" xfId="0" applyFont="1" applyFill="1" applyBorder="1" applyAlignment="1">
      <alignment horizontal="center"/>
    </xf>
    <xf numFmtId="0" fontId="4" fillId="0" borderId="3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32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6" fillId="6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4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5" borderId="0" xfId="0" applyFont="1" applyFill="1" applyAlignment="1" applyProtection="1">
      <alignment horizontal="left" vertical="center" wrapText="1"/>
      <protection locked="0"/>
    </xf>
    <xf numFmtId="0" fontId="15" fillId="5" borderId="0" xfId="0" applyFont="1" applyFill="1" applyAlignment="1" applyProtection="1">
      <alignment horizontal="left" vertical="center" wrapText="1"/>
      <protection locked="0"/>
    </xf>
    <xf numFmtId="0" fontId="13" fillId="0" borderId="8" xfId="0" applyNumberFormat="1" applyFont="1" applyFill="1" applyBorder="1" applyAlignment="1">
      <alignment horizontal="left" vertical="center" wrapText="1"/>
    </xf>
    <xf numFmtId="0" fontId="13" fillId="0" borderId="9" xfId="0" applyNumberFormat="1" applyFont="1" applyFill="1" applyBorder="1" applyAlignment="1">
      <alignment horizontal="left" vertical="center" wrapText="1"/>
    </xf>
    <xf numFmtId="0" fontId="13" fillId="0" borderId="16" xfId="0" applyNumberFormat="1" applyFont="1" applyFill="1" applyBorder="1" applyAlignment="1">
      <alignment horizontal="left" vertical="center" wrapText="1"/>
    </xf>
    <xf numFmtId="0" fontId="13" fillId="0" borderId="19" xfId="0" applyNumberFormat="1" applyFont="1" applyFill="1" applyBorder="1" applyAlignment="1">
      <alignment horizontal="left" vertical="center" wrapText="1"/>
    </xf>
    <xf numFmtId="0" fontId="13" fillId="0" borderId="17" xfId="0" applyNumberFormat="1" applyFont="1" applyFill="1" applyBorder="1" applyAlignment="1">
      <alignment horizontal="left" vertical="center" wrapText="1"/>
    </xf>
    <xf numFmtId="0" fontId="13" fillId="0" borderId="14" xfId="0" applyNumberFormat="1" applyFont="1" applyFill="1" applyBorder="1" applyAlignment="1">
      <alignment horizontal="left" vertical="center" wrapText="1"/>
    </xf>
    <xf numFmtId="0" fontId="13" fillId="0" borderId="7" xfId="0" applyNumberFormat="1" applyFont="1" applyFill="1" applyBorder="1" applyAlignment="1">
      <alignment horizontal="left" vertical="center" wrapText="1"/>
    </xf>
    <xf numFmtId="0" fontId="13" fillId="0" borderId="15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3" fillId="0" borderId="16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17" xfId="0" applyNumberFormat="1" applyFont="1" applyFill="1" applyBorder="1" applyAlignment="1" applyProtection="1">
      <alignment horizontal="left" vertical="center"/>
    </xf>
    <xf numFmtId="0" fontId="14" fillId="0" borderId="14" xfId="0" applyNumberFormat="1" applyFont="1" applyFill="1" applyBorder="1" applyAlignment="1" applyProtection="1">
      <alignment horizontal="left" vertical="center"/>
    </xf>
    <xf numFmtId="0" fontId="14" fillId="0" borderId="7" xfId="0" applyNumberFormat="1" applyFont="1" applyFill="1" applyBorder="1" applyAlignment="1" applyProtection="1">
      <alignment horizontal="left" vertical="center"/>
    </xf>
    <xf numFmtId="0" fontId="14" fillId="0" borderId="15" xfId="0" applyNumberFormat="1" applyFont="1" applyFill="1" applyBorder="1" applyAlignment="1" applyProtection="1">
      <alignment horizontal="left" vertical="center"/>
    </xf>
    <xf numFmtId="4" fontId="1" fillId="2" borderId="2" xfId="0" applyNumberFormat="1" applyFont="1" applyFill="1" applyBorder="1" applyAlignment="1" applyProtection="1">
      <alignment horizontal="center"/>
    </xf>
    <xf numFmtId="17" fontId="4" fillId="0" borderId="0" xfId="0" applyNumberFormat="1" applyFont="1" applyFill="1" applyBorder="1" applyAlignment="1">
      <alignment horizont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activeCell="I54" sqref="I54"/>
    </sheetView>
  </sheetViews>
  <sheetFormatPr defaultRowHeight="15" x14ac:dyDescent="0.25"/>
  <cols>
    <col min="1" max="1" width="4.7109375" bestFit="1" customWidth="1"/>
    <col min="2" max="2" width="11.5703125" bestFit="1" customWidth="1"/>
    <col min="3" max="3" width="48.28515625" customWidth="1"/>
    <col min="4" max="4" width="4.85546875" bestFit="1" customWidth="1"/>
    <col min="5" max="5" width="7.855468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13"/>
      <c r="B1" s="13"/>
      <c r="C1" s="13"/>
      <c r="D1" s="13"/>
      <c r="E1" s="13"/>
      <c r="F1" s="13"/>
      <c r="G1" s="13"/>
      <c r="K1" s="109" t="s">
        <v>19</v>
      </c>
    </row>
    <row r="2" spans="1:13" ht="15" customHeight="1" x14ac:dyDescent="0.25">
      <c r="A2" s="13"/>
      <c r="B2" s="13"/>
      <c r="C2" s="13"/>
      <c r="D2" s="13"/>
      <c r="E2" s="13"/>
      <c r="F2" s="13"/>
      <c r="G2" s="13"/>
      <c r="I2" s="112" t="s">
        <v>8</v>
      </c>
      <c r="K2" s="110"/>
    </row>
    <row r="3" spans="1:13" ht="15" customHeight="1" x14ac:dyDescent="0.25">
      <c r="A3" s="13"/>
      <c r="B3" s="13"/>
      <c r="C3" s="14"/>
      <c r="D3" s="13"/>
      <c r="E3" s="13"/>
      <c r="F3" s="13"/>
      <c r="G3" s="13"/>
      <c r="I3" s="113"/>
      <c r="K3" s="110"/>
    </row>
    <row r="4" spans="1:13" ht="15" customHeight="1" x14ac:dyDescent="0.25">
      <c r="A4" s="13"/>
      <c r="B4" s="13"/>
      <c r="C4" s="13"/>
      <c r="D4" s="13"/>
      <c r="E4" s="13"/>
      <c r="F4" s="13"/>
      <c r="G4" s="13"/>
      <c r="I4" s="113"/>
      <c r="K4" s="110"/>
    </row>
    <row r="5" spans="1:13" ht="15" customHeight="1" x14ac:dyDescent="0.25">
      <c r="A5" s="13"/>
      <c r="B5" s="13"/>
      <c r="C5" s="13"/>
      <c r="D5" s="13"/>
      <c r="E5" s="13"/>
      <c r="F5" s="13"/>
      <c r="G5" s="13"/>
      <c r="I5" s="113"/>
      <c r="K5" s="110"/>
    </row>
    <row r="6" spans="1:13" ht="15" customHeight="1" x14ac:dyDescent="0.25">
      <c r="A6" s="13"/>
      <c r="B6" s="13"/>
      <c r="C6" s="13"/>
      <c r="D6" s="13"/>
      <c r="E6" s="13"/>
      <c r="F6" s="13"/>
      <c r="G6" s="13"/>
      <c r="I6" s="114"/>
      <c r="K6" s="110"/>
    </row>
    <row r="7" spans="1:13" x14ac:dyDescent="0.25">
      <c r="A7" s="107" t="s">
        <v>100</v>
      </c>
      <c r="B7" s="107"/>
      <c r="C7" s="107"/>
      <c r="D7" s="107"/>
      <c r="E7" s="107"/>
      <c r="F7" s="107"/>
      <c r="G7" s="107"/>
      <c r="K7" s="110"/>
    </row>
    <row r="8" spans="1:13" ht="30" customHeight="1" x14ac:dyDescent="0.25">
      <c r="A8" s="115" t="s">
        <v>124</v>
      </c>
      <c r="B8" s="115"/>
      <c r="C8" s="115"/>
      <c r="D8" s="115"/>
      <c r="E8" s="115"/>
      <c r="F8" s="115"/>
      <c r="G8" s="115"/>
      <c r="K8" s="110"/>
      <c r="L8" s="10" t="s">
        <v>9</v>
      </c>
    </row>
    <row r="9" spans="1:13" ht="15" customHeight="1" x14ac:dyDescent="0.25">
      <c r="A9" s="116"/>
      <c r="B9" s="117"/>
      <c r="C9" s="117"/>
      <c r="D9" s="117"/>
      <c r="E9" s="117"/>
      <c r="F9" s="117"/>
      <c r="G9" s="118"/>
      <c r="K9" s="111"/>
      <c r="L9" s="10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1" t="s">
        <v>17</v>
      </c>
      <c r="J10" s="11" t="s">
        <v>18</v>
      </c>
      <c r="K10" s="12">
        <v>0</v>
      </c>
      <c r="L10" s="10" t="s">
        <v>7</v>
      </c>
      <c r="M10" s="10">
        <f>G56</f>
        <v>3158539.18</v>
      </c>
    </row>
    <row r="11" spans="1:13" s="1" customFormat="1" x14ac:dyDescent="0.25">
      <c r="A11" s="15">
        <v>1</v>
      </c>
      <c r="B11" s="15"/>
      <c r="C11" s="16" t="s">
        <v>69</v>
      </c>
      <c r="D11" s="6"/>
      <c r="E11" s="7"/>
      <c r="F11" s="7"/>
      <c r="G11" s="7"/>
      <c r="I11" s="7"/>
      <c r="L11" s="10"/>
    </row>
    <row r="12" spans="1:13" s="1" customFormat="1" x14ac:dyDescent="0.25">
      <c r="A12" s="6" t="s">
        <v>16</v>
      </c>
      <c r="B12" s="6" t="s">
        <v>73</v>
      </c>
      <c r="C12" s="5" t="s">
        <v>82</v>
      </c>
      <c r="D12" s="6" t="s">
        <v>70</v>
      </c>
      <c r="E12" s="7">
        <v>6</v>
      </c>
      <c r="F12" s="7"/>
      <c r="G12" s="7"/>
      <c r="I12" s="161" t="s">
        <v>122</v>
      </c>
      <c r="L12" s="10"/>
    </row>
    <row r="13" spans="1:13" s="1" customFormat="1" x14ac:dyDescent="0.25">
      <c r="A13" s="6" t="s">
        <v>21</v>
      </c>
      <c r="B13" s="6" t="s">
        <v>74</v>
      </c>
      <c r="C13" s="5" t="s">
        <v>83</v>
      </c>
      <c r="D13" s="6" t="s">
        <v>72</v>
      </c>
      <c r="E13" s="7">
        <v>13494</v>
      </c>
      <c r="F13" s="7"/>
      <c r="G13" s="7"/>
      <c r="I13" s="161" t="s">
        <v>122</v>
      </c>
      <c r="L13" s="10"/>
    </row>
    <row r="14" spans="1:13" s="1" customFormat="1" x14ac:dyDescent="0.25">
      <c r="A14" s="6" t="s">
        <v>22</v>
      </c>
      <c r="B14" s="6" t="s">
        <v>125</v>
      </c>
      <c r="C14" s="5" t="s">
        <v>84</v>
      </c>
      <c r="D14" s="6" t="s">
        <v>71</v>
      </c>
      <c r="E14" s="7">
        <v>10255.44</v>
      </c>
      <c r="F14" s="7"/>
      <c r="G14" s="7"/>
      <c r="I14" s="161" t="s">
        <v>122</v>
      </c>
      <c r="L14" s="10"/>
    </row>
    <row r="15" spans="1:13" s="1" customFormat="1" x14ac:dyDescent="0.25">
      <c r="A15" s="6"/>
      <c r="B15" s="6"/>
      <c r="C15" s="5"/>
      <c r="D15" s="6"/>
      <c r="E15" s="7"/>
      <c r="F15" s="7"/>
      <c r="G15" s="7"/>
      <c r="I15" s="8"/>
      <c r="L15" s="10"/>
    </row>
    <row r="16" spans="1:13" s="1" customFormat="1" x14ac:dyDescent="0.25">
      <c r="A16" s="15"/>
      <c r="B16" s="15"/>
      <c r="C16" s="16"/>
      <c r="D16" s="6"/>
      <c r="E16" s="7"/>
      <c r="F16" s="7"/>
      <c r="G16" s="7"/>
      <c r="I16" s="8"/>
      <c r="L16" s="10"/>
    </row>
    <row r="17" spans="1:12" s="1" customFormat="1" x14ac:dyDescent="0.25">
      <c r="A17" s="15">
        <v>2</v>
      </c>
      <c r="B17" s="15"/>
      <c r="C17" s="16" t="s">
        <v>85</v>
      </c>
      <c r="D17" s="6"/>
      <c r="E17" s="7"/>
      <c r="F17" s="7"/>
      <c r="G17" s="7"/>
      <c r="I17" s="8"/>
      <c r="L17" s="10"/>
    </row>
    <row r="18" spans="1:12" s="1" customFormat="1" x14ac:dyDescent="0.25">
      <c r="A18" s="15" t="s">
        <v>131</v>
      </c>
      <c r="B18" s="15"/>
      <c r="C18" s="16" t="s">
        <v>149</v>
      </c>
      <c r="D18" s="6"/>
      <c r="E18" s="7"/>
      <c r="F18" s="7"/>
      <c r="G18" s="7"/>
      <c r="I18" s="8"/>
      <c r="L18" s="10"/>
    </row>
    <row r="19" spans="1:12" s="1" customFormat="1" x14ac:dyDescent="0.25">
      <c r="A19" s="6" t="s">
        <v>132</v>
      </c>
      <c r="B19" s="6" t="s">
        <v>126</v>
      </c>
      <c r="C19" s="5" t="s">
        <v>150</v>
      </c>
      <c r="D19" s="6" t="s">
        <v>71</v>
      </c>
      <c r="E19" s="7">
        <v>193.62</v>
      </c>
      <c r="F19" s="7">
        <f t="shared" ref="F19:F22" si="0">ROUND(I19,2)</f>
        <v>137.75</v>
      </c>
      <c r="G19" s="7">
        <f t="shared" ref="G19:G22" si="1">ROUND(F19*E19,2)</f>
        <v>26671.16</v>
      </c>
      <c r="I19" s="8">
        <f t="shared" ref="I19:I54" si="2">ROUND(L19-(L19*$K$10),2)</f>
        <v>137.75</v>
      </c>
      <c r="L19" s="10">
        <v>137.75</v>
      </c>
    </row>
    <row r="20" spans="1:12" s="1" customFormat="1" x14ac:dyDescent="0.25">
      <c r="A20" s="6" t="s">
        <v>133</v>
      </c>
      <c r="B20" s="6" t="s">
        <v>75</v>
      </c>
      <c r="C20" s="5" t="s">
        <v>86</v>
      </c>
      <c r="D20" s="6" t="s">
        <v>71</v>
      </c>
      <c r="E20" s="7">
        <v>145.22</v>
      </c>
      <c r="F20" s="7">
        <f t="shared" si="0"/>
        <v>169.56</v>
      </c>
      <c r="G20" s="7">
        <f t="shared" si="1"/>
        <v>24623.5</v>
      </c>
      <c r="I20" s="8">
        <f t="shared" si="2"/>
        <v>169.56</v>
      </c>
      <c r="L20" s="10">
        <v>169.56</v>
      </c>
    </row>
    <row r="21" spans="1:12" s="1" customFormat="1" x14ac:dyDescent="0.25">
      <c r="A21" s="6" t="s">
        <v>134</v>
      </c>
      <c r="B21" s="6" t="s">
        <v>127</v>
      </c>
      <c r="C21" s="5" t="s">
        <v>151</v>
      </c>
      <c r="D21" s="6" t="s">
        <v>70</v>
      </c>
      <c r="E21" s="7">
        <v>968.12</v>
      </c>
      <c r="F21" s="7">
        <f t="shared" si="0"/>
        <v>0.56000000000000005</v>
      </c>
      <c r="G21" s="7">
        <f t="shared" si="1"/>
        <v>542.15</v>
      </c>
      <c r="I21" s="8">
        <f t="shared" si="2"/>
        <v>0.56000000000000005</v>
      </c>
      <c r="L21" s="10">
        <v>0.56000000000000005</v>
      </c>
    </row>
    <row r="22" spans="1:12" s="1" customFormat="1" x14ac:dyDescent="0.25">
      <c r="A22" s="6" t="s">
        <v>135</v>
      </c>
      <c r="B22" s="6" t="s">
        <v>128</v>
      </c>
      <c r="C22" s="5" t="s">
        <v>152</v>
      </c>
      <c r="D22" s="6" t="s">
        <v>97</v>
      </c>
      <c r="E22" s="7">
        <v>1.1599999999999999</v>
      </c>
      <c r="F22" s="7">
        <f t="shared" si="0"/>
        <v>3228.46</v>
      </c>
      <c r="G22" s="7">
        <f t="shared" si="1"/>
        <v>3745.01</v>
      </c>
      <c r="I22" s="8">
        <f t="shared" si="2"/>
        <v>3228.46</v>
      </c>
      <c r="L22" s="10">
        <v>3228.46</v>
      </c>
    </row>
    <row r="23" spans="1:12" s="1" customFormat="1" x14ac:dyDescent="0.25">
      <c r="A23" s="6"/>
      <c r="B23" s="6"/>
      <c r="C23" s="5"/>
      <c r="D23" s="6"/>
      <c r="E23" s="7"/>
      <c r="F23" s="7"/>
      <c r="G23" s="7"/>
      <c r="I23" s="8"/>
      <c r="L23" s="10"/>
    </row>
    <row r="24" spans="1:12" s="1" customFormat="1" x14ac:dyDescent="0.25">
      <c r="A24" s="6"/>
      <c r="B24" s="6"/>
      <c r="C24" s="5"/>
      <c r="D24" s="6"/>
      <c r="E24" s="7"/>
      <c r="F24" s="7"/>
      <c r="G24" s="7"/>
      <c r="I24" s="8"/>
      <c r="L24" s="10"/>
    </row>
    <row r="25" spans="1:12" s="1" customFormat="1" x14ac:dyDescent="0.25">
      <c r="A25" s="15" t="s">
        <v>63</v>
      </c>
      <c r="B25" s="15"/>
      <c r="C25" s="16" t="s">
        <v>153</v>
      </c>
      <c r="D25" s="6"/>
      <c r="E25" s="7"/>
      <c r="F25" s="7"/>
      <c r="G25" s="7"/>
      <c r="I25" s="8"/>
      <c r="L25" s="10"/>
    </row>
    <row r="26" spans="1:12" s="1" customFormat="1" x14ac:dyDescent="0.25">
      <c r="A26" s="6" t="s">
        <v>136</v>
      </c>
      <c r="B26" s="6" t="s">
        <v>129</v>
      </c>
      <c r="C26" s="5" t="s">
        <v>154</v>
      </c>
      <c r="D26" s="6" t="s">
        <v>71</v>
      </c>
      <c r="E26" s="7">
        <v>1160.48</v>
      </c>
      <c r="F26" s="7">
        <f t="shared" ref="F26:F44" si="3">ROUND(I26,2)</f>
        <v>122.71</v>
      </c>
      <c r="G26" s="7">
        <f t="shared" ref="G26:G44" si="4">ROUND(F26*E26,2)</f>
        <v>142402.5</v>
      </c>
      <c r="I26" s="8">
        <f t="shared" si="2"/>
        <v>122.71</v>
      </c>
      <c r="L26" s="10">
        <v>122.71</v>
      </c>
    </row>
    <row r="27" spans="1:12" s="1" customFormat="1" x14ac:dyDescent="0.25">
      <c r="A27" s="6" t="s">
        <v>137</v>
      </c>
      <c r="B27" s="6" t="s">
        <v>75</v>
      </c>
      <c r="C27" s="5" t="s">
        <v>86</v>
      </c>
      <c r="D27" s="6" t="s">
        <v>71</v>
      </c>
      <c r="E27" s="7">
        <v>6709.89</v>
      </c>
      <c r="F27" s="7">
        <f t="shared" si="3"/>
        <v>169.56</v>
      </c>
      <c r="G27" s="7">
        <f t="shared" si="4"/>
        <v>1137728.95</v>
      </c>
      <c r="I27" s="8">
        <f t="shared" si="2"/>
        <v>169.56</v>
      </c>
      <c r="L27" s="10">
        <v>169.56</v>
      </c>
    </row>
    <row r="28" spans="1:12" s="1" customFormat="1" x14ac:dyDescent="0.25">
      <c r="A28" s="6" t="s">
        <v>138</v>
      </c>
      <c r="B28" s="6" t="s">
        <v>127</v>
      </c>
      <c r="C28" s="5" t="s">
        <v>151</v>
      </c>
      <c r="D28" s="6" t="s">
        <v>70</v>
      </c>
      <c r="E28" s="7">
        <v>46284.420000000006</v>
      </c>
      <c r="F28" s="7">
        <f t="shared" si="3"/>
        <v>0.56000000000000005</v>
      </c>
      <c r="G28" s="7">
        <f t="shared" si="4"/>
        <v>25919.279999999999</v>
      </c>
      <c r="I28" s="8">
        <f t="shared" si="2"/>
        <v>0.56000000000000005</v>
      </c>
      <c r="L28" s="10">
        <v>0.56000000000000005</v>
      </c>
    </row>
    <row r="29" spans="1:12" s="1" customFormat="1" x14ac:dyDescent="0.25">
      <c r="A29" s="6" t="s">
        <v>139</v>
      </c>
      <c r="B29" s="6" t="s">
        <v>128</v>
      </c>
      <c r="C29" s="5" t="s">
        <v>152</v>
      </c>
      <c r="D29" s="6" t="s">
        <v>97</v>
      </c>
      <c r="E29" s="7">
        <v>55.54</v>
      </c>
      <c r="F29" s="7">
        <f t="shared" si="3"/>
        <v>3228.46</v>
      </c>
      <c r="G29" s="7">
        <f t="shared" si="4"/>
        <v>179308.67</v>
      </c>
      <c r="I29" s="8">
        <f t="shared" si="2"/>
        <v>3228.46</v>
      </c>
      <c r="L29" s="10">
        <v>3228.46</v>
      </c>
    </row>
    <row r="30" spans="1:12" s="1" customFormat="1" x14ac:dyDescent="0.25">
      <c r="A30" s="15"/>
      <c r="B30" s="15"/>
      <c r="C30" s="16"/>
      <c r="D30" s="6"/>
      <c r="E30" s="7"/>
      <c r="F30" s="7"/>
      <c r="G30" s="7"/>
      <c r="I30" s="8"/>
      <c r="L30" s="10"/>
    </row>
    <row r="31" spans="1:12" s="1" customFormat="1" x14ac:dyDescent="0.25">
      <c r="A31" s="6"/>
      <c r="B31" s="6"/>
      <c r="C31" s="5"/>
      <c r="D31" s="6"/>
      <c r="E31" s="7"/>
      <c r="F31" s="7"/>
      <c r="G31" s="7"/>
      <c r="I31" s="8"/>
      <c r="L31" s="10"/>
    </row>
    <row r="32" spans="1:12" s="1" customFormat="1" x14ac:dyDescent="0.25">
      <c r="A32" s="15">
        <v>3</v>
      </c>
      <c r="B32" s="15"/>
      <c r="C32" s="16" t="s">
        <v>87</v>
      </c>
      <c r="D32" s="6"/>
      <c r="E32" s="7"/>
      <c r="F32" s="7"/>
      <c r="G32" s="7"/>
      <c r="I32" s="8"/>
      <c r="L32" s="10"/>
    </row>
    <row r="33" spans="1:12" s="1" customFormat="1" x14ac:dyDescent="0.25">
      <c r="A33" s="15" t="s">
        <v>64</v>
      </c>
      <c r="B33" s="15"/>
      <c r="C33" s="16" t="s">
        <v>155</v>
      </c>
      <c r="D33" s="6"/>
      <c r="E33" s="7"/>
      <c r="F33" s="7"/>
      <c r="G33" s="7"/>
      <c r="I33" s="8"/>
      <c r="L33" s="10"/>
    </row>
    <row r="34" spans="1:12" s="1" customFormat="1" x14ac:dyDescent="0.25">
      <c r="A34" s="6" t="s">
        <v>140</v>
      </c>
      <c r="B34" s="6" t="s">
        <v>130</v>
      </c>
      <c r="C34" s="5" t="s">
        <v>88</v>
      </c>
      <c r="D34" s="6" t="s">
        <v>98</v>
      </c>
      <c r="E34" s="7">
        <v>0.48</v>
      </c>
      <c r="F34" s="7">
        <f t="shared" si="3"/>
        <v>2336.04</v>
      </c>
      <c r="G34" s="7">
        <f t="shared" si="4"/>
        <v>1121.3</v>
      </c>
      <c r="I34" s="8">
        <f t="shared" si="2"/>
        <v>2336.04</v>
      </c>
      <c r="L34" s="10">
        <v>2336.04</v>
      </c>
    </row>
    <row r="35" spans="1:12" s="1" customFormat="1" x14ac:dyDescent="0.25">
      <c r="A35" s="6" t="s">
        <v>141</v>
      </c>
      <c r="B35" s="6" t="s">
        <v>76</v>
      </c>
      <c r="C35" s="5" t="s">
        <v>89</v>
      </c>
      <c r="D35" s="6" t="s">
        <v>70</v>
      </c>
      <c r="E35" s="7">
        <v>968.12</v>
      </c>
      <c r="F35" s="7">
        <f t="shared" si="3"/>
        <v>0.23</v>
      </c>
      <c r="G35" s="7">
        <f t="shared" si="4"/>
        <v>222.67</v>
      </c>
      <c r="I35" s="8">
        <f t="shared" si="2"/>
        <v>0.23</v>
      </c>
      <c r="L35" s="10">
        <v>0.23</v>
      </c>
    </row>
    <row r="36" spans="1:12" s="105" customFormat="1" x14ac:dyDescent="0.25">
      <c r="A36" s="6" t="s">
        <v>142</v>
      </c>
      <c r="B36" s="6" t="s">
        <v>77</v>
      </c>
      <c r="C36" s="5" t="s">
        <v>90</v>
      </c>
      <c r="D36" s="6" t="s">
        <v>98</v>
      </c>
      <c r="E36" s="7">
        <v>116.17</v>
      </c>
      <c r="F36" s="7">
        <f t="shared" si="3"/>
        <v>149.32</v>
      </c>
      <c r="G36" s="7">
        <f t="shared" si="4"/>
        <v>17346.5</v>
      </c>
      <c r="I36" s="8">
        <f t="shared" si="2"/>
        <v>149.32</v>
      </c>
      <c r="L36" s="10">
        <v>149.32</v>
      </c>
    </row>
    <row r="37" spans="1:12" s="105" customFormat="1" x14ac:dyDescent="0.25">
      <c r="A37" s="6" t="s">
        <v>143</v>
      </c>
      <c r="B37" s="6" t="s">
        <v>78</v>
      </c>
      <c r="C37" s="5" t="s">
        <v>91</v>
      </c>
      <c r="D37" s="6" t="s">
        <v>98</v>
      </c>
      <c r="E37" s="7">
        <v>6.62</v>
      </c>
      <c r="F37" s="7">
        <f t="shared" si="3"/>
        <v>2819.42</v>
      </c>
      <c r="G37" s="7">
        <f t="shared" si="4"/>
        <v>18664.560000000001</v>
      </c>
      <c r="I37" s="8">
        <f t="shared" si="2"/>
        <v>2819.42</v>
      </c>
      <c r="L37" s="10">
        <v>2819.42</v>
      </c>
    </row>
    <row r="38" spans="1:12" s="105" customFormat="1" x14ac:dyDescent="0.25">
      <c r="A38" s="6"/>
      <c r="B38" s="6"/>
      <c r="C38" s="5"/>
      <c r="D38" s="6"/>
      <c r="E38" s="7"/>
      <c r="F38" s="7"/>
      <c r="G38" s="7"/>
      <c r="I38" s="8"/>
      <c r="L38" s="10"/>
    </row>
    <row r="39" spans="1:12" s="105" customFormat="1" x14ac:dyDescent="0.25">
      <c r="A39" s="6"/>
      <c r="B39" s="6"/>
      <c r="C39" s="5"/>
      <c r="D39" s="6"/>
      <c r="E39" s="7"/>
      <c r="F39" s="7"/>
      <c r="G39" s="7"/>
      <c r="I39" s="8"/>
      <c r="L39" s="10"/>
    </row>
    <row r="40" spans="1:12" s="105" customFormat="1" x14ac:dyDescent="0.25">
      <c r="A40" s="15" t="s">
        <v>65</v>
      </c>
      <c r="B40" s="15"/>
      <c r="C40" s="16" t="s">
        <v>156</v>
      </c>
      <c r="D40" s="6"/>
      <c r="E40" s="7"/>
      <c r="F40" s="7"/>
      <c r="G40" s="7"/>
      <c r="I40" s="8"/>
      <c r="L40" s="10"/>
    </row>
    <row r="41" spans="1:12" s="105" customFormat="1" x14ac:dyDescent="0.25">
      <c r="A41" s="6" t="s">
        <v>144</v>
      </c>
      <c r="B41" s="6" t="s">
        <v>130</v>
      </c>
      <c r="C41" s="5" t="s">
        <v>88</v>
      </c>
      <c r="D41" s="6" t="s">
        <v>98</v>
      </c>
      <c r="E41" s="7">
        <v>20.239999999999998</v>
      </c>
      <c r="F41" s="7">
        <f t="shared" si="3"/>
        <v>2372.64</v>
      </c>
      <c r="G41" s="7">
        <f t="shared" si="4"/>
        <v>48022.23</v>
      </c>
      <c r="I41" s="8">
        <f t="shared" si="2"/>
        <v>2372.64</v>
      </c>
      <c r="L41" s="10">
        <v>2372.64</v>
      </c>
    </row>
    <row r="42" spans="1:12" s="105" customFormat="1" x14ac:dyDescent="0.25">
      <c r="A42" s="6" t="s">
        <v>145</v>
      </c>
      <c r="B42" s="6" t="s">
        <v>76</v>
      </c>
      <c r="C42" s="5" t="s">
        <v>89</v>
      </c>
      <c r="D42" s="6" t="s">
        <v>70</v>
      </c>
      <c r="E42" s="7">
        <v>40482</v>
      </c>
      <c r="F42" s="7">
        <f t="shared" si="3"/>
        <v>0.23</v>
      </c>
      <c r="G42" s="7">
        <f t="shared" si="4"/>
        <v>9310.86</v>
      </c>
      <c r="I42" s="8">
        <f t="shared" si="2"/>
        <v>0.23</v>
      </c>
      <c r="L42" s="10">
        <v>0.23</v>
      </c>
    </row>
    <row r="43" spans="1:12" s="105" customFormat="1" x14ac:dyDescent="0.25">
      <c r="A43" s="6" t="s">
        <v>146</v>
      </c>
      <c r="B43" s="6" t="s">
        <v>77</v>
      </c>
      <c r="C43" s="5" t="s">
        <v>90</v>
      </c>
      <c r="D43" s="6" t="s">
        <v>98</v>
      </c>
      <c r="E43" s="7">
        <v>4857.84</v>
      </c>
      <c r="F43" s="7">
        <f t="shared" si="3"/>
        <v>149.32</v>
      </c>
      <c r="G43" s="7">
        <f t="shared" si="4"/>
        <v>725372.67</v>
      </c>
      <c r="I43" s="8">
        <f t="shared" si="2"/>
        <v>149.32</v>
      </c>
      <c r="L43" s="10">
        <v>149.32</v>
      </c>
    </row>
    <row r="44" spans="1:12" s="105" customFormat="1" x14ac:dyDescent="0.25">
      <c r="A44" s="6" t="s">
        <v>147</v>
      </c>
      <c r="B44" s="6" t="s">
        <v>78</v>
      </c>
      <c r="C44" s="5" t="s">
        <v>91</v>
      </c>
      <c r="D44" s="6" t="s">
        <v>98</v>
      </c>
      <c r="E44" s="7">
        <v>276.89999999999998</v>
      </c>
      <c r="F44" s="7">
        <f t="shared" si="3"/>
        <v>2819.42</v>
      </c>
      <c r="G44" s="7">
        <f t="shared" si="4"/>
        <v>780697.4</v>
      </c>
      <c r="I44" s="8">
        <f t="shared" si="2"/>
        <v>2819.42</v>
      </c>
      <c r="L44" s="10">
        <v>2819.42</v>
      </c>
    </row>
    <row r="45" spans="1:12" s="105" customFormat="1" x14ac:dyDescent="0.25">
      <c r="A45" s="6"/>
      <c r="B45" s="6"/>
      <c r="C45" s="5"/>
      <c r="D45" s="6"/>
      <c r="E45" s="7"/>
      <c r="F45" s="7"/>
      <c r="G45" s="7"/>
      <c r="I45" s="8"/>
      <c r="L45" s="10"/>
    </row>
    <row r="46" spans="1:12" s="105" customFormat="1" x14ac:dyDescent="0.25">
      <c r="A46" s="6"/>
      <c r="B46" s="6"/>
      <c r="C46" s="5"/>
      <c r="D46" s="6"/>
      <c r="E46" s="7"/>
      <c r="F46" s="7"/>
      <c r="G46" s="7"/>
      <c r="I46" s="8"/>
      <c r="L46" s="10"/>
    </row>
    <row r="47" spans="1:12" s="105" customFormat="1" x14ac:dyDescent="0.25">
      <c r="A47" s="6"/>
      <c r="B47" s="6"/>
      <c r="C47" s="5"/>
      <c r="D47" s="6"/>
      <c r="E47" s="7"/>
      <c r="F47" s="7"/>
      <c r="G47" s="7"/>
      <c r="I47" s="8"/>
      <c r="L47" s="10"/>
    </row>
    <row r="48" spans="1:12" s="105" customFormat="1" x14ac:dyDescent="0.25">
      <c r="A48" s="15">
        <v>4</v>
      </c>
      <c r="B48" s="15"/>
      <c r="C48" s="16" t="s">
        <v>92</v>
      </c>
      <c r="D48" s="6"/>
      <c r="E48" s="7"/>
      <c r="F48" s="7"/>
      <c r="G48" s="7"/>
      <c r="I48" s="8"/>
      <c r="L48" s="10"/>
    </row>
    <row r="49" spans="1:12" s="105" customFormat="1" ht="22.5" x14ac:dyDescent="0.25">
      <c r="A49" s="6" t="s">
        <v>66</v>
      </c>
      <c r="B49" s="6" t="s">
        <v>79</v>
      </c>
      <c r="C49" s="5" t="s">
        <v>93</v>
      </c>
      <c r="D49" s="6" t="s">
        <v>70</v>
      </c>
      <c r="E49" s="7">
        <v>2429.92</v>
      </c>
      <c r="F49" s="7"/>
      <c r="G49" s="7"/>
      <c r="I49" s="161" t="s">
        <v>122</v>
      </c>
      <c r="L49" s="10"/>
    </row>
    <row r="50" spans="1:12" s="105" customFormat="1" x14ac:dyDescent="0.25">
      <c r="A50" s="6"/>
      <c r="B50" s="6"/>
      <c r="C50" s="5"/>
      <c r="D50" s="6"/>
      <c r="E50" s="7"/>
      <c r="F50" s="7"/>
      <c r="G50" s="7"/>
      <c r="I50" s="8"/>
      <c r="L50" s="10"/>
    </row>
    <row r="51" spans="1:12" s="105" customFormat="1" x14ac:dyDescent="0.25">
      <c r="A51" s="6"/>
      <c r="B51" s="6"/>
      <c r="C51" s="5"/>
      <c r="D51" s="6"/>
      <c r="E51" s="7"/>
      <c r="F51" s="7"/>
      <c r="G51" s="7"/>
      <c r="I51" s="8"/>
      <c r="L51" s="10"/>
    </row>
    <row r="52" spans="1:12" s="105" customFormat="1" x14ac:dyDescent="0.25">
      <c r="A52" s="15">
        <v>5</v>
      </c>
      <c r="B52" s="15"/>
      <c r="C52" s="16" t="s">
        <v>94</v>
      </c>
      <c r="D52" s="6"/>
      <c r="E52" s="7"/>
      <c r="F52" s="7"/>
      <c r="G52" s="7"/>
      <c r="I52" s="8"/>
      <c r="L52" s="10"/>
    </row>
    <row r="53" spans="1:12" s="105" customFormat="1" x14ac:dyDescent="0.25">
      <c r="A53" s="6" t="s">
        <v>67</v>
      </c>
      <c r="B53" s="6" t="s">
        <v>80</v>
      </c>
      <c r="C53" s="5" t="s">
        <v>95</v>
      </c>
      <c r="D53" s="6" t="s">
        <v>99</v>
      </c>
      <c r="E53" s="7">
        <v>50</v>
      </c>
      <c r="F53" s="7">
        <f t="shared" ref="F53:F54" si="5">ROUND(I53,2)</f>
        <v>134.08000000000001</v>
      </c>
      <c r="G53" s="7">
        <f t="shared" ref="G53:G54" si="6">ROUND(F53*E53,2)</f>
        <v>6704</v>
      </c>
      <c r="I53" s="8">
        <f t="shared" si="2"/>
        <v>134.08000000000001</v>
      </c>
      <c r="L53" s="10">
        <v>134.08000000000001</v>
      </c>
    </row>
    <row r="54" spans="1:12" s="105" customFormat="1" x14ac:dyDescent="0.25">
      <c r="A54" s="6" t="s">
        <v>148</v>
      </c>
      <c r="B54" s="6" t="s">
        <v>81</v>
      </c>
      <c r="C54" s="5" t="s">
        <v>96</v>
      </c>
      <c r="D54" s="6" t="s">
        <v>70</v>
      </c>
      <c r="E54" s="7">
        <v>24.3</v>
      </c>
      <c r="F54" s="7">
        <f t="shared" si="5"/>
        <v>417.11</v>
      </c>
      <c r="G54" s="7">
        <f t="shared" si="6"/>
        <v>10135.77</v>
      </c>
      <c r="I54" s="8">
        <f t="shared" si="2"/>
        <v>417.11</v>
      </c>
      <c r="L54" s="10">
        <v>417.11</v>
      </c>
    </row>
    <row r="55" spans="1:12" s="105" customFormat="1" x14ac:dyDescent="0.25">
      <c r="A55" s="6"/>
      <c r="B55" s="6"/>
      <c r="C55" s="5"/>
      <c r="D55" s="6"/>
      <c r="E55" s="7"/>
      <c r="F55" s="7"/>
      <c r="G55" s="7"/>
      <c r="I55" s="8"/>
      <c r="L55" s="10"/>
    </row>
    <row r="56" spans="1:12" x14ac:dyDescent="0.25">
      <c r="A56" s="106" t="s">
        <v>4</v>
      </c>
      <c r="B56" s="106"/>
      <c r="C56" s="106"/>
      <c r="D56" s="106"/>
      <c r="E56" s="106"/>
      <c r="F56" s="106"/>
      <c r="G56" s="9">
        <f>SUM(G11:G55)</f>
        <v>3158539.18</v>
      </c>
    </row>
    <row r="57" spans="1:12" x14ac:dyDescent="0.25">
      <c r="A57" s="13"/>
      <c r="B57" s="13"/>
      <c r="C57" s="13"/>
      <c r="D57" s="13"/>
      <c r="E57" s="13"/>
      <c r="F57" s="13"/>
      <c r="G57" s="13"/>
    </row>
    <row r="58" spans="1:12" ht="15" customHeight="1" x14ac:dyDescent="0.25">
      <c r="A58" s="108" t="s">
        <v>20</v>
      </c>
      <c r="B58" s="108"/>
      <c r="C58" s="108"/>
      <c r="D58" s="108"/>
      <c r="E58" s="108"/>
      <c r="F58" s="108"/>
      <c r="G58" s="108"/>
    </row>
    <row r="59" spans="1:12" x14ac:dyDescent="0.25">
      <c r="A59" s="13"/>
      <c r="B59" s="13"/>
      <c r="C59" s="13"/>
      <c r="D59" s="13"/>
      <c r="E59" s="13"/>
      <c r="F59" s="13"/>
      <c r="G59" s="13"/>
    </row>
    <row r="60" spans="1:12" x14ac:dyDescent="0.25">
      <c r="A60" s="13"/>
      <c r="B60" s="13"/>
      <c r="C60" s="13"/>
      <c r="D60" s="13"/>
      <c r="E60" s="13"/>
      <c r="F60" s="13"/>
      <c r="G60" s="13"/>
    </row>
    <row r="61" spans="1:12" x14ac:dyDescent="0.25">
      <c r="A61" s="13"/>
      <c r="B61" s="13"/>
      <c r="C61" s="13"/>
      <c r="D61" s="13"/>
      <c r="E61" s="13"/>
      <c r="F61" s="13"/>
      <c r="G61" s="13"/>
    </row>
    <row r="62" spans="1:12" x14ac:dyDescent="0.25">
      <c r="A62" s="13"/>
      <c r="B62" s="13"/>
      <c r="C62" s="13"/>
      <c r="D62" s="13"/>
      <c r="E62" s="13"/>
      <c r="F62" s="13"/>
      <c r="G62" s="13"/>
    </row>
    <row r="63" spans="1:12" x14ac:dyDescent="0.25">
      <c r="A63" s="13"/>
      <c r="B63" s="13"/>
      <c r="C63" s="13"/>
      <c r="D63" s="13"/>
      <c r="E63" s="13"/>
      <c r="F63" s="13"/>
      <c r="G63" s="13"/>
    </row>
    <row r="64" spans="1:12" x14ac:dyDescent="0.25">
      <c r="A64" s="13"/>
      <c r="B64" s="13"/>
      <c r="C64" s="13"/>
      <c r="D64" s="13"/>
      <c r="E64" s="13"/>
      <c r="F64" s="13"/>
      <c r="G64" s="13"/>
    </row>
    <row r="65" spans="1:7" x14ac:dyDescent="0.25">
      <c r="A65" s="13"/>
      <c r="B65" s="13"/>
      <c r="C65" s="13"/>
      <c r="D65" s="13"/>
      <c r="E65" s="13"/>
      <c r="F65" s="13"/>
      <c r="G65" s="13"/>
    </row>
  </sheetData>
  <sheetProtection password="EE6F" sheet="1" objects="1" scenarios="1" selectLockedCells="1"/>
  <mergeCells count="7">
    <mergeCell ref="A56:F56"/>
    <mergeCell ref="A7:G7"/>
    <mergeCell ref="A58:G58"/>
    <mergeCell ref="K1:K9"/>
    <mergeCell ref="I2:I6"/>
    <mergeCell ref="A8:G8"/>
    <mergeCell ref="A9:G9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 I15:I48 I50:I55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L41"/>
  <sheetViews>
    <sheetView topLeftCell="A7" workbookViewId="0">
      <selection activeCell="A2" sqref="A2"/>
    </sheetView>
  </sheetViews>
  <sheetFormatPr defaultRowHeight="15" x14ac:dyDescent="0.25"/>
  <cols>
    <col min="1" max="1" width="36.42578125" customWidth="1"/>
    <col min="2" max="2" width="11" bestFit="1" customWidth="1"/>
    <col min="5" max="5" width="14.140625" bestFit="1" customWidth="1"/>
    <col min="6" max="6" width="12.5703125" bestFit="1" customWidth="1"/>
    <col min="7" max="7" width="15.42578125" bestFit="1" customWidth="1"/>
    <col min="8" max="8" width="12.5703125" bestFit="1" customWidth="1"/>
    <col min="10" max="10" width="13.28515625" bestFit="1" customWidth="1"/>
    <col min="11" max="11" width="13.7109375" bestFit="1" customWidth="1"/>
  </cols>
  <sheetData>
    <row r="7" spans="1:10" ht="15.75" x14ac:dyDescent="0.25">
      <c r="A7" s="136" t="s">
        <v>102</v>
      </c>
      <c r="B7" s="136"/>
      <c r="C7" s="136"/>
      <c r="D7" s="74"/>
      <c r="E7" s="75" t="s">
        <v>103</v>
      </c>
      <c r="F7" s="75"/>
      <c r="G7" s="76" t="s">
        <v>104</v>
      </c>
      <c r="H7" s="75"/>
    </row>
    <row r="8" spans="1:10" ht="15.75" x14ac:dyDescent="0.25">
      <c r="E8" s="77" t="s">
        <v>105</v>
      </c>
      <c r="G8" s="76" t="s">
        <v>106</v>
      </c>
    </row>
    <row r="9" spans="1:10" ht="19.5" customHeight="1" x14ac:dyDescent="0.25">
      <c r="A9" s="136" t="s">
        <v>107</v>
      </c>
      <c r="B9" s="136"/>
      <c r="C9" s="136"/>
      <c r="D9" s="136"/>
      <c r="E9" s="136"/>
      <c r="F9" s="136"/>
      <c r="G9" s="136"/>
      <c r="H9" s="136"/>
    </row>
    <row r="10" spans="1:10" ht="33.75" customHeight="1" x14ac:dyDescent="0.25">
      <c r="A10" s="137" t="s">
        <v>158</v>
      </c>
      <c r="B10" s="137"/>
      <c r="C10" s="137"/>
      <c r="D10" s="137"/>
      <c r="E10" s="137"/>
      <c r="F10" s="137"/>
      <c r="G10" s="137"/>
      <c r="H10" s="137"/>
    </row>
    <row r="11" spans="1:10" ht="21" x14ac:dyDescent="0.35">
      <c r="A11" s="138" t="s">
        <v>108</v>
      </c>
      <c r="B11" s="138"/>
      <c r="C11" s="138"/>
      <c r="D11" s="138"/>
      <c r="E11" s="138"/>
      <c r="F11" s="138"/>
      <c r="G11" s="138"/>
      <c r="H11" s="138"/>
    </row>
    <row r="12" spans="1:10" ht="15.75" thickBot="1" x14ac:dyDescent="0.3"/>
    <row r="13" spans="1:10" ht="15.75" thickBot="1" x14ac:dyDescent="0.3">
      <c r="A13" s="125" t="s">
        <v>109</v>
      </c>
      <c r="B13" s="126"/>
      <c r="C13" s="126"/>
      <c r="D13" s="126"/>
      <c r="E13" s="126"/>
      <c r="F13" s="126"/>
      <c r="G13" s="126"/>
      <c r="H13" s="127"/>
    </row>
    <row r="14" spans="1:10" x14ac:dyDescent="0.25">
      <c r="A14" s="128" t="s">
        <v>110</v>
      </c>
      <c r="B14" s="130"/>
      <c r="C14" s="132" t="s">
        <v>111</v>
      </c>
      <c r="D14" s="133"/>
      <c r="E14" s="133"/>
      <c r="F14" s="133"/>
      <c r="G14" s="133"/>
      <c r="H14" s="134"/>
      <c r="J14" s="162" t="s">
        <v>157</v>
      </c>
    </row>
    <row r="15" spans="1:10" x14ac:dyDescent="0.25">
      <c r="A15" s="129"/>
      <c r="B15" s="131"/>
      <c r="C15" s="78" t="s">
        <v>10</v>
      </c>
      <c r="D15" s="78" t="s">
        <v>11</v>
      </c>
      <c r="E15" s="78" t="s">
        <v>12</v>
      </c>
      <c r="F15" s="78" t="s">
        <v>112</v>
      </c>
      <c r="G15" s="78" t="s">
        <v>14</v>
      </c>
      <c r="H15" s="79" t="s">
        <v>15</v>
      </c>
    </row>
    <row r="16" spans="1:10" x14ac:dyDescent="0.25">
      <c r="A16" s="123" t="s">
        <v>101</v>
      </c>
      <c r="B16" s="80" t="s">
        <v>113</v>
      </c>
      <c r="C16" s="81">
        <v>0.5</v>
      </c>
      <c r="D16" s="81">
        <v>0.5</v>
      </c>
      <c r="E16" s="78"/>
      <c r="F16" s="78"/>
      <c r="G16" s="78"/>
      <c r="H16" s="79"/>
    </row>
    <row r="17" spans="1:11" x14ac:dyDescent="0.25">
      <c r="A17" s="135"/>
      <c r="B17" s="80" t="s">
        <v>114</v>
      </c>
      <c r="C17" s="82">
        <v>0.5</v>
      </c>
      <c r="D17" s="82">
        <v>1</v>
      </c>
      <c r="E17" s="78"/>
      <c r="F17" s="78"/>
      <c r="G17" s="78"/>
      <c r="H17" s="79"/>
    </row>
    <row r="18" spans="1:11" x14ac:dyDescent="0.25">
      <c r="A18" s="123" t="s">
        <v>123</v>
      </c>
      <c r="B18" s="80" t="s">
        <v>113</v>
      </c>
      <c r="C18" s="81"/>
      <c r="D18" s="81"/>
      <c r="E18" s="81">
        <v>1</v>
      </c>
      <c r="F18" s="81"/>
      <c r="G18" s="81"/>
      <c r="H18" s="83"/>
      <c r="J18" s="100"/>
    </row>
    <row r="19" spans="1:11" x14ac:dyDescent="0.25">
      <c r="A19" s="135"/>
      <c r="B19" s="80" t="s">
        <v>114</v>
      </c>
      <c r="C19" s="81"/>
      <c r="D19" s="81"/>
      <c r="E19" s="82">
        <v>1</v>
      </c>
      <c r="F19" s="82"/>
      <c r="G19" s="82"/>
      <c r="H19" s="84"/>
      <c r="J19" s="100"/>
    </row>
    <row r="20" spans="1:11" x14ac:dyDescent="0.25">
      <c r="A20" s="123" t="s">
        <v>85</v>
      </c>
      <c r="B20" s="80" t="s">
        <v>113</v>
      </c>
      <c r="C20" s="81"/>
      <c r="D20" s="81"/>
      <c r="E20" s="81">
        <v>0.25</v>
      </c>
      <c r="F20" s="81">
        <v>0.25</v>
      </c>
      <c r="G20" s="81">
        <v>0.25</v>
      </c>
      <c r="H20" s="83">
        <v>0.25</v>
      </c>
      <c r="J20" s="100">
        <f>SUM(ORÇAMENTO!G19:G29)</f>
        <v>1540941.22</v>
      </c>
      <c r="K20" s="101">
        <f>J20/4</f>
        <v>385235.30499999999</v>
      </c>
    </row>
    <row r="21" spans="1:11" x14ac:dyDescent="0.25">
      <c r="A21" s="135"/>
      <c r="B21" s="85" t="s">
        <v>114</v>
      </c>
      <c r="C21" s="82"/>
      <c r="D21" s="82"/>
      <c r="E21" s="82">
        <v>0.25</v>
      </c>
      <c r="F21" s="82">
        <v>0.5</v>
      </c>
      <c r="G21" s="82">
        <v>0.75</v>
      </c>
      <c r="H21" s="84">
        <v>1</v>
      </c>
      <c r="J21" s="100"/>
    </row>
    <row r="22" spans="1:11" x14ac:dyDescent="0.25">
      <c r="A22" s="123" t="s">
        <v>87</v>
      </c>
      <c r="B22" s="85" t="s">
        <v>113</v>
      </c>
      <c r="C22" s="82"/>
      <c r="D22" s="82"/>
      <c r="E22" s="81">
        <v>0.25</v>
      </c>
      <c r="F22" s="81">
        <v>0.25</v>
      </c>
      <c r="G22" s="81">
        <v>0.25</v>
      </c>
      <c r="H22" s="83">
        <v>0.25</v>
      </c>
      <c r="J22" s="100">
        <f>SUM(ORÇAMENTO!G34:G44)</f>
        <v>1600758.19</v>
      </c>
      <c r="K22" s="102">
        <f>J22/4</f>
        <v>400189.54749999999</v>
      </c>
    </row>
    <row r="23" spans="1:11" x14ac:dyDescent="0.25">
      <c r="A23" s="135"/>
      <c r="B23" s="85" t="s">
        <v>114</v>
      </c>
      <c r="C23" s="82"/>
      <c r="D23" s="82"/>
      <c r="E23" s="82">
        <v>0.25</v>
      </c>
      <c r="F23" s="82">
        <v>0.5</v>
      </c>
      <c r="G23" s="82">
        <v>0.75</v>
      </c>
      <c r="H23" s="84">
        <v>1</v>
      </c>
      <c r="J23" s="100"/>
    </row>
    <row r="24" spans="1:11" x14ac:dyDescent="0.25">
      <c r="A24" s="123" t="s">
        <v>92</v>
      </c>
      <c r="B24" s="85" t="s">
        <v>113</v>
      </c>
      <c r="C24" s="82"/>
      <c r="D24" s="82"/>
      <c r="E24" s="81"/>
      <c r="F24" s="81"/>
      <c r="G24" s="81"/>
      <c r="H24" s="83">
        <v>1</v>
      </c>
      <c r="J24" s="100"/>
    </row>
    <row r="25" spans="1:11" x14ac:dyDescent="0.25">
      <c r="A25" s="135"/>
      <c r="B25" s="85" t="s">
        <v>114</v>
      </c>
      <c r="C25" s="82"/>
      <c r="D25" s="82"/>
      <c r="E25" s="82"/>
      <c r="F25" s="82"/>
      <c r="G25" s="82"/>
      <c r="H25" s="84">
        <v>1</v>
      </c>
      <c r="J25" s="100"/>
    </row>
    <row r="26" spans="1:11" x14ac:dyDescent="0.25">
      <c r="A26" s="123" t="s">
        <v>94</v>
      </c>
      <c r="B26" s="85" t="s">
        <v>113</v>
      </c>
      <c r="C26" s="82"/>
      <c r="D26" s="82"/>
      <c r="E26" s="81"/>
      <c r="F26" s="81"/>
      <c r="G26" s="81"/>
      <c r="H26" s="83">
        <v>1</v>
      </c>
      <c r="J26" s="100">
        <f>SUM(ORÇAMENTO!G53:G54)</f>
        <v>16839.77</v>
      </c>
    </row>
    <row r="27" spans="1:11" ht="15.75" thickBot="1" x14ac:dyDescent="0.3">
      <c r="A27" s="124"/>
      <c r="B27" s="86" t="s">
        <v>114</v>
      </c>
      <c r="C27" s="87"/>
      <c r="D27" s="87"/>
      <c r="E27" s="87"/>
      <c r="F27" s="87"/>
      <c r="G27" s="87"/>
      <c r="H27" s="88">
        <v>1</v>
      </c>
      <c r="J27" s="103"/>
    </row>
    <row r="28" spans="1:11" ht="15.75" thickBot="1" x14ac:dyDescent="0.3"/>
    <row r="29" spans="1:11" ht="15.75" thickBot="1" x14ac:dyDescent="0.3">
      <c r="A29" s="125" t="s">
        <v>115</v>
      </c>
      <c r="B29" s="126"/>
      <c r="C29" s="126"/>
      <c r="D29" s="126"/>
      <c r="E29" s="126"/>
      <c r="F29" s="126"/>
      <c r="G29" s="126"/>
      <c r="H29" s="127"/>
    </row>
    <row r="30" spans="1:11" x14ac:dyDescent="0.25">
      <c r="A30" s="128" t="s">
        <v>116</v>
      </c>
      <c r="B30" s="130"/>
      <c r="C30" s="132" t="s">
        <v>111</v>
      </c>
      <c r="D30" s="133"/>
      <c r="E30" s="133"/>
      <c r="F30" s="133"/>
      <c r="G30" s="133"/>
      <c r="H30" s="134"/>
      <c r="J30" s="104"/>
      <c r="K30" s="104"/>
    </row>
    <row r="31" spans="1:11" x14ac:dyDescent="0.25">
      <c r="A31" s="129"/>
      <c r="B31" s="131"/>
      <c r="C31" s="78" t="s">
        <v>10</v>
      </c>
      <c r="D31" s="78" t="s">
        <v>11</v>
      </c>
      <c r="E31" s="78" t="s">
        <v>12</v>
      </c>
      <c r="F31" s="78" t="s">
        <v>13</v>
      </c>
      <c r="G31" s="79" t="s">
        <v>14</v>
      </c>
      <c r="H31" s="79" t="s">
        <v>15</v>
      </c>
    </row>
    <row r="32" spans="1:11" x14ac:dyDescent="0.25">
      <c r="A32" s="119" t="s">
        <v>117</v>
      </c>
      <c r="B32" s="89" t="s">
        <v>113</v>
      </c>
      <c r="C32" s="90">
        <v>0</v>
      </c>
      <c r="D32" s="90">
        <v>0</v>
      </c>
      <c r="E32" s="91">
        <f>ROUND(((J18*E18)+(J20*E20)+(J22*E22)+(J24*E24)+(J26*E26))-E36,2)</f>
        <v>785424.85</v>
      </c>
      <c r="F32" s="91">
        <f>ROUND(((J18*F18)+(J20*F20)+(J22*F22)+(J24*F24)+(J26*F26))-F36,2)</f>
        <v>785424.85</v>
      </c>
      <c r="G32" s="91">
        <f>ROUND(((J18*G18)+(J20*G20)+(J22*G22)+(J24*G24)+(J26*G26))-G36,2)</f>
        <v>785424.85</v>
      </c>
      <c r="H32" s="92">
        <f>ROUND(((J18*H18)+(J20*H20)+(J22*H22)+(J24*H24)+(J26*H26))-H36,2)+0.01</f>
        <v>802264.63</v>
      </c>
    </row>
    <row r="33" spans="1:8" x14ac:dyDescent="0.25">
      <c r="A33" s="120"/>
      <c r="B33" s="89" t="s">
        <v>114</v>
      </c>
      <c r="C33" s="90">
        <v>0</v>
      </c>
      <c r="D33" s="90">
        <v>0</v>
      </c>
      <c r="E33" s="93">
        <f>E32</f>
        <v>785424.85</v>
      </c>
      <c r="F33" s="93">
        <f>F32+E33</f>
        <v>1570849.7</v>
      </c>
      <c r="G33" s="93">
        <f>G32+F33</f>
        <v>2356274.5499999998</v>
      </c>
      <c r="H33" s="94">
        <f>H32+G33</f>
        <v>3158539.1799999997</v>
      </c>
    </row>
    <row r="34" spans="1:8" x14ac:dyDescent="0.25">
      <c r="A34" s="119" t="s">
        <v>118</v>
      </c>
      <c r="B34" s="89" t="s">
        <v>113</v>
      </c>
      <c r="C34" s="93">
        <v>0</v>
      </c>
      <c r="D34" s="93">
        <v>0</v>
      </c>
      <c r="E34" s="91">
        <v>0</v>
      </c>
      <c r="F34" s="91">
        <v>0</v>
      </c>
      <c r="G34" s="91">
        <v>0</v>
      </c>
      <c r="H34" s="91">
        <v>0</v>
      </c>
    </row>
    <row r="35" spans="1:8" x14ac:dyDescent="0.25">
      <c r="A35" s="120"/>
      <c r="B35" s="89" t="s">
        <v>114</v>
      </c>
      <c r="C35" s="93">
        <v>0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</row>
    <row r="36" spans="1:8" x14ac:dyDescent="0.25">
      <c r="A36" s="119" t="s">
        <v>119</v>
      </c>
      <c r="B36" s="89" t="s">
        <v>113</v>
      </c>
      <c r="C36" s="93">
        <v>0</v>
      </c>
      <c r="D36" s="93">
        <v>0</v>
      </c>
      <c r="E36" s="95">
        <v>0</v>
      </c>
      <c r="F36" s="95">
        <v>0</v>
      </c>
      <c r="G36" s="95">
        <v>0</v>
      </c>
      <c r="H36" s="96">
        <v>0</v>
      </c>
    </row>
    <row r="37" spans="1:8" x14ac:dyDescent="0.25">
      <c r="A37" s="120"/>
      <c r="B37" s="89" t="s">
        <v>114</v>
      </c>
      <c r="C37" s="93">
        <v>0</v>
      </c>
      <c r="D37" s="93">
        <v>0</v>
      </c>
      <c r="E37" s="93">
        <f>E36</f>
        <v>0</v>
      </c>
      <c r="F37" s="93">
        <f>F36+E37</f>
        <v>0</v>
      </c>
      <c r="G37" s="93">
        <f>G36+F37</f>
        <v>0</v>
      </c>
      <c r="H37" s="93">
        <f>H36+G37</f>
        <v>0</v>
      </c>
    </row>
    <row r="38" spans="1:8" x14ac:dyDescent="0.25">
      <c r="A38" s="119" t="s">
        <v>120</v>
      </c>
      <c r="B38" s="85" t="s">
        <v>113</v>
      </c>
      <c r="C38" s="90">
        <v>0</v>
      </c>
      <c r="D38" s="90">
        <v>0</v>
      </c>
      <c r="E38" s="95">
        <f>E33+E35+E36</f>
        <v>785424.85</v>
      </c>
      <c r="F38" s="95">
        <f>F32+F36</f>
        <v>785424.85</v>
      </c>
      <c r="G38" s="95">
        <f>G32+G36</f>
        <v>785424.85</v>
      </c>
      <c r="H38" s="96">
        <f>H32+H36</f>
        <v>802264.63</v>
      </c>
    </row>
    <row r="39" spans="1:8" ht="15.75" thickBot="1" x14ac:dyDescent="0.3">
      <c r="A39" s="121"/>
      <c r="B39" s="86" t="s">
        <v>114</v>
      </c>
      <c r="C39" s="97">
        <v>0</v>
      </c>
      <c r="D39" s="97">
        <v>0</v>
      </c>
      <c r="E39" s="98">
        <f>E38</f>
        <v>785424.85</v>
      </c>
      <c r="F39" s="98">
        <f>F38+E39</f>
        <v>1570849.7</v>
      </c>
      <c r="G39" s="98">
        <f>G38+F39</f>
        <v>2356274.5499999998</v>
      </c>
      <c r="H39" s="99">
        <f>H38+G39</f>
        <v>3158539.1799999997</v>
      </c>
    </row>
    <row r="41" spans="1:8" x14ac:dyDescent="0.25">
      <c r="A41" s="122" t="s">
        <v>121</v>
      </c>
      <c r="B41" s="122"/>
      <c r="C41" s="122"/>
      <c r="D41" s="122"/>
      <c r="E41" s="122"/>
      <c r="F41" s="122"/>
      <c r="G41" s="122"/>
      <c r="H41" s="122"/>
    </row>
  </sheetData>
  <mergeCells count="23">
    <mergeCell ref="A24:A25"/>
    <mergeCell ref="A7:C7"/>
    <mergeCell ref="A9:H9"/>
    <mergeCell ref="A10:H10"/>
    <mergeCell ref="A11:H11"/>
    <mergeCell ref="A13:H13"/>
    <mergeCell ref="A14:A15"/>
    <mergeCell ref="B14:B15"/>
    <mergeCell ref="C14:H14"/>
    <mergeCell ref="A16:A17"/>
    <mergeCell ref="A18:A19"/>
    <mergeCell ref="A20:A21"/>
    <mergeCell ref="A22:A23"/>
    <mergeCell ref="A34:A35"/>
    <mergeCell ref="A36:A37"/>
    <mergeCell ref="A38:A39"/>
    <mergeCell ref="A41:H41"/>
    <mergeCell ref="A26:A27"/>
    <mergeCell ref="A29:H29"/>
    <mergeCell ref="A30:A31"/>
    <mergeCell ref="B30:B31"/>
    <mergeCell ref="C30:H30"/>
    <mergeCell ref="A32:A3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workbookViewId="0">
      <selection activeCell="A17" sqref="A17"/>
    </sheetView>
  </sheetViews>
  <sheetFormatPr defaultRowHeight="15" x14ac:dyDescent="0.25"/>
  <cols>
    <col min="1" max="1" width="41.140625" customWidth="1"/>
    <col min="2" max="2" width="22.5703125" customWidth="1"/>
    <col min="4" max="4" width="6.7109375" bestFit="1" customWidth="1"/>
    <col min="5" max="5" width="12" bestFit="1" customWidth="1"/>
  </cols>
  <sheetData>
    <row r="1" spans="1:5" x14ac:dyDescent="0.25">
      <c r="A1" s="26"/>
      <c r="B1" s="26"/>
      <c r="C1" s="26"/>
      <c r="D1" s="26"/>
      <c r="E1" s="26"/>
    </row>
    <row r="2" spans="1:5" x14ac:dyDescent="0.25">
      <c r="A2" s="26"/>
      <c r="B2" s="26"/>
      <c r="C2" s="26"/>
      <c r="D2" s="26"/>
      <c r="E2" s="26"/>
    </row>
    <row r="3" spans="1:5" x14ac:dyDescent="0.25">
      <c r="A3" s="26"/>
      <c r="B3" s="26"/>
      <c r="C3" s="26"/>
      <c r="D3" s="26"/>
      <c r="E3" s="26"/>
    </row>
    <row r="4" spans="1:5" x14ac:dyDescent="0.25">
      <c r="A4" s="26"/>
      <c r="B4" s="26"/>
      <c r="C4" s="26"/>
      <c r="D4" s="26"/>
      <c r="E4" s="26"/>
    </row>
    <row r="5" spans="1:5" x14ac:dyDescent="0.25">
      <c r="A5" s="26"/>
      <c r="B5" s="26"/>
      <c r="C5" s="26"/>
      <c r="D5" s="26"/>
      <c r="E5" s="26"/>
    </row>
    <row r="6" spans="1:5" x14ac:dyDescent="0.25">
      <c r="A6" s="26"/>
      <c r="B6" s="26"/>
      <c r="C6" s="26"/>
      <c r="D6" s="26"/>
      <c r="E6" s="26"/>
    </row>
    <row r="7" spans="1:5" x14ac:dyDescent="0.25">
      <c r="A7" s="26"/>
      <c r="B7" s="26"/>
      <c r="C7" s="26"/>
      <c r="D7" s="26"/>
      <c r="E7" s="26"/>
    </row>
    <row r="8" spans="1:5" x14ac:dyDescent="0.25">
      <c r="A8" s="26"/>
      <c r="B8" s="154" t="s">
        <v>56</v>
      </c>
      <c r="C8" s="154"/>
      <c r="D8" s="26"/>
      <c r="E8" s="69" t="s">
        <v>57</v>
      </c>
    </row>
    <row r="9" spans="1:5" x14ac:dyDescent="0.25">
      <c r="A9" s="26"/>
      <c r="B9" s="70"/>
      <c r="C9" s="70"/>
      <c r="D9" s="70"/>
      <c r="E9" s="71" t="s">
        <v>58</v>
      </c>
    </row>
    <row r="10" spans="1:5" x14ac:dyDescent="0.25">
      <c r="A10" s="26"/>
      <c r="B10" s="26"/>
      <c r="C10" s="26"/>
      <c r="D10" s="26"/>
      <c r="E10" s="26"/>
    </row>
    <row r="11" spans="1:5" x14ac:dyDescent="0.25">
      <c r="A11" s="72" t="s">
        <v>23</v>
      </c>
      <c r="B11" s="72" t="s">
        <v>24</v>
      </c>
      <c r="C11" s="155" t="s">
        <v>25</v>
      </c>
      <c r="D11" s="156"/>
      <c r="E11" s="157"/>
    </row>
    <row r="12" spans="1:5" x14ac:dyDescent="0.25">
      <c r="A12" s="17"/>
      <c r="B12" s="17"/>
      <c r="C12" s="158" t="str">
        <f>Import.Município</f>
        <v>CORONEL VIVIDA - PR</v>
      </c>
      <c r="D12" s="159"/>
      <c r="E12" s="160"/>
    </row>
    <row r="13" spans="1:5" x14ac:dyDescent="0.25">
      <c r="A13" s="18"/>
      <c r="B13" s="18"/>
      <c r="C13" s="19"/>
      <c r="D13" s="20"/>
      <c r="E13" s="20"/>
    </row>
    <row r="14" spans="1:5" x14ac:dyDescent="0.25">
      <c r="A14" s="73" t="s">
        <v>26</v>
      </c>
      <c r="B14" s="146" t="str">
        <f>ORÇAMENTO!A7</f>
        <v>OBJETO: RECUPERAÇÃO COM RECAPEAMENTO ASFÁLTICO EM RODOVIA MUNICIPAL DE PEDRA IRREGULAR.</v>
      </c>
      <c r="C14" s="148" t="str">
        <f>ORÇAMENTO!A8</f>
        <v>LOCALIZAÇÃO: RECAPEAMENTO ASFÁLTICO SOBRE PEDRAS IRREGULARES NO ACESSO A COMUNIDADE DE BERGAMASCHI, JABOTICABAL, SANTA TEREZINHA E LIMEIRA</v>
      </c>
      <c r="D14" s="149"/>
      <c r="E14" s="150"/>
    </row>
    <row r="15" spans="1:5" ht="40.5" customHeight="1" x14ac:dyDescent="0.25">
      <c r="A15" s="21" t="s">
        <v>59</v>
      </c>
      <c r="B15" s="147"/>
      <c r="C15" s="151"/>
      <c r="D15" s="152"/>
      <c r="E15" s="153"/>
    </row>
    <row r="16" spans="1:5" x14ac:dyDescent="0.25">
      <c r="A16" s="22"/>
      <c r="B16" s="23"/>
      <c r="C16" s="24"/>
      <c r="D16" s="24"/>
      <c r="E16" s="23"/>
    </row>
    <row r="17" spans="1:5" x14ac:dyDescent="0.25">
      <c r="A17" s="25" t="s">
        <v>27</v>
      </c>
      <c r="B17" s="23"/>
      <c r="C17" s="24"/>
      <c r="D17" s="24"/>
      <c r="E17" s="23"/>
    </row>
    <row r="18" spans="1:5" x14ac:dyDescent="0.25">
      <c r="A18" s="140" t="s">
        <v>28</v>
      </c>
      <c r="B18" s="140"/>
      <c r="C18" s="140"/>
      <c r="D18" s="140"/>
      <c r="E18" s="140"/>
    </row>
    <row r="19" spans="1:5" x14ac:dyDescent="0.25">
      <c r="A19" s="26"/>
      <c r="B19" s="26"/>
      <c r="C19" s="26"/>
      <c r="D19" s="26"/>
      <c r="E19" s="26"/>
    </row>
    <row r="20" spans="1:5" x14ac:dyDescent="0.25">
      <c r="A20" s="27" t="s">
        <v>29</v>
      </c>
      <c r="B20" s="28"/>
      <c r="C20" s="28"/>
      <c r="D20" s="29" t="s">
        <v>30</v>
      </c>
      <c r="E20" s="29" t="s">
        <v>31</v>
      </c>
    </row>
    <row r="21" spans="1:5" x14ac:dyDescent="0.25">
      <c r="A21" s="30" t="s">
        <v>32</v>
      </c>
      <c r="B21" s="31"/>
      <c r="C21" s="31"/>
      <c r="D21" s="32" t="s">
        <v>33</v>
      </c>
      <c r="E21" s="33">
        <v>4.1000000000000002E-2</v>
      </c>
    </row>
    <row r="22" spans="1:5" x14ac:dyDescent="0.25">
      <c r="A22" s="34" t="s">
        <v>34</v>
      </c>
      <c r="B22" s="35"/>
      <c r="C22" s="35"/>
      <c r="D22" s="36" t="s">
        <v>35</v>
      </c>
      <c r="E22" s="37">
        <v>6.0000000000000001E-3</v>
      </c>
    </row>
    <row r="23" spans="1:5" x14ac:dyDescent="0.25">
      <c r="A23" s="34" t="s">
        <v>36</v>
      </c>
      <c r="B23" s="35"/>
      <c r="C23" s="35"/>
      <c r="D23" s="36" t="s">
        <v>37</v>
      </c>
      <c r="E23" s="37">
        <v>9.7000000000000003E-3</v>
      </c>
    </row>
    <row r="24" spans="1:5" x14ac:dyDescent="0.25">
      <c r="A24" s="34" t="s">
        <v>38</v>
      </c>
      <c r="B24" s="35"/>
      <c r="C24" s="35"/>
      <c r="D24" s="36" t="s">
        <v>39</v>
      </c>
      <c r="E24" s="37">
        <v>1.21E-2</v>
      </c>
    </row>
    <row r="25" spans="1:5" x14ac:dyDescent="0.25">
      <c r="A25" s="38" t="s">
        <v>40</v>
      </c>
      <c r="B25" s="39"/>
      <c r="C25" s="39"/>
      <c r="D25" s="36" t="s">
        <v>41</v>
      </c>
      <c r="E25" s="40">
        <v>0.08</v>
      </c>
    </row>
    <row r="26" spans="1:5" x14ac:dyDescent="0.25">
      <c r="A26" s="38" t="s">
        <v>42</v>
      </c>
      <c r="B26" s="41" t="s">
        <v>43</v>
      </c>
      <c r="C26" s="42"/>
      <c r="D26" s="43" t="s">
        <v>44</v>
      </c>
      <c r="E26" s="40">
        <v>6.4999999999999997E-3</v>
      </c>
    </row>
    <row r="27" spans="1:5" x14ac:dyDescent="0.25">
      <c r="A27" s="44"/>
      <c r="B27" s="41" t="s">
        <v>45</v>
      </c>
      <c r="C27" s="42"/>
      <c r="D27" s="43"/>
      <c r="E27" s="40">
        <v>0.03</v>
      </c>
    </row>
    <row r="28" spans="1:5" x14ac:dyDescent="0.25">
      <c r="A28" s="44"/>
      <c r="B28" s="41" t="s">
        <v>46</v>
      </c>
      <c r="C28" s="42"/>
      <c r="D28" s="43"/>
      <c r="E28" s="45">
        <f>IF(A18=" - Fornecimento de Materiais e Equipamentos (Aquisição direta)",0,ROUND(E37*D38,4))</f>
        <v>0.03</v>
      </c>
    </row>
    <row r="29" spans="1:5" x14ac:dyDescent="0.25">
      <c r="A29" s="44"/>
      <c r="B29" s="46" t="s">
        <v>47</v>
      </c>
      <c r="C29" s="48"/>
      <c r="D29" s="43"/>
      <c r="E29" s="49">
        <f>IF([1]Dados!$G$28="SELECIONAR","Ver DADOS",IF(A18=" - Fornecimento de Materiais e Equipamentos (Aquisição direta)",0,IF([1]Dados!$G$28="não desonerado",0%,4.5%)))</f>
        <v>4.4999999999999998E-2</v>
      </c>
    </row>
    <row r="30" spans="1:5" x14ac:dyDescent="0.25">
      <c r="A30" s="50" t="s">
        <v>48</v>
      </c>
      <c r="B30" s="50"/>
      <c r="C30" s="50"/>
      <c r="D30" s="50"/>
      <c r="E30" s="51">
        <f>IF(A18=" - Fornecimento de Materiais e Equipamentos (Aquisição direta)",0,ROUND((((1+SUM(E$21:E$23))*(1+E$24)*(1+E$25))/(1-SUM(E$26:E$28)))-1,4))</f>
        <v>0.23730000000000001</v>
      </c>
    </row>
    <row r="31" spans="1:5" x14ac:dyDescent="0.25">
      <c r="A31" s="52" t="s">
        <v>49</v>
      </c>
      <c r="B31" s="53"/>
      <c r="C31" s="53"/>
      <c r="D31" s="53"/>
      <c r="E31" s="54">
        <f>IF(A18=" - Fornecimento de Materiais e Equipamentos (Aquisição direta)",0,ROUND((((1+SUM(E$21:E$23))*(1+E$24)*(1+E$25))/(1-SUM(E$26:E$29)))-1,4))</f>
        <v>0.3</v>
      </c>
    </row>
    <row r="32" spans="1:5" x14ac:dyDescent="0.25">
      <c r="A32" s="26"/>
      <c r="B32" s="26"/>
      <c r="C32" s="26"/>
      <c r="D32" s="26"/>
      <c r="E32" s="26"/>
    </row>
    <row r="33" spans="1:5" x14ac:dyDescent="0.25">
      <c r="A33" s="26" t="s">
        <v>50</v>
      </c>
      <c r="B33" s="26"/>
      <c r="C33" s="26"/>
      <c r="D33" s="26"/>
      <c r="E33" s="26"/>
    </row>
    <row r="34" spans="1:5" x14ac:dyDescent="0.25">
      <c r="A34" s="26"/>
      <c r="B34" s="26"/>
      <c r="C34" s="26"/>
      <c r="D34" s="26"/>
      <c r="E34" s="26"/>
    </row>
    <row r="35" spans="1:5" x14ac:dyDescent="0.25">
      <c r="A35" s="141" t="str">
        <f>IF(AND(A18=" - Fornecimento de Materiais e Equipamentos (Aquisição direta)",E$31=0),"",IF(OR($AI$10&lt;$AK$10,$AI$10&gt;$AL$10)=TRUE(),$AK$21,""))</f>
        <v/>
      </c>
      <c r="B35" s="141"/>
      <c r="C35" s="141"/>
      <c r="D35" s="141"/>
      <c r="E35" s="141"/>
    </row>
    <row r="36" spans="1:5" x14ac:dyDescent="0.25">
      <c r="A36" s="55"/>
      <c r="B36" s="55"/>
      <c r="C36" s="55"/>
      <c r="D36" s="55"/>
      <c r="E36" s="55"/>
    </row>
    <row r="37" spans="1:5" ht="15.75" customHeight="1" x14ac:dyDescent="0.25">
      <c r="A37" s="142" t="s">
        <v>51</v>
      </c>
      <c r="B37" s="143"/>
      <c r="C37" s="143"/>
      <c r="D37" s="143"/>
      <c r="E37" s="56">
        <v>0.6</v>
      </c>
    </row>
    <row r="38" spans="1:5" x14ac:dyDescent="0.25">
      <c r="A38" s="142" t="s">
        <v>52</v>
      </c>
      <c r="B38" s="143"/>
      <c r="C38" s="143"/>
      <c r="D38" s="56">
        <v>0.05</v>
      </c>
      <c r="E38" s="55"/>
    </row>
    <row r="39" spans="1:5" x14ac:dyDescent="0.25">
      <c r="A39" s="57"/>
      <c r="B39" s="58"/>
      <c r="C39" s="58"/>
      <c r="D39" s="59"/>
      <c r="E39" s="60"/>
    </row>
    <row r="40" spans="1:5" x14ac:dyDescent="0.25">
      <c r="A40" s="144" t="s">
        <v>53</v>
      </c>
      <c r="B40" s="145"/>
      <c r="C40" s="145"/>
      <c r="D40" s="145"/>
      <c r="E40" s="145"/>
    </row>
    <row r="43" spans="1:5" x14ac:dyDescent="0.25">
      <c r="A43" s="61"/>
      <c r="B43" s="62"/>
      <c r="C43" s="63"/>
      <c r="D43" s="63"/>
      <c r="E43" s="63"/>
    </row>
    <row r="44" spans="1:5" x14ac:dyDescent="0.25">
      <c r="A44" s="47" t="s">
        <v>54</v>
      </c>
      <c r="B44" s="47"/>
      <c r="C44" s="39"/>
      <c r="D44" s="26"/>
      <c r="E44" s="26"/>
    </row>
    <row r="45" spans="1:5" x14ac:dyDescent="0.25">
      <c r="A45" s="139" t="s">
        <v>60</v>
      </c>
      <c r="B45" s="139"/>
      <c r="C45" s="139"/>
      <c r="D45" s="64" t="s">
        <v>55</v>
      </c>
      <c r="E45" s="65" t="s">
        <v>68</v>
      </c>
    </row>
    <row r="46" spans="1:5" x14ac:dyDescent="0.25">
      <c r="A46" s="139" t="s">
        <v>61</v>
      </c>
      <c r="B46" s="139"/>
      <c r="C46" s="139"/>
      <c r="D46" s="66"/>
      <c r="E46" s="66"/>
    </row>
    <row r="47" spans="1:5" x14ac:dyDescent="0.25">
      <c r="A47" s="66" t="s">
        <v>62</v>
      </c>
      <c r="B47" s="67"/>
      <c r="C47" s="68"/>
      <c r="D47" s="66"/>
      <c r="E47" s="66"/>
    </row>
  </sheetData>
  <mergeCells count="12">
    <mergeCell ref="B14:B15"/>
    <mergeCell ref="C14:E15"/>
    <mergeCell ref="B8:C8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BDI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2018-03-19T16:43:40Z</cp:lastPrinted>
  <dcterms:created xsi:type="dcterms:W3CDTF">2013-05-17T17:26:46Z</dcterms:created>
  <dcterms:modified xsi:type="dcterms:W3CDTF">2018-03-19T19:03:25Z</dcterms:modified>
</cp:coreProperties>
</file>