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1175" yWindow="-285" windowWidth="14175" windowHeight="12825"/>
  </bookViews>
  <sheets>
    <sheet name="ORÇAMENTO" sheetId="1" r:id="rId1"/>
    <sheet name="CRONOGRAMA" sheetId="2" r:id="rId2"/>
    <sheet name="BDI" sheetId="5" r:id="rId3"/>
  </sheets>
  <externalReferences>
    <externalReference r:id="rId4"/>
    <externalReference r:id="rId5"/>
  </externalReferences>
  <definedNames>
    <definedName name="_xlnm._FilterDatabase" localSheetId="0" hidden="1">ORÇAMENTO!$A$10:$G$254</definedName>
    <definedName name="_xlnm.Print_Area" localSheetId="2">BDI!$A$1:$E$47</definedName>
    <definedName name="_xlnm.Print_Area" localSheetId="1">CRONOGRAMA!$A$1:$V$38</definedName>
    <definedName name="_xlnm.Print_Area" localSheetId="0">ORÇAMENTO!$A$1:$G$262</definedName>
    <definedName name="BDI.Opcao" hidden="1">[2]DADOS!$F$18</definedName>
    <definedName name="BDI.TipoObra" hidden="1">[2]BDI!$A$138:$A$146</definedName>
    <definedName name="DESONERACAO" hidden="1">IF(OR(Import.Desoneracao="DESONERADO",Import.Desoneracao="SIM"),"SIM","NÃO")</definedName>
    <definedName name="Import.Apelido" hidden="1">[2]DADOS!$F$16</definedName>
    <definedName name="Import.CR">[1]Dados!$G$8</definedName>
    <definedName name="Import.DescLote" hidden="1">[2]DADOS!$F$17</definedName>
    <definedName name="Import.Desoneracao" hidden="1">OFFSET([2]DADOS!$G$18,0,-1)</definedName>
    <definedName name="Import.Município">[1]Dados!$G$7</definedName>
    <definedName name="Import.Proponente">[1]Dados!$G$6</definedName>
    <definedName name="Import.RespOrçamento" hidden="1">[2]DADOS!$F$22:$F$24</definedName>
    <definedName name="Import.SICONV" hidden="1">[2]DADOS!$F$8</definedName>
  </definedNames>
  <calcPr calcId="144525"/>
</workbook>
</file>

<file path=xl/calcChain.xml><?xml version="1.0" encoding="utf-8"?>
<calcChain xmlns="http://schemas.openxmlformats.org/spreadsheetml/2006/main">
  <c r="E29" i="5" l="1"/>
  <c r="E31" i="5" s="1"/>
  <c r="E30" i="5"/>
  <c r="H31" i="5"/>
  <c r="O33" i="2"/>
  <c r="M33" i="2"/>
  <c r="K33" i="2"/>
  <c r="I33" i="2"/>
  <c r="G33" i="2"/>
  <c r="E33" i="2"/>
  <c r="C31" i="2"/>
  <c r="C30" i="2"/>
  <c r="C29" i="2"/>
  <c r="C28" i="2"/>
  <c r="C27" i="2"/>
  <c r="C26" i="2"/>
  <c r="C25" i="2"/>
  <c r="C24" i="2"/>
  <c r="C23" i="2"/>
  <c r="C22" i="2"/>
  <c r="C21" i="2"/>
  <c r="C20" i="2"/>
  <c r="C19" i="2"/>
  <c r="C18" i="2"/>
  <c r="C17" i="2"/>
  <c r="B31" i="2"/>
  <c r="B30" i="2"/>
  <c r="B29" i="2"/>
  <c r="B28" i="2"/>
  <c r="B27" i="2"/>
  <c r="B26" i="2"/>
  <c r="B25" i="2"/>
  <c r="B24" i="2"/>
  <c r="B23" i="2"/>
  <c r="B22" i="2"/>
  <c r="B21" i="2"/>
  <c r="B20" i="2"/>
  <c r="B19" i="2"/>
  <c r="B18" i="2"/>
  <c r="H246" i="1"/>
  <c r="H236" i="1"/>
  <c r="H233" i="1"/>
  <c r="H230" i="1"/>
  <c r="H228" i="1"/>
  <c r="H223" i="1"/>
  <c r="H205" i="1"/>
  <c r="H163" i="1"/>
  <c r="H67" i="1"/>
  <c r="H64" i="1"/>
  <c r="H51" i="1"/>
  <c r="H46" i="1"/>
  <c r="H21" i="1"/>
  <c r="H19" i="1"/>
  <c r="H12" i="1"/>
  <c r="I12" i="1"/>
  <c r="I13" i="1"/>
  <c r="I14" i="1"/>
  <c r="I15" i="1"/>
  <c r="F15" i="1" s="1"/>
  <c r="G15" i="1" s="1"/>
  <c r="I16" i="1"/>
  <c r="I17" i="1"/>
  <c r="I18" i="1"/>
  <c r="I19" i="1"/>
  <c r="I20" i="1"/>
  <c r="I21" i="1"/>
  <c r="F21" i="1" s="1"/>
  <c r="G21" i="1" s="1"/>
  <c r="I22" i="1"/>
  <c r="I23" i="1"/>
  <c r="I24" i="1"/>
  <c r="I25" i="1"/>
  <c r="I26" i="1"/>
  <c r="I27" i="1"/>
  <c r="F27" i="1" s="1"/>
  <c r="G27" i="1" s="1"/>
  <c r="I28" i="1"/>
  <c r="I29" i="1"/>
  <c r="F29" i="1" s="1"/>
  <c r="G29" i="1" s="1"/>
  <c r="I30" i="1"/>
  <c r="I31" i="1"/>
  <c r="F31" i="1" s="1"/>
  <c r="G31" i="1" s="1"/>
  <c r="I32" i="1"/>
  <c r="I33" i="1"/>
  <c r="I34" i="1"/>
  <c r="I35" i="1"/>
  <c r="F35" i="1" s="1"/>
  <c r="G35" i="1" s="1"/>
  <c r="I36" i="1"/>
  <c r="I37" i="1"/>
  <c r="I38" i="1"/>
  <c r="I39" i="1"/>
  <c r="I40" i="1"/>
  <c r="I41" i="1"/>
  <c r="I42" i="1"/>
  <c r="I43" i="1"/>
  <c r="I44" i="1"/>
  <c r="I45" i="1"/>
  <c r="F45" i="1" s="1"/>
  <c r="G45" i="1" s="1"/>
  <c r="I46" i="1"/>
  <c r="I47" i="1"/>
  <c r="F47" i="1" s="1"/>
  <c r="G47" i="1" s="1"/>
  <c r="I48" i="1"/>
  <c r="I49" i="1"/>
  <c r="I50" i="1"/>
  <c r="I51" i="1"/>
  <c r="F51" i="1" s="1"/>
  <c r="G51" i="1" s="1"/>
  <c r="I52" i="1"/>
  <c r="I53" i="1"/>
  <c r="I54" i="1"/>
  <c r="I55" i="1"/>
  <c r="I56" i="1"/>
  <c r="I57" i="1"/>
  <c r="I58" i="1"/>
  <c r="I59" i="1"/>
  <c r="I60" i="1"/>
  <c r="I61" i="1"/>
  <c r="F61" i="1" s="1"/>
  <c r="G61" i="1" s="1"/>
  <c r="I62" i="1"/>
  <c r="I63" i="1"/>
  <c r="F63" i="1" s="1"/>
  <c r="G63" i="1" s="1"/>
  <c r="I64" i="1"/>
  <c r="I65" i="1"/>
  <c r="I66" i="1"/>
  <c r="I67" i="1"/>
  <c r="F67" i="1" s="1"/>
  <c r="G67" i="1" s="1"/>
  <c r="I68" i="1"/>
  <c r="I69" i="1"/>
  <c r="I70" i="1"/>
  <c r="I71" i="1"/>
  <c r="I72" i="1"/>
  <c r="I73" i="1"/>
  <c r="I74" i="1"/>
  <c r="I75" i="1"/>
  <c r="I76" i="1"/>
  <c r="I77" i="1"/>
  <c r="F77" i="1" s="1"/>
  <c r="G77" i="1" s="1"/>
  <c r="I78" i="1"/>
  <c r="I79" i="1"/>
  <c r="F79" i="1" s="1"/>
  <c r="G79" i="1" s="1"/>
  <c r="I80" i="1"/>
  <c r="I81" i="1"/>
  <c r="I82" i="1"/>
  <c r="I83" i="1"/>
  <c r="F83" i="1" s="1"/>
  <c r="G83" i="1" s="1"/>
  <c r="I84" i="1"/>
  <c r="I85" i="1"/>
  <c r="I86" i="1"/>
  <c r="I87" i="1"/>
  <c r="I88" i="1"/>
  <c r="I89" i="1"/>
  <c r="I90" i="1"/>
  <c r="I91" i="1"/>
  <c r="I92" i="1"/>
  <c r="I93" i="1"/>
  <c r="F93" i="1" s="1"/>
  <c r="G93" i="1" s="1"/>
  <c r="I94" i="1"/>
  <c r="I95" i="1"/>
  <c r="F95" i="1" s="1"/>
  <c r="G95" i="1" s="1"/>
  <c r="I96" i="1"/>
  <c r="I97" i="1"/>
  <c r="I98" i="1"/>
  <c r="I99" i="1"/>
  <c r="F99" i="1" s="1"/>
  <c r="G99" i="1" s="1"/>
  <c r="I100" i="1"/>
  <c r="I101" i="1"/>
  <c r="I102" i="1"/>
  <c r="I103" i="1"/>
  <c r="I104" i="1"/>
  <c r="I105" i="1"/>
  <c r="I106" i="1"/>
  <c r="I107" i="1"/>
  <c r="I108" i="1"/>
  <c r="I109" i="1"/>
  <c r="F109" i="1" s="1"/>
  <c r="G109" i="1" s="1"/>
  <c r="I110" i="1"/>
  <c r="I111" i="1"/>
  <c r="F111" i="1" s="1"/>
  <c r="G111" i="1" s="1"/>
  <c r="I112" i="1"/>
  <c r="I113" i="1"/>
  <c r="I114" i="1"/>
  <c r="I115" i="1"/>
  <c r="F115" i="1" s="1"/>
  <c r="G115" i="1" s="1"/>
  <c r="I116" i="1"/>
  <c r="I117" i="1"/>
  <c r="I118" i="1"/>
  <c r="I119" i="1"/>
  <c r="I120" i="1"/>
  <c r="I121" i="1"/>
  <c r="I122" i="1"/>
  <c r="I123" i="1"/>
  <c r="I124" i="1"/>
  <c r="I125" i="1"/>
  <c r="F125" i="1" s="1"/>
  <c r="G125" i="1" s="1"/>
  <c r="I126" i="1"/>
  <c r="I127" i="1"/>
  <c r="I128" i="1"/>
  <c r="I129" i="1"/>
  <c r="I130" i="1"/>
  <c r="I131" i="1"/>
  <c r="F131" i="1" s="1"/>
  <c r="G131" i="1" s="1"/>
  <c r="I132" i="1"/>
  <c r="I133" i="1"/>
  <c r="I134" i="1"/>
  <c r="I135" i="1"/>
  <c r="I136" i="1"/>
  <c r="I137" i="1"/>
  <c r="I138" i="1"/>
  <c r="I139" i="1"/>
  <c r="I140" i="1"/>
  <c r="I141" i="1"/>
  <c r="F141" i="1" s="1"/>
  <c r="G141" i="1" s="1"/>
  <c r="I142" i="1"/>
  <c r="I143" i="1"/>
  <c r="I144" i="1"/>
  <c r="I145" i="1"/>
  <c r="I146" i="1"/>
  <c r="I147" i="1"/>
  <c r="F147" i="1" s="1"/>
  <c r="G147" i="1" s="1"/>
  <c r="I148" i="1"/>
  <c r="I149" i="1"/>
  <c r="I150" i="1"/>
  <c r="I151" i="1"/>
  <c r="I152" i="1"/>
  <c r="I153" i="1"/>
  <c r="I154" i="1"/>
  <c r="I155" i="1"/>
  <c r="I156" i="1"/>
  <c r="I157" i="1"/>
  <c r="F157" i="1" s="1"/>
  <c r="G157" i="1" s="1"/>
  <c r="I158" i="1"/>
  <c r="I159" i="1"/>
  <c r="I160" i="1"/>
  <c r="I161" i="1"/>
  <c r="I162" i="1"/>
  <c r="I163" i="1"/>
  <c r="F163" i="1" s="1"/>
  <c r="G163" i="1" s="1"/>
  <c r="I164" i="1"/>
  <c r="I165" i="1"/>
  <c r="I166" i="1"/>
  <c r="I167" i="1"/>
  <c r="I168" i="1"/>
  <c r="I169" i="1"/>
  <c r="I170" i="1"/>
  <c r="I171" i="1"/>
  <c r="I172" i="1"/>
  <c r="I173" i="1"/>
  <c r="F173" i="1" s="1"/>
  <c r="G173" i="1" s="1"/>
  <c r="I174" i="1"/>
  <c r="I175" i="1"/>
  <c r="I176" i="1"/>
  <c r="I177" i="1"/>
  <c r="I178" i="1"/>
  <c r="I179" i="1"/>
  <c r="F179" i="1" s="1"/>
  <c r="G179" i="1" s="1"/>
  <c r="I180" i="1"/>
  <c r="I181" i="1"/>
  <c r="I182" i="1"/>
  <c r="I183" i="1"/>
  <c r="I184" i="1"/>
  <c r="I185" i="1"/>
  <c r="I186" i="1"/>
  <c r="I187" i="1"/>
  <c r="I188" i="1"/>
  <c r="I189" i="1"/>
  <c r="F189" i="1" s="1"/>
  <c r="G189" i="1" s="1"/>
  <c r="I190" i="1"/>
  <c r="I191" i="1"/>
  <c r="I192" i="1"/>
  <c r="I193" i="1"/>
  <c r="I194" i="1"/>
  <c r="I195" i="1"/>
  <c r="F195" i="1" s="1"/>
  <c r="G195" i="1" s="1"/>
  <c r="I196" i="1"/>
  <c r="I197" i="1"/>
  <c r="I198" i="1"/>
  <c r="I199" i="1"/>
  <c r="I200" i="1"/>
  <c r="I201" i="1"/>
  <c r="I202" i="1"/>
  <c r="I203" i="1"/>
  <c r="I204" i="1"/>
  <c r="I205" i="1"/>
  <c r="F205" i="1" s="1"/>
  <c r="G205" i="1" s="1"/>
  <c r="I206" i="1"/>
  <c r="I207" i="1"/>
  <c r="I208" i="1"/>
  <c r="I209" i="1"/>
  <c r="I210" i="1"/>
  <c r="I211" i="1"/>
  <c r="F211" i="1" s="1"/>
  <c r="G211" i="1" s="1"/>
  <c r="I212" i="1"/>
  <c r="I213" i="1"/>
  <c r="I214" i="1"/>
  <c r="I215" i="1"/>
  <c r="I216" i="1"/>
  <c r="I217" i="1"/>
  <c r="I218" i="1"/>
  <c r="I219" i="1"/>
  <c r="I220" i="1"/>
  <c r="I221" i="1"/>
  <c r="F221" i="1" s="1"/>
  <c r="G221" i="1" s="1"/>
  <c r="I222" i="1"/>
  <c r="I223" i="1"/>
  <c r="I224" i="1"/>
  <c r="I225" i="1"/>
  <c r="I226" i="1"/>
  <c r="I227" i="1"/>
  <c r="F227" i="1" s="1"/>
  <c r="G227" i="1" s="1"/>
  <c r="I228" i="1"/>
  <c r="I229" i="1"/>
  <c r="I230" i="1"/>
  <c r="I231" i="1"/>
  <c r="I232" i="1"/>
  <c r="I233" i="1"/>
  <c r="I234" i="1"/>
  <c r="I235" i="1"/>
  <c r="I236" i="1"/>
  <c r="I237" i="1"/>
  <c r="F237" i="1" s="1"/>
  <c r="G237" i="1" s="1"/>
  <c r="I238" i="1"/>
  <c r="I239" i="1"/>
  <c r="I240" i="1"/>
  <c r="I241" i="1"/>
  <c r="I242" i="1"/>
  <c r="I243" i="1"/>
  <c r="F243" i="1" s="1"/>
  <c r="G243" i="1" s="1"/>
  <c r="I244" i="1"/>
  <c r="I245" i="1"/>
  <c r="I246" i="1"/>
  <c r="I247" i="1"/>
  <c r="I248" i="1"/>
  <c r="I249" i="1"/>
  <c r="I250" i="1"/>
  <c r="I251" i="1"/>
  <c r="I252" i="1"/>
  <c r="I253" i="1"/>
  <c r="F253" i="1" s="1"/>
  <c r="G253" i="1" s="1"/>
  <c r="I254" i="1"/>
  <c r="F12" i="1"/>
  <c r="G12" i="1" s="1"/>
  <c r="F13" i="1"/>
  <c r="G13" i="1" s="1"/>
  <c r="F14" i="1"/>
  <c r="G14" i="1"/>
  <c r="F16" i="1"/>
  <c r="G16" i="1" s="1"/>
  <c r="F17" i="1"/>
  <c r="G17" i="1" s="1"/>
  <c r="F18" i="1"/>
  <c r="G18" i="1"/>
  <c r="F19" i="1"/>
  <c r="G19" i="1" s="1"/>
  <c r="F20" i="1"/>
  <c r="G20" i="1" s="1"/>
  <c r="F22" i="1"/>
  <c r="G22" i="1" s="1"/>
  <c r="F23" i="1"/>
  <c r="G23" i="1"/>
  <c r="F24" i="1"/>
  <c r="G24" i="1" s="1"/>
  <c r="F25" i="1"/>
  <c r="G25" i="1" s="1"/>
  <c r="F26" i="1"/>
  <c r="G26" i="1" s="1"/>
  <c r="F28" i="1"/>
  <c r="G28" i="1" s="1"/>
  <c r="F30" i="1"/>
  <c r="G30" i="1"/>
  <c r="F32" i="1"/>
  <c r="G32" i="1" s="1"/>
  <c r="F33" i="1"/>
  <c r="G33" i="1" s="1"/>
  <c r="F34" i="1"/>
  <c r="G34" i="1" s="1"/>
  <c r="F36" i="1"/>
  <c r="G36" i="1" s="1"/>
  <c r="F37" i="1"/>
  <c r="G37" i="1" s="1"/>
  <c r="F38" i="1"/>
  <c r="G38" i="1" s="1"/>
  <c r="F39" i="1"/>
  <c r="G39" i="1" s="1"/>
  <c r="F40" i="1"/>
  <c r="G40" i="1" s="1"/>
  <c r="F41" i="1"/>
  <c r="G41" i="1" s="1"/>
  <c r="F42" i="1"/>
  <c r="G42" i="1"/>
  <c r="F43" i="1"/>
  <c r="G43" i="1" s="1"/>
  <c r="F44" i="1"/>
  <c r="G44" i="1" s="1"/>
  <c r="F46" i="1"/>
  <c r="G46" i="1" s="1"/>
  <c r="F48" i="1"/>
  <c r="G48" i="1" s="1"/>
  <c r="F49" i="1"/>
  <c r="G49" i="1" s="1"/>
  <c r="F50" i="1"/>
  <c r="G50" i="1" s="1"/>
  <c r="F52" i="1"/>
  <c r="G52" i="1" s="1"/>
  <c r="F53" i="1"/>
  <c r="G53" i="1" s="1"/>
  <c r="F54" i="1"/>
  <c r="G54" i="1" s="1"/>
  <c r="F55" i="1"/>
  <c r="G55" i="1" s="1"/>
  <c r="F56" i="1"/>
  <c r="G56" i="1" s="1"/>
  <c r="F57" i="1"/>
  <c r="G57" i="1" s="1"/>
  <c r="F58" i="1"/>
  <c r="G58" i="1"/>
  <c r="F59" i="1"/>
  <c r="G59" i="1" s="1"/>
  <c r="F60" i="1"/>
  <c r="G60" i="1" s="1"/>
  <c r="F62" i="1"/>
  <c r="G62" i="1" s="1"/>
  <c r="F64" i="1"/>
  <c r="G64" i="1" s="1"/>
  <c r="F65" i="1"/>
  <c r="G65" i="1" s="1"/>
  <c r="F66" i="1"/>
  <c r="G66" i="1" s="1"/>
  <c r="F68" i="1"/>
  <c r="G68" i="1" s="1"/>
  <c r="F69" i="1"/>
  <c r="G69" i="1" s="1"/>
  <c r="F70" i="1"/>
  <c r="G70" i="1" s="1"/>
  <c r="F71" i="1"/>
  <c r="G71" i="1" s="1"/>
  <c r="F72" i="1"/>
  <c r="G72" i="1" s="1"/>
  <c r="F73" i="1"/>
  <c r="G73" i="1" s="1"/>
  <c r="F74" i="1"/>
  <c r="G74" i="1"/>
  <c r="F75" i="1"/>
  <c r="G75" i="1" s="1"/>
  <c r="F76" i="1"/>
  <c r="G76" i="1" s="1"/>
  <c r="F78" i="1"/>
  <c r="G78" i="1" s="1"/>
  <c r="F80" i="1"/>
  <c r="G80" i="1" s="1"/>
  <c r="F81" i="1"/>
  <c r="G81" i="1" s="1"/>
  <c r="F82" i="1"/>
  <c r="G82" i="1" s="1"/>
  <c r="F84" i="1"/>
  <c r="G84" i="1" s="1"/>
  <c r="F85" i="1"/>
  <c r="G85" i="1" s="1"/>
  <c r="F86" i="1"/>
  <c r="G86" i="1" s="1"/>
  <c r="F87" i="1"/>
  <c r="G87" i="1" s="1"/>
  <c r="F88" i="1"/>
  <c r="G88" i="1" s="1"/>
  <c r="F89" i="1"/>
  <c r="G89" i="1" s="1"/>
  <c r="F90" i="1"/>
  <c r="G90" i="1"/>
  <c r="F91" i="1"/>
  <c r="G91" i="1" s="1"/>
  <c r="F92" i="1"/>
  <c r="G92" i="1" s="1"/>
  <c r="F94" i="1"/>
  <c r="G94" i="1" s="1"/>
  <c r="F96" i="1"/>
  <c r="G96" i="1" s="1"/>
  <c r="F97" i="1"/>
  <c r="G97" i="1" s="1"/>
  <c r="F98" i="1"/>
  <c r="G98" i="1" s="1"/>
  <c r="F100" i="1"/>
  <c r="G100" i="1" s="1"/>
  <c r="F101" i="1"/>
  <c r="G101" i="1" s="1"/>
  <c r="F102" i="1"/>
  <c r="G102" i="1" s="1"/>
  <c r="F103" i="1"/>
  <c r="G103" i="1" s="1"/>
  <c r="F104" i="1"/>
  <c r="G104" i="1" s="1"/>
  <c r="F105" i="1"/>
  <c r="G105" i="1" s="1"/>
  <c r="F106" i="1"/>
  <c r="G106" i="1"/>
  <c r="F107" i="1"/>
  <c r="G107" i="1" s="1"/>
  <c r="F108" i="1"/>
  <c r="G108" i="1" s="1"/>
  <c r="F110" i="1"/>
  <c r="G110" i="1" s="1"/>
  <c r="F112" i="1"/>
  <c r="G112" i="1" s="1"/>
  <c r="F113" i="1"/>
  <c r="G113" i="1" s="1"/>
  <c r="F114" i="1"/>
  <c r="G114" i="1" s="1"/>
  <c r="F116" i="1"/>
  <c r="G116" i="1" s="1"/>
  <c r="F117" i="1"/>
  <c r="G117" i="1" s="1"/>
  <c r="F118" i="1"/>
  <c r="G118" i="1" s="1"/>
  <c r="F119" i="1"/>
  <c r="G119" i="1" s="1"/>
  <c r="F120" i="1"/>
  <c r="G120" i="1" s="1"/>
  <c r="F121" i="1"/>
  <c r="G121" i="1" s="1"/>
  <c r="F122" i="1"/>
  <c r="G122" i="1"/>
  <c r="F123" i="1"/>
  <c r="G123" i="1" s="1"/>
  <c r="F124" i="1"/>
  <c r="G124" i="1" s="1"/>
  <c r="F126" i="1"/>
  <c r="G126" i="1" s="1"/>
  <c r="F127" i="1"/>
  <c r="G127" i="1"/>
  <c r="F128" i="1"/>
  <c r="G128" i="1" s="1"/>
  <c r="F129" i="1"/>
  <c r="G129" i="1" s="1"/>
  <c r="F130" i="1"/>
  <c r="G130" i="1" s="1"/>
  <c r="F132" i="1"/>
  <c r="G132" i="1" s="1"/>
  <c r="F133" i="1"/>
  <c r="G133" i="1" s="1"/>
  <c r="F134" i="1"/>
  <c r="G134" i="1" s="1"/>
  <c r="F135" i="1"/>
  <c r="G135" i="1" s="1"/>
  <c r="F136" i="1"/>
  <c r="G136" i="1" s="1"/>
  <c r="F137" i="1"/>
  <c r="G137" i="1" s="1"/>
  <c r="F138" i="1"/>
  <c r="G138" i="1"/>
  <c r="F139" i="1"/>
  <c r="G139" i="1" s="1"/>
  <c r="F140" i="1"/>
  <c r="G140" i="1" s="1"/>
  <c r="F142" i="1"/>
  <c r="G142" i="1" s="1"/>
  <c r="F143" i="1"/>
  <c r="G143" i="1"/>
  <c r="F144" i="1"/>
  <c r="G144" i="1" s="1"/>
  <c r="F145" i="1"/>
  <c r="G145" i="1" s="1"/>
  <c r="F146" i="1"/>
  <c r="G146" i="1" s="1"/>
  <c r="F148" i="1"/>
  <c r="G148" i="1" s="1"/>
  <c r="F149" i="1"/>
  <c r="G149" i="1" s="1"/>
  <c r="F150" i="1"/>
  <c r="G150" i="1" s="1"/>
  <c r="F151" i="1"/>
  <c r="G151" i="1" s="1"/>
  <c r="F152" i="1"/>
  <c r="G152" i="1" s="1"/>
  <c r="F153" i="1"/>
  <c r="G153" i="1" s="1"/>
  <c r="F154" i="1"/>
  <c r="G154" i="1"/>
  <c r="F155" i="1"/>
  <c r="G155" i="1" s="1"/>
  <c r="F156" i="1"/>
  <c r="G156" i="1" s="1"/>
  <c r="F158" i="1"/>
  <c r="G158" i="1" s="1"/>
  <c r="F159" i="1"/>
  <c r="G159" i="1"/>
  <c r="F160" i="1"/>
  <c r="G160" i="1" s="1"/>
  <c r="F161" i="1"/>
  <c r="G161" i="1" s="1"/>
  <c r="F162" i="1"/>
  <c r="G162" i="1" s="1"/>
  <c r="F164" i="1"/>
  <c r="G164" i="1" s="1"/>
  <c r="F165" i="1"/>
  <c r="G165" i="1" s="1"/>
  <c r="F166" i="1"/>
  <c r="G166" i="1" s="1"/>
  <c r="F167" i="1"/>
  <c r="G167" i="1" s="1"/>
  <c r="F168" i="1"/>
  <c r="G168" i="1" s="1"/>
  <c r="F169" i="1"/>
  <c r="G169" i="1" s="1"/>
  <c r="F170" i="1"/>
  <c r="G170" i="1"/>
  <c r="F171" i="1"/>
  <c r="G171" i="1" s="1"/>
  <c r="F172" i="1"/>
  <c r="G172" i="1" s="1"/>
  <c r="F174" i="1"/>
  <c r="G174" i="1" s="1"/>
  <c r="F175" i="1"/>
  <c r="G175" i="1"/>
  <c r="F176" i="1"/>
  <c r="G176" i="1" s="1"/>
  <c r="F177" i="1"/>
  <c r="G177" i="1" s="1"/>
  <c r="F178" i="1"/>
  <c r="G178" i="1" s="1"/>
  <c r="F180" i="1"/>
  <c r="G180" i="1" s="1"/>
  <c r="F181" i="1"/>
  <c r="G181" i="1" s="1"/>
  <c r="F182" i="1"/>
  <c r="G182" i="1" s="1"/>
  <c r="F183" i="1"/>
  <c r="G183" i="1" s="1"/>
  <c r="F184" i="1"/>
  <c r="G184" i="1" s="1"/>
  <c r="F185" i="1"/>
  <c r="G185" i="1" s="1"/>
  <c r="F186" i="1"/>
  <c r="G186" i="1"/>
  <c r="F187" i="1"/>
  <c r="G187" i="1" s="1"/>
  <c r="F188" i="1"/>
  <c r="G188" i="1" s="1"/>
  <c r="F190" i="1"/>
  <c r="G190" i="1" s="1"/>
  <c r="F191" i="1"/>
  <c r="G191" i="1"/>
  <c r="F192" i="1"/>
  <c r="G192" i="1" s="1"/>
  <c r="F193" i="1"/>
  <c r="G193" i="1" s="1"/>
  <c r="F194" i="1"/>
  <c r="G194" i="1" s="1"/>
  <c r="F196" i="1"/>
  <c r="G196" i="1" s="1"/>
  <c r="F197" i="1"/>
  <c r="G197" i="1" s="1"/>
  <c r="F198" i="1"/>
  <c r="G198" i="1" s="1"/>
  <c r="F199" i="1"/>
  <c r="G199" i="1" s="1"/>
  <c r="F200" i="1"/>
  <c r="G200" i="1" s="1"/>
  <c r="F201" i="1"/>
  <c r="G201" i="1" s="1"/>
  <c r="F202" i="1"/>
  <c r="G202" i="1"/>
  <c r="F203" i="1"/>
  <c r="G203" i="1" s="1"/>
  <c r="F204" i="1"/>
  <c r="G204" i="1" s="1"/>
  <c r="F206" i="1"/>
  <c r="G206" i="1" s="1"/>
  <c r="F207" i="1"/>
  <c r="G207" i="1"/>
  <c r="F208" i="1"/>
  <c r="G208" i="1" s="1"/>
  <c r="F209" i="1"/>
  <c r="G209" i="1" s="1"/>
  <c r="F210" i="1"/>
  <c r="G210" i="1" s="1"/>
  <c r="F212" i="1"/>
  <c r="G212" i="1" s="1"/>
  <c r="F213" i="1"/>
  <c r="G213" i="1" s="1"/>
  <c r="F214" i="1"/>
  <c r="G214" i="1" s="1"/>
  <c r="F215" i="1"/>
  <c r="G215" i="1" s="1"/>
  <c r="F216" i="1"/>
  <c r="G216" i="1" s="1"/>
  <c r="F217" i="1"/>
  <c r="G217" i="1" s="1"/>
  <c r="F218" i="1"/>
  <c r="G218" i="1"/>
  <c r="F219" i="1"/>
  <c r="G219" i="1" s="1"/>
  <c r="F220" i="1"/>
  <c r="G220" i="1" s="1"/>
  <c r="F222" i="1"/>
  <c r="G222" i="1" s="1"/>
  <c r="F223" i="1"/>
  <c r="G223" i="1"/>
  <c r="F224" i="1"/>
  <c r="G224" i="1" s="1"/>
  <c r="F225" i="1"/>
  <c r="G225" i="1" s="1"/>
  <c r="F226" i="1"/>
  <c r="G226" i="1" s="1"/>
  <c r="F228" i="1"/>
  <c r="G228" i="1" s="1"/>
  <c r="F229" i="1"/>
  <c r="G229" i="1" s="1"/>
  <c r="F230" i="1"/>
  <c r="G230" i="1" s="1"/>
  <c r="F231" i="1"/>
  <c r="G231" i="1" s="1"/>
  <c r="F232" i="1"/>
  <c r="G232" i="1" s="1"/>
  <c r="F233" i="1"/>
  <c r="G233" i="1" s="1"/>
  <c r="F234" i="1"/>
  <c r="G234" i="1"/>
  <c r="F235" i="1"/>
  <c r="G235" i="1" s="1"/>
  <c r="F236" i="1"/>
  <c r="G236" i="1" s="1"/>
  <c r="F238" i="1"/>
  <c r="G238" i="1" s="1"/>
  <c r="F239" i="1"/>
  <c r="G239" i="1"/>
  <c r="F240" i="1"/>
  <c r="G240" i="1" s="1"/>
  <c r="F241" i="1"/>
  <c r="G241" i="1" s="1"/>
  <c r="F242" i="1"/>
  <c r="G242" i="1" s="1"/>
  <c r="F244" i="1"/>
  <c r="G244" i="1" s="1"/>
  <c r="F245" i="1"/>
  <c r="G245" i="1" s="1"/>
  <c r="F246" i="1"/>
  <c r="G246" i="1" s="1"/>
  <c r="F247" i="1"/>
  <c r="G247" i="1" s="1"/>
  <c r="F248" i="1"/>
  <c r="G248" i="1" s="1"/>
  <c r="F249" i="1"/>
  <c r="G249" i="1" s="1"/>
  <c r="F250" i="1"/>
  <c r="G250" i="1"/>
  <c r="F251" i="1"/>
  <c r="G251" i="1" s="1"/>
  <c r="F252" i="1"/>
  <c r="G252" i="1" s="1"/>
  <c r="F254" i="1"/>
  <c r="G254" i="1" s="1"/>
  <c r="F11" i="1"/>
  <c r="G11" i="1"/>
  <c r="E32" i="5" l="1"/>
  <c r="B17" i="2"/>
  <c r="F17" i="2"/>
  <c r="H17" i="2" s="1"/>
  <c r="J17" i="2" s="1"/>
  <c r="L17" i="2" s="1"/>
  <c r="N17" i="2" s="1"/>
  <c r="P17" i="2" s="1"/>
  <c r="R17" i="2" s="1"/>
  <c r="T17" i="2" s="1"/>
  <c r="V17" i="2" s="1"/>
  <c r="F18" i="2"/>
  <c r="H18" i="2" s="1"/>
  <c r="J18" i="2" s="1"/>
  <c r="L18" i="2" s="1"/>
  <c r="N18" i="2" s="1"/>
  <c r="P18" i="2" s="1"/>
  <c r="R18" i="2" s="1"/>
  <c r="T18" i="2" s="1"/>
  <c r="V18" i="2" s="1"/>
  <c r="F19" i="2"/>
  <c r="H19" i="2" s="1"/>
  <c r="J19" i="2" s="1"/>
  <c r="L19" i="2" s="1"/>
  <c r="N19" i="2" s="1"/>
  <c r="P19" i="2" s="1"/>
  <c r="R19" i="2" s="1"/>
  <c r="T19" i="2" s="1"/>
  <c r="V19" i="2" s="1"/>
  <c r="F20" i="2"/>
  <c r="H20" i="2" s="1"/>
  <c r="J20" i="2" s="1"/>
  <c r="L20" i="2" s="1"/>
  <c r="N20" i="2" s="1"/>
  <c r="P20" i="2" s="1"/>
  <c r="R20" i="2" s="1"/>
  <c r="T20" i="2" s="1"/>
  <c r="V20" i="2" s="1"/>
  <c r="F21" i="2"/>
  <c r="H21" i="2" s="1"/>
  <c r="J21" i="2" s="1"/>
  <c r="L21" i="2" s="1"/>
  <c r="N21" i="2" s="1"/>
  <c r="P21" i="2" s="1"/>
  <c r="R21" i="2" s="1"/>
  <c r="T21" i="2" s="1"/>
  <c r="V21" i="2" s="1"/>
  <c r="F22" i="2"/>
  <c r="H22" i="2" s="1"/>
  <c r="J22" i="2" s="1"/>
  <c r="L22" i="2" s="1"/>
  <c r="N22" i="2" s="1"/>
  <c r="P22" i="2" s="1"/>
  <c r="R22" i="2" s="1"/>
  <c r="T22" i="2" s="1"/>
  <c r="V22" i="2" s="1"/>
  <c r="F23" i="2"/>
  <c r="H23" i="2" s="1"/>
  <c r="J23" i="2" s="1"/>
  <c r="L23" i="2" s="1"/>
  <c r="N23" i="2" s="1"/>
  <c r="P23" i="2" s="1"/>
  <c r="R23" i="2" s="1"/>
  <c r="T23" i="2" s="1"/>
  <c r="V23" i="2" s="1"/>
  <c r="F24" i="2"/>
  <c r="H24" i="2" s="1"/>
  <c r="J24" i="2" s="1"/>
  <c r="L24" i="2" s="1"/>
  <c r="N24" i="2" s="1"/>
  <c r="P24" i="2" s="1"/>
  <c r="R24" i="2" s="1"/>
  <c r="T24" i="2" s="1"/>
  <c r="V24" i="2" s="1"/>
  <c r="F25" i="2"/>
  <c r="H25" i="2" s="1"/>
  <c r="J25" i="2" s="1"/>
  <c r="L25" i="2" s="1"/>
  <c r="N25" i="2" s="1"/>
  <c r="P25" i="2" s="1"/>
  <c r="R25" i="2" s="1"/>
  <c r="T25" i="2" s="1"/>
  <c r="V25" i="2" s="1"/>
  <c r="F26" i="2"/>
  <c r="H26" i="2" s="1"/>
  <c r="J26" i="2" s="1"/>
  <c r="L26" i="2" s="1"/>
  <c r="N26" i="2" s="1"/>
  <c r="P26" i="2" s="1"/>
  <c r="R26" i="2" s="1"/>
  <c r="T26" i="2" s="1"/>
  <c r="V26" i="2" s="1"/>
  <c r="F27" i="2"/>
  <c r="H27" i="2" s="1"/>
  <c r="J27" i="2" s="1"/>
  <c r="L27" i="2" s="1"/>
  <c r="N27" i="2" s="1"/>
  <c r="P27" i="2" s="1"/>
  <c r="F28" i="2"/>
  <c r="H28" i="2" s="1"/>
  <c r="J28" i="2" s="1"/>
  <c r="L28" i="2" s="1"/>
  <c r="N28" i="2" s="1"/>
  <c r="P28" i="2" s="1"/>
  <c r="R28" i="2" s="1"/>
  <c r="T28" i="2" s="1"/>
  <c r="V28" i="2" s="1"/>
  <c r="F29" i="2"/>
  <c r="H29" i="2" s="1"/>
  <c r="J29" i="2" s="1"/>
  <c r="L29" i="2" s="1"/>
  <c r="N29" i="2" s="1"/>
  <c r="P29" i="2" s="1"/>
  <c r="R29" i="2" s="1"/>
  <c r="T29" i="2" s="1"/>
  <c r="V29" i="2" s="1"/>
  <c r="F30" i="2"/>
  <c r="H30" i="2" s="1"/>
  <c r="J30" i="2" s="1"/>
  <c r="L30" i="2" s="1"/>
  <c r="N30" i="2" s="1"/>
  <c r="P30" i="2" s="1"/>
  <c r="F31" i="2"/>
  <c r="H31" i="2" s="1"/>
  <c r="J31" i="2" s="1"/>
  <c r="L31" i="2" s="1"/>
  <c r="N31" i="2" s="1"/>
  <c r="P31" i="2" s="1"/>
  <c r="R31" i="2" s="1"/>
  <c r="T31" i="2" s="1"/>
  <c r="V31" i="2" s="1"/>
  <c r="I11" i="1"/>
  <c r="Y20" i="2" l="1"/>
  <c r="Y24" i="2"/>
  <c r="Y22" i="2"/>
  <c r="R27" i="2"/>
  <c r="T27" i="2" s="1"/>
  <c r="V27" i="2" s="1"/>
  <c r="Y27" i="2"/>
  <c r="R30" i="2"/>
  <c r="T30" i="2" s="1"/>
  <c r="V30" i="2" s="1"/>
  <c r="Y30" i="2"/>
  <c r="Y25" i="2"/>
  <c r="Y31" i="2"/>
  <c r="Y23" i="2"/>
  <c r="Y29" i="2"/>
  <c r="Y21" i="2"/>
  <c r="Y28" i="2"/>
  <c r="Y19" i="2"/>
  <c r="Y26" i="2"/>
  <c r="Y18" i="2"/>
  <c r="C14" i="5"/>
  <c r="B14" i="5"/>
  <c r="G256" i="1" l="1"/>
  <c r="F32" i="2" l="1"/>
  <c r="H32" i="2" s="1"/>
  <c r="J32" i="2" s="1"/>
  <c r="L32" i="2" s="1"/>
  <c r="N32" i="2" s="1"/>
  <c r="P32" i="2" s="1"/>
  <c r="R32" i="2" l="1"/>
  <c r="T32" i="2" s="1"/>
  <c r="V32" i="2" s="1"/>
  <c r="Y17" i="2"/>
  <c r="C12" i="5"/>
  <c r="A12" i="2"/>
  <c r="C34" i="2" l="1"/>
  <c r="A36" i="5"/>
  <c r="D28" i="2" l="1"/>
  <c r="D26" i="2"/>
  <c r="D20" i="2"/>
  <c r="D23" i="2"/>
  <c r="D31" i="2"/>
  <c r="D21" i="2"/>
  <c r="D30" i="2"/>
  <c r="D27" i="2"/>
  <c r="D24" i="2"/>
  <c r="D29" i="2"/>
  <c r="D25" i="2"/>
  <c r="D18" i="2"/>
  <c r="D22" i="2"/>
  <c r="D19" i="2"/>
  <c r="C33" i="2"/>
  <c r="D17" i="2"/>
  <c r="D32" i="2"/>
  <c r="A11" i="2"/>
  <c r="U33" i="2" l="1"/>
  <c r="U34" i="2" s="1"/>
  <c r="S33" i="2"/>
  <c r="Q33" i="2"/>
  <c r="D33" i="2"/>
  <c r="D34" i="2" s="1"/>
  <c r="S34" i="2" l="1"/>
  <c r="Q34" i="2"/>
  <c r="O34" i="2"/>
  <c r="M34" i="2"/>
  <c r="K34" i="2"/>
  <c r="I34" i="2"/>
  <c r="G34" i="2"/>
  <c r="F33" i="2"/>
  <c r="H33" i="2" s="1"/>
  <c r="J33" i="2" s="1"/>
  <c r="L33" i="2" s="1"/>
  <c r="N33" i="2" s="1"/>
  <c r="P33" i="2" s="1"/>
  <c r="R33" i="2" s="1"/>
  <c r="T33" i="2" s="1"/>
  <c r="V33" i="2" s="1"/>
  <c r="E34" i="2"/>
  <c r="M10" i="1" l="1"/>
  <c r="E35" i="2" l="1"/>
  <c r="G35" i="2" l="1"/>
  <c r="I35" i="2" s="1"/>
  <c r="K35" i="2" s="1"/>
  <c r="M35" i="2" s="1"/>
  <c r="O35" i="2" s="1"/>
  <c r="Q35" i="2" s="1"/>
  <c r="S35" i="2" s="1"/>
  <c r="U35" i="2" s="1"/>
</calcChain>
</file>

<file path=xl/sharedStrings.xml><?xml version="1.0" encoding="utf-8"?>
<sst xmlns="http://schemas.openxmlformats.org/spreadsheetml/2006/main" count="1010" uniqueCount="749">
  <si>
    <t>CÓDIGO SINAPI E DESCRIÇÃO DO SERVIÇO</t>
  </si>
  <si>
    <t>UNID.</t>
  </si>
  <si>
    <t>QUANT.</t>
  </si>
  <si>
    <t>P. UNITÁRIO</t>
  </si>
  <si>
    <t>TOTAL</t>
  </si>
  <si>
    <t>ITEM</t>
  </si>
  <si>
    <t>C/SINAPI</t>
  </si>
  <si>
    <t>MAXIMO</t>
  </si>
  <si>
    <t>SÓ SERA ACEITA PLANILHA NESTE FORMATO</t>
  </si>
  <si>
    <t>BASE</t>
  </si>
  <si>
    <t>Item</t>
  </si>
  <si>
    <t>Mês 01</t>
  </si>
  <si>
    <t>Mês 02</t>
  </si>
  <si>
    <t>Mês 03</t>
  </si>
  <si>
    <t>Mês 04</t>
  </si>
  <si>
    <t>Mês 05</t>
  </si>
  <si>
    <t>Mês 06</t>
  </si>
  <si>
    <t>No mês</t>
  </si>
  <si>
    <t>Acum.</t>
  </si>
  <si>
    <t>ESPAÇO PARA LANÇAMENTO DE VALORES PROPOSTOS PELA EMPRESA</t>
  </si>
  <si>
    <t>% DE DESCONTO</t>
  </si>
  <si>
    <t>DE A % DE DESCONTO NESTE CAMPO, CASO NÃO FOR DADO DESCONTO MANTENHA 0,000%</t>
  </si>
  <si>
    <t>CRONOGRAMA GLOBAL</t>
  </si>
  <si>
    <t>Agente Promotor / Proponente: PREFEITURA MUNICIPAL DE CORONEL VIVIDA-PR</t>
  </si>
  <si>
    <t>DESCRIÇÃO DOS AGRUPADORES DE SERVIÇOS</t>
  </si>
  <si>
    <t>Investimento</t>
  </si>
  <si>
    <t>TOTAL (%)</t>
  </si>
  <si>
    <t>TOTAL (R$)</t>
  </si>
  <si>
    <t>ACUMULADO (R$)</t>
  </si>
  <si>
    <t>PESO</t>
  </si>
  <si>
    <t>%</t>
  </si>
  <si>
    <t>Local/data</t>
  </si>
  <si>
    <t>Nº da Operação</t>
  </si>
  <si>
    <t>Município/UF</t>
  </si>
  <si>
    <t>Proponente</t>
  </si>
  <si>
    <t>Tipo de Obra (conforme Acórdão 2622/2013 - TCU):</t>
  </si>
  <si>
    <t>ITENS</t>
  </si>
  <si>
    <t>SIGLAS</t>
  </si>
  <si>
    <t>VALORES</t>
  </si>
  <si>
    <t>TAXA DE RATEIO DA ADMINISTRAÇÃO CENTRAL</t>
  </si>
  <si>
    <t>AC</t>
  </si>
  <si>
    <t>TAXA DE SEGURO E GARANTIA DO EMPREENDIMENTO</t>
  </si>
  <si>
    <t>S+G</t>
  </si>
  <si>
    <t>TAXA DE RISCO</t>
  </si>
  <si>
    <t>R</t>
  </si>
  <si>
    <t>TAXA DE DESPESAS FINANCEIRAS</t>
  </si>
  <si>
    <t>DF</t>
  </si>
  <si>
    <t>TAXA DE LUCRO</t>
  </si>
  <si>
    <t>L</t>
  </si>
  <si>
    <t>TAXA DE TRIBUTOS</t>
  </si>
  <si>
    <t>PIS (geralmente 0,65%)</t>
  </si>
  <si>
    <t>I</t>
  </si>
  <si>
    <t>COFINS (geralmente 3,00%)</t>
  </si>
  <si>
    <t>ISS (legislação municipal)</t>
  </si>
  <si>
    <t>CPRB (INSS)</t>
  </si>
  <si>
    <t>BDI conforme Acórdão 2622/2013 - TCU</t>
  </si>
  <si>
    <t>BDI RESULTANTE</t>
  </si>
  <si>
    <t>FÓRMULA UTILIZADA:</t>
  </si>
  <si>
    <r>
      <t xml:space="preserve">Declaro que, conforme legislação tributária municipal, a </t>
    </r>
    <r>
      <rPr>
        <b/>
        <sz val="10"/>
        <rFont val="Calibri"/>
        <family val="2"/>
      </rPr>
      <t>base de cálculo</t>
    </r>
    <r>
      <rPr>
        <sz val="10"/>
        <rFont val="Calibri"/>
        <family val="2"/>
      </rPr>
      <t xml:space="preserve"> do ISS corresponde a</t>
    </r>
  </si>
  <si>
    <r>
      <t xml:space="preserve">do valor deste tipo de obra e, sobre esta base, incide ISS com </t>
    </r>
    <r>
      <rPr>
        <b/>
        <sz val="10"/>
        <rFont val="Calibri"/>
        <family val="2"/>
      </rPr>
      <t>alíquota</t>
    </r>
    <r>
      <rPr>
        <sz val="10"/>
        <rFont val="Calibri"/>
        <family val="2"/>
      </rPr>
      <t xml:space="preserve"> de</t>
    </r>
  </si>
  <si>
    <t xml:space="preserve">Observações: </t>
  </si>
  <si>
    <t>Data:</t>
  </si>
  <si>
    <t xml:space="preserve">         QUADRO DE COMPOSIÇÃO DO BDI - PADRÃO</t>
  </si>
  <si>
    <t>Grau de Sigilo</t>
  </si>
  <si>
    <t>#PUBLICO</t>
  </si>
  <si>
    <t>MUNICÍPIO DE CORONEL VIVIDA</t>
  </si>
  <si>
    <t>Nome:</t>
  </si>
  <si>
    <t>1.1</t>
  </si>
  <si>
    <t>1.2</t>
  </si>
  <si>
    <t>1.3</t>
  </si>
  <si>
    <t>M2</t>
  </si>
  <si>
    <t>2.1</t>
  </si>
  <si>
    <t>3.1</t>
  </si>
  <si>
    <t>3.1.1</t>
  </si>
  <si>
    <t>3.2</t>
  </si>
  <si>
    <t>3.2.1</t>
  </si>
  <si>
    <t>3.2.2</t>
  </si>
  <si>
    <t>3.3</t>
  </si>
  <si>
    <t>3.3.1</t>
  </si>
  <si>
    <t>4.1</t>
  </si>
  <si>
    <t>4.2</t>
  </si>
  <si>
    <t>4.3</t>
  </si>
  <si>
    <t>5.1</t>
  </si>
  <si>
    <t>5.1.1</t>
  </si>
  <si>
    <t>5.2</t>
  </si>
  <si>
    <t>5.2.1</t>
  </si>
  <si>
    <t>5.2.2</t>
  </si>
  <si>
    <t>6.1</t>
  </si>
  <si>
    <t>6.2</t>
  </si>
  <si>
    <t>7.1</t>
  </si>
  <si>
    <t>7.2</t>
  </si>
  <si>
    <t>7.3</t>
  </si>
  <si>
    <t>8.1</t>
  </si>
  <si>
    <t>8.1.1</t>
  </si>
  <si>
    <t>8.2</t>
  </si>
  <si>
    <t>8.2.1</t>
  </si>
  <si>
    <t>8.2.2</t>
  </si>
  <si>
    <t>9.1</t>
  </si>
  <si>
    <t>9.1.1</t>
  </si>
  <si>
    <t>9.2</t>
  </si>
  <si>
    <t>9.2.1</t>
  </si>
  <si>
    <t>9.2.2</t>
  </si>
  <si>
    <t>9.3</t>
  </si>
  <si>
    <t>9.3.1</t>
  </si>
  <si>
    <t>9.4</t>
  </si>
  <si>
    <t>9.4.1</t>
  </si>
  <si>
    <t>M3</t>
  </si>
  <si>
    <t>Responsável legal ou procurador</t>
  </si>
  <si>
    <t>Intervalo de admissibilidade</t>
  </si>
  <si>
    <t>1º Quartil</t>
  </si>
  <si>
    <t>Médio</t>
  </si>
  <si>
    <t>3º Quartil</t>
  </si>
  <si>
    <t>CPF/CNPJ ou Crea</t>
  </si>
  <si>
    <t>XX/XX/2018</t>
  </si>
  <si>
    <t>Programa</t>
  </si>
  <si>
    <t>Mês 07</t>
  </si>
  <si>
    <t>Mês 08</t>
  </si>
  <si>
    <t>Mês 09</t>
  </si>
  <si>
    <t>1.4</t>
  </si>
  <si>
    <t>1.5</t>
  </si>
  <si>
    <t>3.3.2</t>
  </si>
  <si>
    <t>3.3.3</t>
  </si>
  <si>
    <t>3.4</t>
  </si>
  <si>
    <t>3.4.1</t>
  </si>
  <si>
    <t>4.4</t>
  </si>
  <si>
    <t>5.2.3</t>
  </si>
  <si>
    <t>7.4</t>
  </si>
  <si>
    <t>9.3.2</t>
  </si>
  <si>
    <t>9.4.2</t>
  </si>
  <si>
    <t>9.4.3</t>
  </si>
  <si>
    <t>9.5</t>
  </si>
  <si>
    <t>9.5.1</t>
  </si>
  <si>
    <t>10.1</t>
  </si>
  <si>
    <t>10.2</t>
  </si>
  <si>
    <t>10.3</t>
  </si>
  <si>
    <t>10.4</t>
  </si>
  <si>
    <t>11.1</t>
  </si>
  <si>
    <t>12.1</t>
  </si>
  <si>
    <t>12.2</t>
  </si>
  <si>
    <t>13.1</t>
  </si>
  <si>
    <t>13.2</t>
  </si>
  <si>
    <t>14.1</t>
  </si>
  <si>
    <t>14.2</t>
  </si>
  <si>
    <t>14.3</t>
  </si>
  <si>
    <t>15.1</t>
  </si>
  <si>
    <t>15.2</t>
  </si>
  <si>
    <t>15.3</t>
  </si>
  <si>
    <t>74209/1</t>
  </si>
  <si>
    <t>PLACA DE OBRA EM CHAPA DE ACO GALVANIZADO</t>
  </si>
  <si>
    <t>M</t>
  </si>
  <si>
    <t>-</t>
  </si>
  <si>
    <t>OBJETO: CENTRO COMUNITÁRIO PADRÃO - BAIRRO VILA INDUSTRIAL</t>
  </si>
  <si>
    <t>LOCALIZAÇÃO: RUA PRESIDENTE COSTA E SILVA, 383, BAIRRO VILA INDUSTRIAL LOTE 01 QUADRA 05;</t>
  </si>
  <si>
    <t>1.6</t>
  </si>
  <si>
    <t>3.1.2</t>
  </si>
  <si>
    <t>3.2.3</t>
  </si>
  <si>
    <t>3.3.4</t>
  </si>
  <si>
    <t>3.3.5</t>
  </si>
  <si>
    <t>3.4.2</t>
  </si>
  <si>
    <t>3.4.3</t>
  </si>
  <si>
    <t>3.4.4</t>
  </si>
  <si>
    <t>3.5</t>
  </si>
  <si>
    <t>3.5.1</t>
  </si>
  <si>
    <t>3.5.2</t>
  </si>
  <si>
    <t>3.5.3</t>
  </si>
  <si>
    <t>3.5.4</t>
  </si>
  <si>
    <t>5.1.2</t>
  </si>
  <si>
    <t>5.1.3</t>
  </si>
  <si>
    <t>5.1.4</t>
  </si>
  <si>
    <t>5.1.5</t>
  </si>
  <si>
    <t>5.2.4</t>
  </si>
  <si>
    <t>5.2.5</t>
  </si>
  <si>
    <t>7.5</t>
  </si>
  <si>
    <t>7.6</t>
  </si>
  <si>
    <t>7.7</t>
  </si>
  <si>
    <t>7.8</t>
  </si>
  <si>
    <t>7.9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</si>
  <si>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</si>
  <si>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</si>
  <si>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</si>
  <si>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</si>
  <si>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</si>
  <si>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</si>
  <si>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</si>
  <si>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</si>
  <si>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</si>
  <si>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</si>
  <si>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</si>
  <si>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</si>
  <si>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</si>
  <si>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</si>
  <si>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</si>
  <si>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</si>
  <si>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</si>
  <si>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</si>
  <si>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</si>
  <si>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</si>
  <si>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</si>
  <si>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</si>
  <si>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</si>
  <si>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</si>
  <si>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</si>
  <si>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</si>
  <si>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</si>
  <si>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</si>
  <si>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</si>
  <si>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</si>
  <si>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</si>
  <si>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</si>
  <si>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</si>
  <si>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</si>
  <si>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</si>
  <si>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</si>
  <si>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</si>
  <si>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</si>
  <si>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</si>
  <si>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</si>
  <si>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</si>
  <si>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</si>
  <si>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</si>
  <si>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</si>
  <si>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</si>
  <si>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</si>
  <si>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</si>
  <si>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</si>
  <si>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</si>
  <si>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</si>
  <si>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</si>
  <si>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</si>
  <si>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</si>
  <si>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</si>
  <si>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</si>
  <si>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</si>
  <si>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7.66</t>
  </si>
  <si>
    <t>7.67</t>
  </si>
  <si>
    <t>7.68</t>
  </si>
  <si>
    <t>7.69</t>
  </si>
  <si>
    <t>7.70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</si>
  <si>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</si>
  <si>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</si>
  <si>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</si>
  <si>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</si>
  <si>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</si>
  <si>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</si>
  <si>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</si>
  <si>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</si>
  <si>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</si>
  <si>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</si>
  <si>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</si>
  <si>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</si>
  <si>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</si>
  <si>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</si>
  <si>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</si>
  <si>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</si>
  <si>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</si>
  <si>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</si>
  <si>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</si>
  <si>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</si>
  <si>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</si>
  <si>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</si>
  <si>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</si>
  <si>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</si>
  <si>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</si>
  <si>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8.1.2</t>
  </si>
  <si>
    <t>8.1.3</t>
  </si>
  <si>
    <t>8.1.4</t>
  </si>
  <si>
    <t>8.1.5</t>
  </si>
  <si>
    <t>8.1.6</t>
  </si>
  <si>
    <t>8.1.7</t>
  </si>
  <si>
    <t>8.1.8</t>
  </si>
  <si>
    <t>8.1.9</t>
  </si>
  <si>
    <t>8.1.10</t>
  </si>
  <si>
    <t>8.1.11</t>
  </si>
  <si>
    <t>8.1.12</t>
  </si>
  <si>
    <t>8.1.13</t>
  </si>
  <si>
    <t>8.1.14</t>
  </si>
  <si>
    <t>8.1.15</t>
  </si>
  <si>
    <t>8.1.16</t>
  </si>
  <si>
    <t>8.1.17</t>
  </si>
  <si>
    <t>8.1.18</t>
  </si>
  <si>
    <t>8.1.19</t>
  </si>
  <si>
    <t>8.2.3</t>
  </si>
  <si>
    <t>8.2.4</t>
  </si>
  <si>
    <t>8.2.5</t>
  </si>
  <si>
    <t>8.2.6</t>
  </si>
  <si>
    <t>8.2.7</t>
  </si>
  <si>
    <t>8.2.8</t>
  </si>
  <si>
    <t>8.2.9</t>
  </si>
  <si>
    <t>8.2.10</t>
  </si>
  <si>
    <t>8.2.11</t>
  </si>
  <si>
    <t>8.2.12</t>
  </si>
  <si>
    <t>8.2.13</t>
  </si>
  <si>
    <t>8.2.14</t>
  </si>
  <si>
    <t>8.2.15</t>
  </si>
  <si>
    <t>8.2.16</t>
  </si>
  <si>
    <t>8.2.17</t>
  </si>
  <si>
    <t>8.2.18</t>
  </si>
  <si>
    <t>8.2.19</t>
  </si>
  <si>
    <t>8.2.20</t>
  </si>
  <si>
    <t>9.1.2</t>
  </si>
  <si>
    <t>9.1.3</t>
  </si>
  <si>
    <t>9.2.3</t>
  </si>
  <si>
    <t>14.4</t>
  </si>
  <si>
    <t>14.5</t>
  </si>
  <si>
    <t>14.6</t>
  </si>
  <si>
    <t>14.7</t>
  </si>
  <si>
    <t>14.8</t>
  </si>
  <si>
    <t>14.9</t>
  </si>
  <si>
    <t>15.4</t>
  </si>
  <si>
    <t>15.5</t>
  </si>
  <si>
    <t>15.6</t>
  </si>
  <si>
    <t>15.7</t>
  </si>
  <si>
    <t>15.8</t>
  </si>
  <si>
    <t xml:space="preserve">CENTRO COMUNITÁRIO </t>
  </si>
  <si>
    <t>INSTALAÇÕES PRELIMINARES</t>
  </si>
  <si>
    <t>EXECUÇÃO DE DEPÓSITO EM CANTEIRO DE OBRA EM CHAPA DE MADEIRA COMPENSADA, NÃO INCLUSO MOBILIÁRIO. AF_04/2016</t>
  </si>
  <si>
    <t>ENTRADA DE ENERGIA ELÉTRICA 70A ENTRADA AÉREA SAÍDA SUBTERRÂNEA, NA MURETA PADRÃO FORCEL/CONCESSIONÁRIA LOCAL</t>
  </si>
  <si>
    <t>UND</t>
  </si>
  <si>
    <t>KIT CAVALETE PARA MEDIÇÃO DE ÁGUA - ENTRADA INDIVIDUALIZADA, EM PVC DN 32 (1), PARA 1 MEDIDOR  FORNECIMENTO E INSTALAÇÃO (EXCLUSIVE HIDRÔMETRO). AF_11/2016</t>
  </si>
  <si>
    <t>UN</t>
  </si>
  <si>
    <t>HIDRÔMETRO DN 25 (¾ ), 5,0 M³/H FORNECIMENTO E INSTALAÇÃO. AF_11/2016</t>
  </si>
  <si>
    <t>LOCACAO CONVENCIONAL DE OBRA, UTILIZANDO GABARITO DE TÁBUAS CORRIDAS PONTALETADAS A CADA 2,00M -  2 UTILIZAÇÕES. AF_10/2018</t>
  </si>
  <si>
    <t>EXTRUTURA PRÉ MOLDADA</t>
  </si>
  <si>
    <t>ESTRUTURA DE BARRACÃO PRÉ MOLDADO ABERTO EM CONCRETO PRÉ MOLDADO, ESTRUTURA DO TELHADO EM PÓRTICO PRÉ MOLDADO EM CONCRETO, TERÇAS EM ESTRUTURA METÁLICA, COBERTURA EM FIBROCIMENTO 5MM COM COLOCAÇÃO DE MANTA TÉRMICA, INCLUSO, FUNDAÇÃO, INTALAÇÃO E TODO O MATERIAL NESCESSÁRIO;</t>
  </si>
  <si>
    <t xml:space="preserve">INFRAESTRUTURA E SUPERESTRUTURA </t>
  </si>
  <si>
    <t>MOVIMENTO DE TERRA</t>
  </si>
  <si>
    <t>ESCAVAÇÃO MANUAL DE VALA COM PROFUNDIDADE MENOR OU IGUAL A 1,30 M. AF_03/2016</t>
  </si>
  <si>
    <t>ESCAVAÇÃO MANUAL DE VALA PARA VIGA BALDRAME, COM PREVISÃO DE FÔRMA. AF_06/2017</t>
  </si>
  <si>
    <t>SAPATAS S2</t>
  </si>
  <si>
    <t>ARMAÇÃO DE BLOCO, VIGA BALDRAME OU SAPATA UTILIZANDO AÇO CA-50 DE 8 MM - MONTAGEM. AF_06/2017</t>
  </si>
  <si>
    <t>KG</t>
  </si>
  <si>
    <t>FABRICAÇÃO, MONTAGEM E DESMONTAGEM DE FÔRMA PARA SAPATA, EM MADEIRA SERRADA, E=25 MM, 4 UTILIZAÇÕES. AF_06/2017</t>
  </si>
  <si>
    <t>LASTRO DE CONCRETO MAGRO, APLICADO EM BLOCOS DE COROAMENTO OU SAPATAS, ESPESSURA DE 3 CM. AF_08/2017</t>
  </si>
  <si>
    <t>CONCRETO FCK = 25MPA, TRAÇO 1:2,3:2,7 (CIMENTO/ AREIA MÉDIA/ BRITA 1)  - PREPARO MECÂNICO COM BETONEIRA 400 L. AF_07/2016</t>
  </si>
  <si>
    <t>VIGA BALDRAME</t>
  </si>
  <si>
    <t>ARMAÇÃO DE BLOCO, VIGA BALDRAME OU SAPATA UTILIZANDO AÇO CA-50 DE 10 MM - MONTAGEM. AF_06/2017</t>
  </si>
  <si>
    <t>ARMAÇÃO DE BLOCO, VIGA BALDRAME E SAPATA UTILIZANDO AÇO CA-60 DE 5 MM - MONTAGEM. AF_06/2017</t>
  </si>
  <si>
    <t>FABRICAÇÃO, MONTAGEM E DESMONTAGEM DE FÔRMA PARA VIGA BALDRAME, EM CHAPA DE MADEIRA COMPENSADA RESINADA, E=17 MM, 4 UTILIZAÇÕES. AF_06/2017</t>
  </si>
  <si>
    <t>IMPERMEABILIZAÇÃO DE SUPERFÍCIE COM EMULSÃO ASFÁLTICA, 2 DEMÃOS AF_06/2018</t>
  </si>
  <si>
    <t>PILAR</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</si>
  <si>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</si>
  <si>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CA-60 DE 5,0 MM - MONTAGEM. AF_12/2015</t>
  </si>
  <si>
    <t>FABRICAÇÃO DE FÔRMA PARA PILARES E ESTRUTURAS SIMILARES, EM CHAPA DE MADEIRA COMPENSADA RESINADA, E = 17 MM. AF_12/2015</t>
  </si>
  <si>
    <t>VIGA COBERTURA</t>
  </si>
  <si>
    <t>ARMAÇÃO DE PILAR OU VIGA DE UMA ESTRUTURA CONVENCIONAL DE CONCRETO ARMADO EM UMA EDIFICAÇÃO TÉRREA OU SOBRADO UTILIZANDO AÇO CA-50 DE 8,0 MM - MONTAGEM. AF_12/2015</t>
  </si>
  <si>
    <t>FABRICAÇÃO DE FÔRMA PARA VIGAS, EM CHAPA DE MADEIRA COMPENSADA RESINADA, E = 17 MM. AF_12/2015</t>
  </si>
  <si>
    <t>VEDAÇÃO</t>
  </si>
  <si>
    <t>ALVENARIA DE VEDAÇÃO DE BLOCOS VAZADOS DE CONCRETO DE 14X19X39CM (ESPESSURA 14CM) DE PAREDES COM ÁREA LÍQUIDA MAIOR OU IGUAL A 6M² COM VÃOS E ARGAMASSA DE ASSENTAMENTO COM PREPARO EM BETONEIRA. AF_06/2014</t>
  </si>
  <si>
    <t>CONTRAVERGA MOLDADA IN LOCO COM UTILIZAÇÃO DE BLOCOS CANALETA PARA VÃOS DE MAIS DE 1,5 M DE COMPRIMENTO. AF_03/2016</t>
  </si>
  <si>
    <t>VERGA MOLDADA IN LOCO COM UTILIZAÇÃO DE BLOCOS CANALETA PARA JANELAS COM MAIS DE 1,5 M DE VÃO. AF_03/2016</t>
  </si>
  <si>
    <t>VERGA MOLDADA IN LOCO COM UTILIZAÇÃO DE BLOCOS CANALETA PARA PORTAS COM MAIS DE 1,5 M DE VÃO. AF_03/2016</t>
  </si>
  <si>
    <t xml:space="preserve">LAJE </t>
  </si>
  <si>
    <t>LAJE BWC</t>
  </si>
  <si>
    <t>LAJE PRE-MOLDADA P/FORRO, SOBRECARGA 100KG/M2, VAOS ATE 3,50M/E=8CM, C/LAJOTAS E CAP.C/CONC FCK=20MPA, 3CM, INTER-EIXO 38CM, C/ESCORAMENTO (REAPR.3X) E FERRAGEM NEGATIVA</t>
  </si>
  <si>
    <t>CHAPISCO APLICADO NO TETO, COM ROLO PARA TEXTURA ACRÍLICA. ARGAMASSA TRAÇO 1:4 E EMULSÃO POLIMÉRICA (ADESIVO) COM PREPARO EM BETONEIRA 400L. AF_06/2014</t>
  </si>
  <si>
    <t>MASSA ÚNICA, PARA RECEBIMENTO DE PINTURA, EM ARGAMASSA TRAÇO 1:2:8, PREPARO MECÂNICO COM BETONEIRA 400L, APLICADA MANUALMENTE EM TETO, ESPESSURA DE 10MM, COM EXECUÇÃO DE TALISCAS. AF_03/2015</t>
  </si>
  <si>
    <t>APLICAÇÃO E LIXAMENTO DE MASSA LÁTEX EM TETO, UMA DEMÃO. AF_06/2014</t>
  </si>
  <si>
    <t>APLICAÇÃO MANUAL DE PINTURA COM TINTA LÁTEX ACRÍLICA EM TETO, DUAS DEMÃOS. AF_06/2014</t>
  </si>
  <si>
    <t>LAJE COPA/COZINHA E CIRCULAÇÃO</t>
  </si>
  <si>
    <t>COBERTURA BWC</t>
  </si>
  <si>
    <t>FABRICAÇÃO E INSTALAÇÃO DE TESOURA INTEIRA EM MADEIRA NÃO APARELHADA, VÃO DE 3 M, PARA TELHA ONDULADA DE FIBROCIMENTO, METÁLICA, PLÁSTICA OU TERMOACÚSTICA, INCLUSO IÇAMENTO. AF_12/2015</t>
  </si>
  <si>
    <t>TELHAMENTO COM TELHA ONDULADA DE FIBROCIMENTO E = 6 MM, COM RECOBRIMENTO LATERAL DE 1/4 DE ONDA PARA TELHADO COM INCLINAÇÃO MAIOR QUE 10°, COM ATÉ 2 ÁGUAS, INCLUSO IÇAMENTO. AF_06/2016</t>
  </si>
  <si>
    <t>ELÉTRICA</t>
  </si>
  <si>
    <t>ABRACADEIRA DE NYLON PARA AMARRACAO DE CABOS, COMPRIMENTO DE 150 X *3,6* MM</t>
  </si>
  <si>
    <t xml:space="preserve">UN    </t>
  </si>
  <si>
    <t>ABRACADEIRA EM ACO PARA AMARRACAO DE ELETRODUTOS, TIPO U SIMPLES, COM 3/4"</t>
  </si>
  <si>
    <t>ABRACADEIRA EM ACO PARA AMARRACAO DE ELETRODUTOS, TIPO U SIMPLES, COM 1 1/2"</t>
  </si>
  <si>
    <t>CONDULETE DE PVC, TIPO B, PARA ELETRODUTO DE PVC SOLDÁVEL DN 25 MM (3/4''), APARENTE - FORNECIMENTO E INSTALAÇÃO. AF_11/2016</t>
  </si>
  <si>
    <t>ARRUELA EM ALUMINIO, COM ROSCA, DE 1 1/2", PARA ELETRODUTO</t>
  </si>
  <si>
    <t>ARRUELA EM ALUMINIO, COM ROSCA, DE  1 1/4", PARA ELETRODUTO</t>
  </si>
  <si>
    <t>ARRUELA EM ALUMINIO, COM ROSCA, DE 3/4", PARA ELETRODUTO</t>
  </si>
  <si>
    <t>BARRA DE ROSCA 3/8</t>
  </si>
  <si>
    <t>BOTOEIRA DE COMANDO LIGA/DESLIGA</t>
  </si>
  <si>
    <t>BUCHA EM ALUMINIO, COM ROSCA, DE  1 1/2", PARA ELETRODUTO</t>
  </si>
  <si>
    <t>BUCHA EM ALUMINIO, COM ROSCA, DE 1 1/4", PARA ELETRODUTO</t>
  </si>
  <si>
    <t>BUCHA EM ALUMINIO, COM ROSCA, DE 3/4", PARA ELETRODUTO</t>
  </si>
  <si>
    <t>CABO DE COBRE NU 16 MM2 MEIO-DURO</t>
  </si>
  <si>
    <t xml:space="preserve">M     </t>
  </si>
  <si>
    <t>CABO DE COBRE FLEXÍVEL ISOLADO, 1,5 MM², ANTI-CHAMA 450/750 V, PARA CIRCUITOS TERMINAIS - FORNECIMENTO E INSTALAÇÃO. AF_12/2015</t>
  </si>
  <si>
    <t>CABO DE COBRE FLEXÍVEL ISOLADO, 2,5 MM², ANTI-CHAMA 450/750 V, PARA CIRCUITOS TERMINAIS - FORNECIMENTO E INSTALAÇÃO. AF_12/2015</t>
  </si>
  <si>
    <t>CABO DE COBRE FLEXÍVEL ISOLADO, 4 MM², ANTI-CHAMA 450/750 V, PARA CIRCUITOS TERMINAIS - FORNECIMENTO E INSTALAÇÃO. AF_12/2015</t>
  </si>
  <si>
    <t>CABO MULTIPOLAR DE COBRE, FLEXIVEL, CLASSE 4 OU 5, ISOLACAO EM HEPR, COBERTURA EM PVC-ST2, ANTICHAMA BWF-B, 0,6/1 KV, 3 CONDUTORES DE 25 MM2</t>
  </si>
  <si>
    <t>CABO DE COBRE FLEXÍVEL ISOLADO, 16 MM², ANTI-CHAMA 0,6/1,0 KV, PARA DISTRIBUIÇÃO - FORNECIMENTO E INSTALAÇÃO. AF_12/2015</t>
  </si>
  <si>
    <t>CAIXA DE PASSAGEM, EM PVC, DE 4" X 2", PARA ELETRODUTO FLEXIVEL CORRUGADO</t>
  </si>
  <si>
    <t>CAIXA DE PASSAGEM METALICA DE SOBREPOR COM TAMPA PARAFUSADA, DIMENSOES 30 X 30 X 10 CM</t>
  </si>
  <si>
    <t>CAIXA DE PASSAGEM OCTOGONAL 4 X4, EM ACO ESMALTADA, COM FUNDO MOVEL SIMPLES</t>
  </si>
  <si>
    <t>CAIXA DE PASSAGEM CONDULETE 2X4"</t>
  </si>
  <si>
    <t>CAIXA DE PASSAGEM 30X30X40 COM TAMPA E DRENO BRITA</t>
  </si>
  <si>
    <t>CALHA COMERCIAL PARA 1 LÂMPADA TUBULAR 120CM</t>
  </si>
  <si>
    <t>CALHA COMERCIAL PARA 2 LÂMPADA TUBULAR 240CM</t>
  </si>
  <si>
    <t>CONECTOR PARAFUSO FENDIDO SPLIT-BOLT - PARA CABO DE 16MM2 - FORNECIMENTO E INSTALACAO</t>
  </si>
  <si>
    <t>HASTE DE ATERRAMENTO 5/8  PARA SPDA - FORNECIMENTO E INSTALAÇÃO. AF_12/2017</t>
  </si>
  <si>
    <t>CONEXÃO ACOPLAMENTO FLANGE ELETROCALHA 50X50MM/PAREDE</t>
  </si>
  <si>
    <t>CONEXÃO ACOPLAMENTO FLANGE ELETROCALHA 50X50MM/QUADRO METÁLICO</t>
  </si>
  <si>
    <t>CONEXÃO CURVA 90º HORIZONTAL ELETROCALHA</t>
  </si>
  <si>
    <t>CONEXÃO CURVA DE INVERSÃO ELETROCALHA 50X50MM</t>
  </si>
  <si>
    <t>CONEXÃO CURVA VERTICAL EXTERNA 90º ELETROCALHA 50X50MM</t>
  </si>
  <si>
    <t>CONEXÃO CURVA VERTICAL INTERNA 90º ELETROCALHA 50X50MM</t>
  </si>
  <si>
    <t>CONEXÃO ELETROCALHA SAÍDA PARA PERFILADO</t>
  </si>
  <si>
    <t>CONEXÃO ELETROCALHA/ELETRODUTO SAÍDA VERTICAL</t>
  </si>
  <si>
    <t>CONEXÃO TE HORIZONTAL 90º ELETROCALHA 50X50MM</t>
  </si>
  <si>
    <t>CONEXÃO TE VERTICAL DE DESCIDA ELETROCALHA</t>
  </si>
  <si>
    <t>CONEXÃO/JUNÇÃO ELETROCALHA 50X50MM UNIÃO</t>
  </si>
  <si>
    <t>PERFILADO DE SEÇÃO 38X38 MM PARA SUPORTE DE MAIS DE 3 TUBOS VERTICAIS. AF_05/2015</t>
  </si>
  <si>
    <t>CONTATOR MINI 6A 220 Vca 1NA+1NF</t>
  </si>
  <si>
    <t>CURVA 90 GRAUS, LONGA, DE PVC RIGIDO ROSCAVEL, DE 1 1/2", PARA ELETRODUTO</t>
  </si>
  <si>
    <t>CURVA 90 GRAUS, LONGA, DE PVC RIGIDO ROSCAVEL, DE 1 1/4", PARA ELETRODUTO</t>
  </si>
  <si>
    <t>CURVA 90 GRAUS, LONGA, DE PVC RIGIDO ROSCAVEL, DE 3/4", PARA ELETRODUTO</t>
  </si>
  <si>
    <t>DISJUNTOR DIFERENCIAL RESIDUAL 80A 30mA</t>
  </si>
  <si>
    <t>DISJUNTOR BIPOLAR TIPO DIN, CORRENTE NOMINAL DE 16A - FORNECIMENTO E INSTALAÇÃO. AF_04/2016</t>
  </si>
  <si>
    <t>DISJUNTOR BIPOLAR TIPO DIN, CORRENTE NOMINAL DE 20A - FORNECIMENTO E INSTALAÇÃO. AF_04/2016</t>
  </si>
  <si>
    <t>DISJUNTOR MONOPOLAR TIPO DIN, CORRENTE NOMINAL DE 10A - FORNECIMENTO E INSTALAÇÃO. AF_04/2016</t>
  </si>
  <si>
    <t>DISJUNTOR MONOPOLAR TIPO DIN, CORRENTE NOMINAL DE 20A - FORNECIMENTO E INSTALAÇÃO. AF_04/2016</t>
  </si>
  <si>
    <t>DISJUNTOR TIPO NEMA, MONOPOLAR DE 60 ATE 70A, TENSAO MAXIMA DE 240 V</t>
  </si>
  <si>
    <t>DISPOSITIVO DPS CLASSE II, 1 POLO, TENSAO MAXIMA DE 275 V, CORRENTE MAXIMA DE *20* KA (TIPO AC)</t>
  </si>
  <si>
    <t>ELETROCALHA PERFURADA SIMPLES COM VIROLA 50X50X3000MM COM TAMPA</t>
  </si>
  <si>
    <t>ELETRODUTO FLEXÍVEL CORRUGADO, PEAD, DN 50 (1 ½)  - FORNECIMENTO E INSTALAÇÃO. AF_04/2016</t>
  </si>
  <si>
    <t>ELETRODUTO FLEXÍVEL CORRUGADO, PVC, DN 25 MM (3/4"), PARA CIRCUITOS TERMINAIS, INSTALADO EM LAJE - FORNECIMENTO E INSTALAÇÃO. AF_12/2015</t>
  </si>
  <si>
    <t>ELETRODUTO RÍGIDO ROSCÁVEL, PVC, DN 50 MM (1 1/2") - FORNECIMENTO E INSTALAÇÃO. AF_12/2015</t>
  </si>
  <si>
    <t>ELETRODUTO RÍGIDO ROSCÁVEL, PVC, DN 40 MM (1 1/4"), PARA CIRCUITOS TERMINAIS, INSTALADO EM PAREDE - FORNECIMENTO E INSTALAÇÃO. AF_12/2015</t>
  </si>
  <si>
    <t>ELETRODUTO RÍGIDO ROSCÁVEL, PVC, DN 25 MM (3/4"), PARA CIRCUITOS TERMINAIS, INSTALADO EM PAREDE - FORNECIMENTO E INSTALAÇÃO. AF_12/2015</t>
  </si>
  <si>
    <t>ESPELHO / PLACA CEGA 4" X 2", PARA INSTALACAO DE TOMADAS E INTERRUPTORES</t>
  </si>
  <si>
    <t>ESPELHO / PLACA DE 1 POSTO 4" X 2", PARA INSTALACAO DE TOMADAS E INTERRUPTORES</t>
  </si>
  <si>
    <t>FITA ISOLANTE DE BORRACHA AUTOFUSAO, USO ATE 69 KV (ALTA TENSAO)</t>
  </si>
  <si>
    <t>FITA ISOLANTE ADESIVA ANTICHAMA, USO ATE 750 V, EM ROLO DE 19 MM X 20 M</t>
  </si>
  <si>
    <t>FITA ISOLANTE ADESIVA ANTICHAMA, USO ATE 750 V, EM ROLO DE 19 MM X 5 M</t>
  </si>
  <si>
    <t>MÃO-FRANCESA EM AÇO, ABAS IGUAIS 30 CM, CAPACIDADE MÍNIMA 60 KG, BRANCO  FORNECIMENTO E INSTALAÇÃO. AF_11/2016</t>
  </si>
  <si>
    <t>FIXAÇÃO VERGALHÃO SUSPENSÃO TIRANTE</t>
  </si>
  <si>
    <t>FIXAÇÃO SUPORTE GANCHO DE SUSPENSÃO LUMINÁRIA</t>
  </si>
  <si>
    <t>FIXA TUBO ELETRODUTO 3/4"</t>
  </si>
  <si>
    <t>INTERRUPTOR SIMPLES (1 MÓDULO), 10A/250V, INCLUINDO SUPORTE E PLACA - FORNECIMENTO E INSTALAÇÃO. AF_12/2015</t>
  </si>
  <si>
    <t>INTERRUPTOR SIMPLES (2 MÓDULOS), 10A/250V, INCLUINDO SUPORTE E PLACA - FORNECIMENTO E INSTALAÇÃO. AF_12/2015</t>
  </si>
  <si>
    <t>LÂMPADA TUBULAR LED 20W</t>
  </si>
  <si>
    <t>LÂMPADA TUBULAR LED 48W</t>
  </si>
  <si>
    <t>LUVA EM PVC RIGIDO ROSCAVEL, DE 1 1/2", PARA ELETRODUTO</t>
  </si>
  <si>
    <t>LUVA EM PVC RIGIDO ROSCAVEL, DE 1 1/4", PARA ELETRODUTO</t>
  </si>
  <si>
    <t>LUVA EM PVC RIGIDO ROSCAVEL, DE 3/4", PARA ELETRODUTO</t>
  </si>
  <si>
    <t>MÓDULO DE LED 16W DE EMBUTIR</t>
  </si>
  <si>
    <t>BUCHA DE NYLON SEM ABA S6, COM PARAFUSO DE 4,20 X 40 MM EM ACO ZINCADO COM ROSCA SOBERBA, CABECA CHATA E FENDA PHILLIPS</t>
  </si>
  <si>
    <t>BUCHA DE NYLON SEM ABA S8, COM PARAFUSO DE 4,80 X 50 MM EM ACO ZINCADO COM ROSCA SOBERBA, CABECA CHATA E FENDA PHILLIPS</t>
  </si>
  <si>
    <t>BUCHA DE NYLON SEM ABA S10, COM PARAFUSO DE 6,10 X 65 MM EM ACO ZINCADO COM ROSCA SOBERBA, CABECA CHATA E FENDA PHILLIPS</t>
  </si>
  <si>
    <t>PARAFUSO CABEÇA SEXTAVADA ø1/4" - 1" COM PORCA E ARRUELA LISA</t>
  </si>
  <si>
    <t>PERFILADO PERFURADO SIMPLES 38 X 38 MM, CHAPA 22</t>
  </si>
  <si>
    <t>PORCA ZINCADA, SEXTAVADA, DIAMETRO 3/8"</t>
  </si>
  <si>
    <t>QUADRO DE DISTRIBUICAO COM BARRAMENTO TRIFASICO, DE SOBREPOR, EM CHAPA DE ACO GALVANIZADO, PARA 18 DISJUNTORES DIN, 100 A</t>
  </si>
  <si>
    <t>LUMINARIA LED REFLETOR RETANGULAR BIVOLT, LUZ BRANCA, 50 W</t>
  </si>
  <si>
    <t>SOQUETE DE PORCELANA BASE E27, PARA USO AO TEMPO, PARA LAMPADAS</t>
  </si>
  <si>
    <t>TERMINAL A COMPRESSAO EM COBRE ESTANHADO PARA CABO 16 MM2, 1 FURO E 1 COMPRESSAO, PARA PARAFUSO DE FIXACAO M6</t>
  </si>
  <si>
    <t>TERMINAL TIPO OLHAL 1,5mm²</t>
  </si>
  <si>
    <t>TERMINAL TIPO OLHAL 2,5mm²</t>
  </si>
  <si>
    <t>TERMINAL TIPO OLHAL 4 mm²</t>
  </si>
  <si>
    <t>TERMINAL TIPO PINO 1,5 mm²</t>
  </si>
  <si>
    <t>TERMINAL TIPO PINO 2,5 mm²</t>
  </si>
  <si>
    <t>TERMINAL TIPO PINO 4 mm²</t>
  </si>
  <si>
    <t>TERMINAL TIPO PINO 16 mm²</t>
  </si>
  <si>
    <t>TOMADA 2P+T 20A, 250V  (APENAS MODULO)</t>
  </si>
  <si>
    <t>TOMADA 2P+T 10A, 250V, CONJUNTO MONTADO PARA SOBREPOR 4" X 2" (CAIXA + MODULO)</t>
  </si>
  <si>
    <t>TOMADA 2P+T 20A 250V, CONJUNTO MONTADO PARA EMBUTIR 4" X 2" (PLACA + SUPORTE + MODULO)</t>
  </si>
  <si>
    <t>TRILHO PARA DISJUNTOR DIN</t>
  </si>
  <si>
    <t>HIDROSSANITÁRIO</t>
  </si>
  <si>
    <t>ÁGUA</t>
  </si>
  <si>
    <t>TUBO, PVC, SOLDÁVEL, DN 25MM, INSTALADO EM RAMAL OU SUB-RAMAL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</si>
  <si>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</si>
  <si>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</si>
  <si>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REGISTRO DE ESFERA, PVC, SOLDÁVEL, DN  25 MM, INSTALADO EM RESERVAÇÃO DE ÁGUA DE EDIFICAÇÃO QUE POSSUA RESERVATÓRIO DE FIBRA/FIBROCIMENTO   FORNECIMENTO E INSTALAÇÃO. AF_06/2016</t>
  </si>
  <si>
    <t>SUPORTE APOIO CAIXA D AGUA BARROTES MADEIRA DE 1</t>
  </si>
  <si>
    <t>CAIXA D´ÁGUA EM POLIETILENO, 1000 LITROS, COM ACESSÓRIOS</t>
  </si>
  <si>
    <t>ADAPTADOR COM FLANGE E ANEL DE VEDAÇÃO, PVC, SOLDÁVEL, DN 32 MM X 1 ,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</si>
  <si>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</si>
  <si>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</si>
  <si>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JOELHO 90 GRAUS, PVC, SOLDÁVEL, DN 32MM, INSTALADO EM PRUMADA DE ÁGUA - FORNECIMENTO E INSTALAÇÃO. AF_12/2014</t>
  </si>
  <si>
    <t>JOELHO 45 GRAUS, PVC, SOLDÁVEL, DN 32MM, INSTALADO EM RAMAL DE DISTRIBUIÇÃO DE ÁGUA - FORNECIMENTO E INSTALAÇÃO. AF_12/2014</t>
  </si>
  <si>
    <t>TÊ DE REDUÇÃO, PVC, SOLDÁVEL, DN 32MM X 25MM, INSTALADO EM PRUMADA DE ÁGUA - FORNECIMENTO E INSTALAÇÃO. AF_12/2014</t>
  </si>
  <si>
    <t>JOELHO DE REDUCAO, PVC SOLDAVEL, 90 GRAUS,  32 MM X 25 MM, PARA AGUA FRIA PREDIAL</t>
  </si>
  <si>
    <t>TE SOLDAVEL, PVC, 90 GRAUS, 25 MM, PARA AGUA FRIA PREDIAL (NBR 5648)</t>
  </si>
  <si>
    <t>TE PVC, SOLDAVEL, COM BUCHA DE LATAO NA BOLSA CENTRAL, 90 GRAUS, 25 MM X 1/2", PARA AGUA FRIA PREDIAL</t>
  </si>
  <si>
    <t>JOELHO 90 GRAUS COM BUCHA DE LATÃO, PVC, SOLDÁVEL, DN 25MM, X 1/2 INSTALADO EM RAMAL OU SUB-RAMAL DE ÁGUA - FORNECIMENTO E INSTALAÇÃO. AF_12/2014</t>
  </si>
  <si>
    <t>ADAPTADOR PVC SOLDAVEL, COM FLANGE E ANEL DE VEDACAO, 25 MM X 3/4", PARA CAIXA D'AGUA</t>
  </si>
  <si>
    <t>ESGOTO</t>
  </si>
  <si>
    <t>TUBO PVC, SERIE NORMAL, ESGOTO PREDIAL, DN 100 MM, FORNECIDO E INSTALADO EM RAMAL DE DESCARGA OU RAMAL DE ESGOTO SANITÁRIO. AF_12/2014</t>
  </si>
  <si>
    <t>CURVA CURTA 90 GRAUS, PVC, SERIE NORMAL, ESGOTO PREDIAL, DN 100 MM, JUNTA ELÁSTICA, FORNECIDO E INSTALADO EM RAMAL DE DESCARGA OU RAMAL DE ESGOTO SANITÁRIO. AF_12/2014</t>
  </si>
  <si>
    <t>CURVA PVC LONGA 45 GRAUS, 100 MM, PARA ESGOTO PREDIAL</t>
  </si>
  <si>
    <t>TE SANITARIO, PVC, DN 100 X 50 MM, SERIE NORMAL, PARA ESGOTO PREDIAL</t>
  </si>
  <si>
    <t>TUBO PVC, SERIE NORMAL, ESGOTO PREDIAL, DN 75 MM, FORNECIDO E INSTALADO EM RAMAL DE DESCARGA OU RAMAL DE ESGOTO SANITÁRIO. AF_12/2014</t>
  </si>
  <si>
    <t>TE SANITARIO, PVC, DN 75 X 50 MM, SERIE NORMAL PARA ESGOTO PREDIAL</t>
  </si>
  <si>
    <t>BUCHA DE REDUCAO DE PVC, SOLDAVEL, LONGA, COM 75 X 50 MM, PARA AGUA FRIA PREDIAL</t>
  </si>
  <si>
    <t>TUBO PVC, SERIE NORMAL, ESGOTO PREDIAL, DN 50 MM, FORNECIDO E INSTALADO EM RAMAL DE DESCARGA OU RAMAL DE ESGOTO SANITÁRIO. AF_12/2014</t>
  </si>
  <si>
    <t>JOELHO 45 GRAUS, PVC, SERIE NORMAL, ESGOTO PREDIAL, DN 50 MM, JUNTA ELÁSTICA, FORNECIDO E INSTALADO EM RAMAL DE DESCARGA OU RAMAL DE ESGOTO SANITÁRIO. AF_12/2014</t>
  </si>
  <si>
    <t>TE, PVC, SERIE NORMAL, ESGOTO PREDIAL, DN 50 X 50 MM, JUNTA ELÁSTICA, FORNECIDO E INSTALADO EM PRUMADA DE ESGOTO SANITÁRIO OU VENTILAÇÃO. AF_12/2014</t>
  </si>
  <si>
    <t>JOELHO 90 GRAUS, PVC, SERIE NORMAL, ESGOTO PREDIAL, DN 50 MM, JUNTA ELÁSTICA, FORNECIDO E INSTALADO EM PRUMADA DE ESGOTO SANITÁRIO OU VENTILAÇÃO. AF_12/2014</t>
  </si>
  <si>
    <t>TERMINAL DE VENTILACAO, 50 MM, SERIE NORMAL, ESGOTO PREDIAL</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</si>
  <si>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</si>
  <si>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</si>
  <si>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JOELHO 45 GRAUS, PVC, SERIE NORMAL, ESGOTO PREDIAL, DN 40 MM, JUNTA SOLDÁVEL, FORNECIDO E INSTALADO EM RAMAL DE DESCARGA OU RAMAL DE ESGOTO SANITÁRIO. AF_12/2014</t>
  </si>
  <si>
    <t>TE, PVC, SERIE NORMAL, ESGOTO PREDIAL, DN 40 X 40 MM, JUNTA SOLDÁVEL, FORNECIDO E INSTALADO EM RAMAL DE DESCARGA OU RAMAL DE ESGOTO SANITÁRIO. AF_12/2014</t>
  </si>
  <si>
    <t>JOELHO 90 GRAUS, PVC, SERIE NORMAL, ESGOTO PREDIAL, DN 40 MM, JUNTA SOLDÁVEL, FORNECIDO E INSTALADO EM RAMAL DE DESCARGA OU RAMAL DE ESGOTO SANITÁRIO. AF_12/2014</t>
  </si>
  <si>
    <t>CAIXA DE INSPEÇÃO EM CONCRETO PRÉ-MOLDADO DN 60CM COM TAMPA H= 60CM - FORNECIMENTO E INSTALACAO</t>
  </si>
  <si>
    <t>CAIXA DE GORDURA EM PVC, DIAMETRO MINIMO 300 MM, DIAMETRO DE SAIDA 100 MM, CAPACIDADE  APROXIMADA 18 LITROS, COM TAMPA</t>
  </si>
  <si>
    <t>FOSSA SEPTICA CILINDRICA, TIPO "IMHOFF", COM TAMPA, PARA 100 CONTRIBUINTES</t>
  </si>
  <si>
    <t>ESQUADRIAS</t>
  </si>
  <si>
    <t>PORTAS BWC</t>
  </si>
  <si>
    <t>PORTA EM ALUMÍNIO DE ABRIR TIPO VENEZIANA COM GUARNIÇÃO, FIXAÇÃO COM PARAFUSOS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</si>
  <si>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</si>
  <si>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</si>
  <si>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PORTAS COPA E COZINHA</t>
  </si>
  <si>
    <t>PORTA DE FERRO DE ABRIR TIPO BARRA CHATA, COM REQUADRO E GUARNICAO COMPLETA</t>
  </si>
  <si>
    <t>PORTA DE FERRO DE CORRER TIPO BARRA CHATA, COM REQUADRO E GUARNIÇÃO COMPLETA</t>
  </si>
  <si>
    <t xml:space="preserve">M2    </t>
  </si>
  <si>
    <t>PORTA SALÃO</t>
  </si>
  <si>
    <t>PORTA DE ABRIR 2,20X2,10m,  EM VIDRO TEMPERADO 10MM, COM BARRA ANTIPÂNICO, ASSESSÓRIOS, INSTALADA</t>
  </si>
  <si>
    <t>PORTA DE ABRIR PARA SAÍDA DE EMERGENCIA EM CHAPA METÁLICA, COM BARRA ANTIPÂNICO, ACESSÓRIOS, INSTALADA</t>
  </si>
  <si>
    <t>JANELA BWC</t>
  </si>
  <si>
    <t>JANELA BASCULANTE EM ALUMINIO, 80 X 60 CM (A X L), ACABAMENTO ACET OU BRILHANTE, BATENTE/REQUADRO DE 3 A 14 CM, COM VIDRO, SEM GUARNICAO/ALIZAR</t>
  </si>
  <si>
    <t>JANELA COPA E COZINHA</t>
  </si>
  <si>
    <t>JANELA DE ALUMÍNIO DE CORRER, 4 FOLHAS, FIXAÇÃO COM ARGAMASSA, COM VIDROS, PADRONIZADA. AF_07/2016</t>
  </si>
  <si>
    <t>JANELAS SALÃO</t>
  </si>
  <si>
    <t>PISOS</t>
  </si>
  <si>
    <t>LASTRO COM PREPARO DE FUNDO, LARGURA MAIOR OU IGUAL A 1,5 M, COM CAMADA DE BRITA, LANÇAMENTO MANUAL, EM LOCAL COM NÍVEL BAIXO DE INTERFERÊNCIA. AF_06/2016</t>
  </si>
  <si>
    <t>CONCRETAGEM DE RADIER, PISO OU LAJE SOBRE SOLO, FCK 30 MPA, PARA ESPESSURA DE 10 CM - LANÇAMENTO, ADENSAMENTO E ACABAMENTO. AF_09/2017</t>
  </si>
  <si>
    <t>REVESTIMENTO CERÂMICO PARA PISO COM PLACAS TIPO ESMALTADA PADRÃO POPULAR DE DIMENSÕES 35X35 CM APLICADA EM AMBIENTES DE ÁREA MAIOR QUE 10 M2. AF_06/2014</t>
  </si>
  <si>
    <t>REVESTIMENTO CERÂMICO PARA PISO COM PLACAS TIPO ESMALTADA PADRÃO POPULAR DE DIMENSÕES 35X35 CM APLICADA EM AMBIENTES DE ÁREA MENOR QUE 5 M2. AF_06/2014</t>
  </si>
  <si>
    <t>REVESTIMENTOS</t>
  </si>
  <si>
    <t>REVESTIMENTO CERÂMICO PARA PAREDES INTERNAS COM PLACAS TIPO ESMALTADA PADRÃO POPULAR DE DIMENSÕES 20X20 CM, ARGAMASSA TIPO AC I, APLICADAS EM AMBIENTES DE ÁREA MAIOR QUE 5 M2 NA ALTURA INTEIRA DAS PAREDES. AF_06/2014</t>
  </si>
  <si>
    <t>MARMORES E GRANITO</t>
  </si>
  <si>
    <t>DIVISORIA EM MARMORITE ESPESSURA 35MM, CHUMBAMENTO NO PISO E PAREDE COM ARGAMASSA DE CIMENTO E AREIA, POLIMENTO MANUAL, EXCLUSIVE FERRAGENS</t>
  </si>
  <si>
    <t>BANCADA DE MÁRMORE SINTÉTICO 120 X 60CM, COM CUBA INTEGRADA, INCLUSO SIFÃO TIPO FLEXÍVEL EM PVC, VÁLVULA EM PLÁSTICO CROMADO TIPO AMERICANA E TORNEIRA CROMADA LONGA, DE PAREDE, PADRÃO POPULAR - FORNECIMENTO E INSTALAÇÃO. AF_12/2013</t>
  </si>
  <si>
    <t>PINTURA</t>
  </si>
  <si>
    <t>TEXTURA ACRÍLICA, APLICAÇÃO MANUAL EM PAREDE, UMA DEMÃO. AF_09/2016</t>
  </si>
  <si>
    <t>APLICAÇÃO MANUAL DE PINTURA COM TINTA LÁTEX ACRÍLICA EM PAREDES, DUAS DEMÃOS. AF_06/2014</t>
  </si>
  <si>
    <t>EQUIPAMENTOS</t>
  </si>
  <si>
    <t>VASO SANITÁRIO SIFONADO COM CAIXA ACOPLADA LOUÇA BRANCA - FORNECIMENTO E INSTALAÇÃO. AF_12/2013</t>
  </si>
  <si>
    <t>MICTORIO SIFONADO DE LOUCA BRANCA COM PERTENCES, COM REGISTRO DE PRESSAO 1/2" COM CANOPLA CROMADA ACABAMENTO SIMPLES E CONJUNTO PARA FIXACAO  - FORNECIMENTO E INSTALACAO</t>
  </si>
  <si>
    <t>LAVATÓRIO LOUÇA BRANCA COM COLUNA, *44 X 35,5* CM, PADRÃO POPULAR, INCLUSO SIFÃO FLEXÍVEL EM PVC, VÁLVULA E ENGATE FLEXÍVEL 30CM EM PLÁSTICO E COM TORNEIRA CROMADA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</si>
  <si>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</si>
  <si>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BARRA DE APOIO RETA, EM ALUMINIO, COMPRIMENTO 80 CM, DIAMETRO MINIMO 3 CM</t>
  </si>
  <si>
    <t>ESPELHO CRISTAL ESPESSURA 4MM, COM MOLDURA EM ALUMINIO E COMPENSADO 6MM PLASTIFICADO COLADO</t>
  </si>
  <si>
    <t>SABONETEIRA PLASTICA TIPO DISPENSER PARA SABONETE LIQUIDO COM RESERVATORIO 800 A 1500 ML, INCLUSO FIXAÇÃO. AF_10/2016</t>
  </si>
  <si>
    <t>PAPELEIRA PLASTICA TIPO DISPENSER PARA PAPEL HIGIENICO ROLAO</t>
  </si>
  <si>
    <t>PAPELEIRA DE PAREDE EM METAL CROMADO SEM TAMPA, INCLUSO FIXAÇÃO. AF_10/2016</t>
  </si>
  <si>
    <t>PREVENÇÃO DE INCÊNDIO</t>
  </si>
  <si>
    <t>LUMINÁRIA LED COM BLOCO DE ILUMINAÇÃO AUTÔNOMOS E ARTICULAVEIS</t>
  </si>
  <si>
    <t>EXTINTOR INCENDIO TP PO QUIMICO 4KG FORNECIMENTO E COLOCACAO</t>
  </si>
  <si>
    <t>PLACA M2 - 948X474 - INDICACAO DA LOTACAO MAXIMA ADMITIDA NO RECINTO DE REUNIAO DE PUBLICO</t>
  </si>
  <si>
    <t>PLACA M1 - 948X474 - INDICACAO DOS SISTEMAS DE PROTECAO CONTRA INCENDIO</t>
  </si>
  <si>
    <t>PLACA S12 - 252X126 - INDICACAO DA SAIDA DE EMERGENCIA</t>
  </si>
  <si>
    <t>PLACA E5 - 224X224 - INDICACAO DE LOCALIZACAO DOS EXTINTORES DE INCENDIO</t>
  </si>
  <si>
    <t>PLACA S1 - 316X158 - INDICACAO DO SENTIDO (ESQUERDA) DE UMA SAIDA DE EMERGENCIA</t>
  </si>
  <si>
    <t>PLACA S2 - 316X158 - INDICACAO DO SENTIDO (ESQUERDA) DE UMA SAIDA DE EMERGENCIA</t>
  </si>
  <si>
    <t>93584</t>
  </si>
  <si>
    <t>COMP004</t>
  </si>
  <si>
    <t>95644</t>
  </si>
  <si>
    <t>95675</t>
  </si>
  <si>
    <t>99059</t>
  </si>
  <si>
    <t>COT 001</t>
  </si>
  <si>
    <t>93358</t>
  </si>
  <si>
    <t>96527</t>
  </si>
  <si>
    <t>96545</t>
  </si>
  <si>
    <t>96535</t>
  </si>
  <si>
    <t>96617</t>
  </si>
  <si>
    <t>94965</t>
  </si>
  <si>
    <t>96546</t>
  </si>
  <si>
    <t>96543</t>
  </si>
  <si>
    <t>96542</t>
  </si>
  <si>
    <t>98557</t>
  </si>
  <si>
    <t>92778</t>
  </si>
  <si>
    <t>92775</t>
  </si>
  <si>
    <t>92263</t>
  </si>
  <si>
    <t>92777</t>
  </si>
  <si>
    <t>92265</t>
  </si>
  <si>
    <t>87467</t>
  </si>
  <si>
    <t>93199</t>
  </si>
  <si>
    <t>93191</t>
  </si>
  <si>
    <t>93193</t>
  </si>
  <si>
    <t>74202/1</t>
  </si>
  <si>
    <t>87882</t>
  </si>
  <si>
    <t>90408</t>
  </si>
  <si>
    <t>88494</t>
  </si>
  <si>
    <t>88488</t>
  </si>
  <si>
    <t>92555</t>
  </si>
  <si>
    <t>94207</t>
  </si>
  <si>
    <t>410</t>
  </si>
  <si>
    <t>39138</t>
  </si>
  <si>
    <t>39141</t>
  </si>
  <si>
    <t>95805</t>
  </si>
  <si>
    <t>39212</t>
  </si>
  <si>
    <t>39211</t>
  </si>
  <si>
    <t>39209</t>
  </si>
  <si>
    <t>COT 004</t>
  </si>
  <si>
    <t>COT 005</t>
  </si>
  <si>
    <t>39178</t>
  </si>
  <si>
    <t>39177</t>
  </si>
  <si>
    <t>39175</t>
  </si>
  <si>
    <t>857</t>
  </si>
  <si>
    <t>91924</t>
  </si>
  <si>
    <t>91926</t>
  </si>
  <si>
    <t>91928</t>
  </si>
  <si>
    <t>39263</t>
  </si>
  <si>
    <t>92982</t>
  </si>
  <si>
    <t>1872</t>
  </si>
  <si>
    <t>39772</t>
  </si>
  <si>
    <t>10569</t>
  </si>
  <si>
    <t>COT 006</t>
  </si>
  <si>
    <t>83446</t>
  </si>
  <si>
    <t>COT 007</t>
  </si>
  <si>
    <t>COT 008</t>
  </si>
  <si>
    <t>72271</t>
  </si>
  <si>
    <t>96985</t>
  </si>
  <si>
    <t>COT 009</t>
  </si>
  <si>
    <t>COT 038</t>
  </si>
  <si>
    <t>COT 010</t>
  </si>
  <si>
    <t>COT 011</t>
  </si>
  <si>
    <t>COT 012</t>
  </si>
  <si>
    <t>COT 013</t>
  </si>
  <si>
    <t>COT 014</t>
  </si>
  <si>
    <t>COT 015</t>
  </si>
  <si>
    <t>COT 016</t>
  </si>
  <si>
    <t>COT 017</t>
  </si>
  <si>
    <t>COT 018</t>
  </si>
  <si>
    <t>90463</t>
  </si>
  <si>
    <t>COT 019</t>
  </si>
  <si>
    <t>1875</t>
  </si>
  <si>
    <t>1874</t>
  </si>
  <si>
    <t>1879</t>
  </si>
  <si>
    <t>COT 020</t>
  </si>
  <si>
    <t>93661</t>
  </si>
  <si>
    <t>93662</t>
  </si>
  <si>
    <t>93653</t>
  </si>
  <si>
    <t>93655</t>
  </si>
  <si>
    <t>34689</t>
  </si>
  <si>
    <t>39469</t>
  </si>
  <si>
    <t>COT 021</t>
  </si>
  <si>
    <t>97667</t>
  </si>
  <si>
    <t>91844</t>
  </si>
  <si>
    <t>93008</t>
  </si>
  <si>
    <t>91873</t>
  </si>
  <si>
    <t>91871</t>
  </si>
  <si>
    <t>38091</t>
  </si>
  <si>
    <t>38092</t>
  </si>
  <si>
    <t>404</t>
  </si>
  <si>
    <t>20111</t>
  </si>
  <si>
    <t>21127</t>
  </si>
  <si>
    <t>95574</t>
  </si>
  <si>
    <t>COT 022</t>
  </si>
  <si>
    <t>COT 023</t>
  </si>
  <si>
    <t>COT 024</t>
  </si>
  <si>
    <t>91953</t>
  </si>
  <si>
    <t>91959</t>
  </si>
  <si>
    <t>COT 025</t>
  </si>
  <si>
    <t>COT 026</t>
  </si>
  <si>
    <t>1893</t>
  </si>
  <si>
    <t>1902</t>
  </si>
  <si>
    <t>1891</t>
  </si>
  <si>
    <t>COT 028</t>
  </si>
  <si>
    <t>11950</t>
  </si>
  <si>
    <t>7583</t>
  </si>
  <si>
    <t>7568</t>
  </si>
  <si>
    <t>COT 029</t>
  </si>
  <si>
    <t>39028</t>
  </si>
  <si>
    <t>4342</t>
  </si>
  <si>
    <t>12038</t>
  </si>
  <si>
    <t>39391</t>
  </si>
  <si>
    <t>12294</t>
  </si>
  <si>
    <t>1575</t>
  </si>
  <si>
    <t>COT 030</t>
  </si>
  <si>
    <t>COT 031</t>
  </si>
  <si>
    <t>COT 032</t>
  </si>
  <si>
    <t>COT 033</t>
  </si>
  <si>
    <t>COT 034</t>
  </si>
  <si>
    <t>COT 035</t>
  </si>
  <si>
    <t>COT 036</t>
  </si>
  <si>
    <t>38102</t>
  </si>
  <si>
    <t>12147</t>
  </si>
  <si>
    <t>38075</t>
  </si>
  <si>
    <t>COT 037</t>
  </si>
  <si>
    <t>89356</t>
  </si>
  <si>
    <t>89408</t>
  </si>
  <si>
    <t>89409</t>
  </si>
  <si>
    <t>94489</t>
  </si>
  <si>
    <t>74144/2</t>
  </si>
  <si>
    <t>88503</t>
  </si>
  <si>
    <t>94704</t>
  </si>
  <si>
    <t>94490</t>
  </si>
  <si>
    <t>94649</t>
  </si>
  <si>
    <t>89492</t>
  </si>
  <si>
    <t>89414</t>
  </si>
  <si>
    <t>89622</t>
  </si>
  <si>
    <t>3538</t>
  </si>
  <si>
    <t>7139</t>
  </si>
  <si>
    <t>7137</t>
  </si>
  <si>
    <t>90373</t>
  </si>
  <si>
    <t>96</t>
  </si>
  <si>
    <t>89714</t>
  </si>
  <si>
    <t>89748</t>
  </si>
  <si>
    <t>1965</t>
  </si>
  <si>
    <t>11655</t>
  </si>
  <si>
    <t>89713</t>
  </si>
  <si>
    <t>11657</t>
  </si>
  <si>
    <t>821</t>
  </si>
  <si>
    <t>89712</t>
  </si>
  <si>
    <t>89732</t>
  </si>
  <si>
    <t>89825</t>
  </si>
  <si>
    <t>89801</t>
  </si>
  <si>
    <t>39319</t>
  </si>
  <si>
    <t>89709</t>
  </si>
  <si>
    <t>89711</t>
  </si>
  <si>
    <t>89726</t>
  </si>
  <si>
    <t>89782</t>
  </si>
  <si>
    <t>89724</t>
  </si>
  <si>
    <t>74166/1</t>
  </si>
  <si>
    <t>35277</t>
  </si>
  <si>
    <t>11883</t>
  </si>
  <si>
    <t>91341</t>
  </si>
  <si>
    <t>91320</t>
  </si>
  <si>
    <t>91315</t>
  </si>
  <si>
    <t>73933/4</t>
  </si>
  <si>
    <t>COMP001</t>
  </si>
  <si>
    <t>COMP002</t>
  </si>
  <si>
    <t>COMP003</t>
  </si>
  <si>
    <t>34377</t>
  </si>
  <si>
    <t>94585</t>
  </si>
  <si>
    <t>94107</t>
  </si>
  <si>
    <t>97094</t>
  </si>
  <si>
    <t>93391</t>
  </si>
  <si>
    <t>93389</t>
  </si>
  <si>
    <t>93393</t>
  </si>
  <si>
    <t>73774/1</t>
  </si>
  <si>
    <t>86934</t>
  </si>
  <si>
    <t>95305</t>
  </si>
  <si>
    <t>88489</t>
  </si>
  <si>
    <t>86888</t>
  </si>
  <si>
    <t>74234/1</t>
  </si>
  <si>
    <t>86939</t>
  </si>
  <si>
    <t>86943</t>
  </si>
  <si>
    <t>36080</t>
  </si>
  <si>
    <t>74125/2</t>
  </si>
  <si>
    <t>95547</t>
  </si>
  <si>
    <t>37400</t>
  </si>
  <si>
    <t>95544</t>
  </si>
  <si>
    <t>COT 027</t>
  </si>
  <si>
    <t>73775/1</t>
  </si>
  <si>
    <t>COT 039</t>
  </si>
  <si>
    <t>COT 040</t>
  </si>
  <si>
    <t>COT 041</t>
  </si>
  <si>
    <t>COT 042</t>
  </si>
  <si>
    <t>COT 043</t>
  </si>
  <si>
    <t>COT 044</t>
  </si>
  <si>
    <t>Construção e Reforma de Edifícios</t>
  </si>
  <si>
    <t>Situação</t>
  </si>
  <si>
    <t>CORONEL VIVIDA, XX DE XXXXXXXXXXX DE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</si>
</sst>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64" formatCode="0.000%"/>
    <numFmt numFmtId="165" formatCode="_(&quot;R$ &quot;* #,##0.00_);_(&quot;R$ &quot;* \(#,##0.00\);_(&quot;R$ &quot;* \-??_);_(@_)"/>
  </numFmts>
  <fonts count="30" x14ac:knownFonts="1">
    <font>
      <sz val="11"/>
      <color theme="1"/>
      <name val="Calibri"/>
      <family val="2"/>
      <scheme val="minor"/>
    </font>
    <font>
      <sz val="8"/>
      <name val="Arial"/>
      <family val="2"/>
    </font>
    <font>
      <b/>
      <sz val="8"/>
      <name val="Arial"/>
      <family val="2"/>
    </font>
    <font>
      <b/>
      <sz val="8"/>
      <name val="Arial"/>
      <family val="2"/>
    </font>
    <font>
      <b/>
      <sz val="11"/>
      <color theme="1"/>
      <name val="Calibri"/>
      <family val="2"/>
      <scheme val="minor"/>
    </font>
    <font>
      <b/>
      <sz val="10"/>
      <name val="Arial"/>
      <family val="2"/>
    </font>
    <font>
      <b/>
      <sz val="10"/>
      <color rgb="FFFF0000"/>
      <name val="Arial"/>
      <family val="2"/>
    </font>
    <font>
      <b/>
      <sz val="12"/>
      <color rgb="FFC00000"/>
      <name val="Arial"/>
      <family val="2"/>
    </font>
    <font>
      <sz val="20"/>
      <color rgb="FFC00000"/>
      <name val="Arial"/>
      <family val="2"/>
    </font>
    <font>
      <sz val="11"/>
      <color theme="1"/>
      <name val="Calibri"/>
      <family val="2"/>
      <scheme val="minor"/>
    </font>
    <font>
      <sz val="16"/>
      <color rgb="FFFF0000"/>
      <name val="Arial"/>
      <family val="2"/>
    </font>
    <font>
      <b/>
      <sz val="10"/>
      <color rgb="FFC00000"/>
      <name val="Arial"/>
      <family val="2"/>
    </font>
    <font>
      <b/>
      <sz val="12"/>
      <name val="Arial"/>
      <family val="2"/>
    </font>
    <font>
      <sz val="8"/>
      <color indexed="8"/>
      <name val="Calibri"/>
      <family val="2"/>
    </font>
    <font>
      <b/>
      <sz val="8"/>
      <color indexed="8"/>
      <name val="Calibri"/>
      <family val="2"/>
    </font>
    <font>
      <sz val="10"/>
      <color indexed="8"/>
      <name val="Calibri"/>
      <family val="2"/>
    </font>
    <font>
      <i/>
      <sz val="10"/>
      <color indexed="8"/>
      <name val="Calibri"/>
      <family val="2"/>
    </font>
    <font>
      <b/>
      <sz val="10"/>
      <color indexed="8"/>
      <name val="Calibri"/>
      <family val="2"/>
    </font>
    <font>
      <sz val="10"/>
      <color indexed="10"/>
      <name val="Calibri"/>
      <family val="2"/>
    </font>
    <font>
      <sz val="10"/>
      <name val="Calibri"/>
      <family val="2"/>
    </font>
    <font>
      <b/>
      <sz val="10"/>
      <name val="Calibri"/>
      <family val="2"/>
    </font>
    <font>
      <sz val="11"/>
      <name val="Calibri"/>
      <family val="2"/>
    </font>
    <font>
      <sz val="11"/>
      <color indexed="10"/>
      <name val="Calibri"/>
      <family val="2"/>
    </font>
    <font>
      <b/>
      <sz val="8"/>
      <color theme="0"/>
      <name val="Arial"/>
      <family val="2"/>
    </font>
    <font>
      <sz val="8"/>
      <color theme="0"/>
      <name val="Arial"/>
      <family val="2"/>
    </font>
    <font>
      <b/>
      <sz val="15"/>
      <name val="Arial"/>
      <family val="2"/>
    </font>
    <font>
      <sz val="10"/>
      <name val="Arial"/>
      <family val="2"/>
    </font>
    <font>
      <sz val="9"/>
      <name val="Arial"/>
      <family val="2"/>
    </font>
    <font>
      <b/>
      <sz val="11"/>
      <name val="Arial"/>
      <family val="2"/>
    </font>
    <font>
      <sz val="11"/>
      <name val="Arial"/>
      <family val="2"/>
    </font>
  </fonts>
  <fills count="9">
    <fill>
      <patternFill patternType="none"/>
    </fill>
    <fill>
      <patternFill patternType="gray125"/>
    </fill>
    <fill>
      <patternFill patternType="solid">
        <fgColor indexed="27"/>
        <bgColor indexed="64"/>
      </patternFill>
    </fill>
    <fill>
      <patternFill patternType="solid">
        <fgColor theme="0" tint="-0.14999847407452621"/>
        <bgColor indexed="64"/>
      </patternFill>
    </fill>
    <fill>
      <patternFill patternType="solid">
        <fgColor indexed="26"/>
        <bgColor indexed="64"/>
      </patternFill>
    </fill>
    <fill>
      <patternFill patternType="mediumGray"/>
    </fill>
    <fill>
      <patternFill patternType="solid">
        <fgColor indexed="43"/>
        <bgColor indexed="64"/>
      </patternFill>
    </fill>
    <fill>
      <patternFill patternType="solid">
        <fgColor indexed="42"/>
        <bgColor indexed="64"/>
      </patternFill>
    </fill>
    <fill>
      <patternFill patternType="solid">
        <fgColor indexed="31"/>
        <bgColor indexed="42"/>
      </patternFill>
    </fill>
  </fills>
  <borders count="51">
    <border>
      <left/>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hair">
        <color indexed="64"/>
      </bottom>
      <diagonal/>
    </border>
    <border>
      <left style="hair">
        <color indexed="64"/>
      </left>
      <right/>
      <top style="hair">
        <color indexed="64"/>
      </top>
      <bottom/>
      <diagonal/>
    </border>
    <border>
      <left style="hair">
        <color indexed="64"/>
      </left>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style="hair">
        <color indexed="64"/>
      </top>
      <bottom style="hair">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8"/>
      </bottom>
      <diagonal/>
    </border>
    <border>
      <left/>
      <right/>
      <top style="thin">
        <color indexed="8"/>
      </top>
      <bottom/>
      <diagonal/>
    </border>
    <border>
      <left style="thin">
        <color indexed="8"/>
      </left>
      <right/>
      <top/>
      <bottom style="thin">
        <color indexed="8"/>
      </bottom>
      <diagonal/>
    </border>
  </borders>
  <cellStyleXfs count="5">
    <xf numFmtId="0" fontId="0" fillId="0" borderId="0"/>
    <xf numFmtId="9" fontId="9" fillId="0" borderId="0" applyFont="0" applyFill="0" applyBorder="0" applyAlignment="0" applyProtection="0"/>
    <xf numFmtId="43" fontId="9" fillId="0" borderId="0" applyFont="0" applyFill="0" applyBorder="0" applyAlignment="0" applyProtection="0"/>
    <xf numFmtId="0" fontId="26" fillId="0" borderId="0"/>
    <xf numFmtId="165" fontId="26" fillId="0" borderId="0" applyFill="0" applyBorder="0" applyAlignment="0" applyProtection="0"/>
  </cellStyleXfs>
  <cellXfs count="182">
    <xf numFmtId="0" fontId="0" fillId="0" borderId="0" xfId="0"/>
    <xf numFmtId="0" fontId="0" fillId="0" borderId="0" xfId="0" applyAlignment="1">
      <alignment horizontal="center"/>
    </xf>
    <xf numFmtId="0" fontId="2" fillId="0" borderId="1" xfId="0" applyFont="1" applyBorder="1" applyAlignment="1" applyProtection="1">
      <alignment horizontal="center"/>
    </xf>
    <xf numFmtId="0" fontId="3" fillId="0" borderId="1" xfId="0" applyFont="1" applyBorder="1" applyAlignment="1" applyProtection="1">
      <alignment horizontal="center"/>
    </xf>
    <xf numFmtId="4" fontId="3" fillId="0" borderId="1" xfId="0" applyNumberFormat="1" applyFont="1" applyBorder="1" applyAlignment="1" applyProtection="1">
      <alignment horizontal="center"/>
    </xf>
    <xf numFmtId="0" fontId="1" fillId="2" borderId="2" xfId="0" applyFont="1" applyFill="1" applyBorder="1" applyAlignment="1" applyProtection="1">
      <alignment horizontal="justify" vertical="top" wrapText="1"/>
    </xf>
    <xf numFmtId="0" fontId="1" fillId="2" borderId="2" xfId="0" applyFont="1" applyFill="1" applyBorder="1" applyAlignment="1" applyProtection="1">
      <alignment horizontal="center"/>
    </xf>
    <xf numFmtId="4" fontId="1" fillId="2" borderId="2" xfId="0" applyNumberFormat="1" applyFont="1" applyFill="1" applyBorder="1" applyAlignment="1" applyProtection="1"/>
    <xf numFmtId="4" fontId="4" fillId="3" borderId="0" xfId="0" applyNumberFormat="1" applyFont="1" applyFill="1" applyAlignment="1" applyProtection="1">
      <alignment horizontal="right"/>
    </xf>
    <xf numFmtId="4" fontId="6" fillId="0" borderId="1" xfId="0" applyNumberFormat="1" applyFont="1" applyBorder="1" applyAlignment="1" applyProtection="1">
      <alignment horizontal="center"/>
    </xf>
    <xf numFmtId="0" fontId="7" fillId="2" borderId="2" xfId="0" applyFont="1" applyFill="1" applyBorder="1" applyAlignment="1" applyProtection="1">
      <alignment horizontal="center" vertical="top" wrapText="1"/>
    </xf>
    <xf numFmtId="4" fontId="6" fillId="0" borderId="0" xfId="0" applyNumberFormat="1" applyFont="1" applyBorder="1" applyAlignment="1" applyProtection="1">
      <alignment horizontal="center"/>
    </xf>
    <xf numFmtId="164" fontId="10" fillId="3" borderId="2" xfId="1"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xf>
    <xf numFmtId="0" fontId="1" fillId="0" borderId="0" xfId="0" applyFont="1" applyBorder="1" applyAlignment="1" applyProtection="1">
      <alignment vertical="center"/>
    </xf>
    <xf numFmtId="0" fontId="2" fillId="0" borderId="0" xfId="0" applyFont="1" applyFill="1" applyBorder="1" applyAlignment="1" applyProtection="1">
      <alignment horizontal="left" vertical="center"/>
    </xf>
    <xf numFmtId="49" fontId="2" fillId="0" borderId="0" xfId="0" applyNumberFormat="1" applyFont="1" applyFill="1" applyBorder="1" applyAlignment="1" applyProtection="1">
      <alignment horizontal="left" vertical="center"/>
    </xf>
    <xf numFmtId="2" fontId="2" fillId="0" borderId="11" xfId="0" applyNumberFormat="1" applyFont="1" applyBorder="1" applyAlignment="1" applyProtection="1">
      <alignment horizontal="center" vertical="center"/>
    </xf>
    <xf numFmtId="0" fontId="2" fillId="0" borderId="11" xfId="0" applyFont="1" applyBorder="1" applyAlignment="1" applyProtection="1">
      <alignment horizontal="center" vertical="center"/>
    </xf>
    <xf numFmtId="4" fontId="1" fillId="0" borderId="2" xfId="0" applyNumberFormat="1" applyFont="1" applyBorder="1" applyAlignment="1" applyProtection="1">
      <alignment horizontal="justify" vertical="top" wrapText="1"/>
    </xf>
    <xf numFmtId="4" fontId="1" fillId="0" borderId="2" xfId="0" applyNumberFormat="1" applyFont="1" applyBorder="1" applyAlignment="1" applyProtection="1"/>
    <xf numFmtId="4" fontId="1" fillId="4" borderId="2" xfId="0" applyNumberFormat="1" applyFont="1" applyFill="1" applyBorder="1" applyAlignment="1" applyProtection="1">
      <protection locked="0"/>
    </xf>
    <xf numFmtId="4" fontId="1" fillId="4" borderId="4" xfId="0" applyNumberFormat="1" applyFont="1" applyFill="1" applyBorder="1" applyAlignment="1" applyProtection="1">
      <protection locked="0"/>
    </xf>
    <xf numFmtId="0" fontId="2" fillId="0" borderId="18" xfId="0" applyFont="1" applyBorder="1" applyAlignment="1" applyProtection="1">
      <alignment horizontal="right" vertical="center"/>
    </xf>
    <xf numFmtId="4" fontId="2" fillId="0" borderId="11" xfId="0" applyNumberFormat="1" applyFont="1" applyBorder="1" applyAlignment="1" applyProtection="1">
      <alignment vertical="center"/>
    </xf>
    <xf numFmtId="0" fontId="2" fillId="0" borderId="7" xfId="0" applyFont="1" applyBorder="1" applyAlignment="1" applyProtection="1">
      <alignment horizontal="right" vertical="center"/>
    </xf>
    <xf numFmtId="4" fontId="1" fillId="0" borderId="0" xfId="0" applyNumberFormat="1" applyFont="1" applyFill="1" applyBorder="1" applyAlignment="1" applyProtection="1">
      <protection locked="0"/>
    </xf>
    <xf numFmtId="0" fontId="0" fillId="0" borderId="0" xfId="0" applyProtection="1">
      <protection locked="0"/>
    </xf>
    <xf numFmtId="0" fontId="2" fillId="2" borderId="2" xfId="0" applyFont="1" applyFill="1" applyBorder="1" applyAlignment="1" applyProtection="1">
      <alignment horizontal="center"/>
    </xf>
    <xf numFmtId="10" fontId="1" fillId="0" borderId="2" xfId="1" applyNumberFormat="1" applyFont="1" applyBorder="1" applyAlignment="1" applyProtection="1"/>
    <xf numFmtId="9" fontId="2" fillId="0" borderId="11" xfId="1" applyFont="1" applyBorder="1" applyAlignment="1" applyProtection="1">
      <alignment vertical="center"/>
    </xf>
    <xf numFmtId="10" fontId="2" fillId="0" borderId="11" xfId="1" applyNumberFormat="1" applyFont="1" applyBorder="1" applyAlignment="1" applyProtection="1">
      <alignment vertical="center"/>
    </xf>
    <xf numFmtId="0" fontId="2" fillId="0" borderId="19" xfId="0" applyNumberFormat="1" applyFont="1" applyFill="1" applyBorder="1" applyAlignment="1" applyProtection="1">
      <alignment vertical="center"/>
    </xf>
    <xf numFmtId="0" fontId="2" fillId="0" borderId="28" xfId="0" applyNumberFormat="1" applyFont="1" applyFill="1" applyBorder="1" applyAlignment="1" applyProtection="1">
      <alignment vertical="center"/>
    </xf>
    <xf numFmtId="0" fontId="2" fillId="0" borderId="20" xfId="0" applyNumberFormat="1" applyFont="1" applyFill="1" applyBorder="1" applyAlignment="1" applyProtection="1">
      <alignment vertical="center"/>
    </xf>
    <xf numFmtId="0" fontId="1" fillId="0" borderId="28" xfId="0" applyFont="1" applyFill="1" applyBorder="1" applyAlignment="1" applyProtection="1">
      <alignment vertical="center"/>
    </xf>
    <xf numFmtId="0" fontId="2" fillId="0" borderId="28" xfId="0" applyFont="1" applyFill="1" applyBorder="1" applyAlignment="1" applyProtection="1">
      <alignment horizontal="left" vertical="center"/>
    </xf>
    <xf numFmtId="0" fontId="2" fillId="0" borderId="20" xfId="0" applyFont="1" applyFill="1" applyBorder="1" applyAlignment="1" applyProtection="1">
      <alignment horizontal="left" vertical="center"/>
    </xf>
    <xf numFmtId="0" fontId="14" fillId="0" borderId="15" xfId="0" applyNumberFormat="1" applyFont="1" applyFill="1" applyBorder="1" applyAlignment="1">
      <alignment horizontal="left" vertical="center"/>
    </xf>
    <xf numFmtId="0" fontId="13" fillId="0" borderId="0" xfId="0" applyNumberFormat="1" applyFont="1" applyFill="1" applyAlignment="1">
      <alignment horizontal="left" vertical="center"/>
    </xf>
    <xf numFmtId="0" fontId="13" fillId="0" borderId="0" xfId="0" applyNumberFormat="1" applyFont="1" applyFill="1" applyAlignment="1" applyProtection="1">
      <alignment horizontal="left" vertical="center" wrapText="1"/>
      <protection hidden="1"/>
    </xf>
    <xf numFmtId="0" fontId="13" fillId="0" borderId="0" xfId="0" applyNumberFormat="1" applyFont="1" applyFill="1" applyAlignment="1" applyProtection="1">
      <alignment horizontal="left" vertical="center"/>
    </xf>
    <xf numFmtId="0" fontId="14" fillId="0" borderId="10" xfId="0" applyNumberFormat="1" applyFont="1" applyFill="1" applyBorder="1" applyAlignment="1">
      <alignment horizontal="left" vertical="center"/>
    </xf>
    <xf numFmtId="0" fontId="15" fillId="0" borderId="0" xfId="0" applyFont="1" applyAlignment="1">
      <alignment horizontal="left" vertical="center"/>
    </xf>
    <xf numFmtId="0" fontId="15" fillId="0" borderId="0" xfId="0" applyFont="1" applyFill="1" applyAlignment="1">
      <alignment horizontal="left" vertical="center"/>
    </xf>
    <xf numFmtId="0" fontId="15" fillId="0" borderId="0" xfId="0" applyFont="1" applyFill="1" applyAlignment="1">
      <alignment horizontal="center" vertical="center"/>
    </xf>
    <xf numFmtId="0" fontId="15" fillId="0" borderId="0" xfId="0" applyFont="1" applyAlignment="1">
      <alignment horizontal="left" vertical="top"/>
    </xf>
    <xf numFmtId="0" fontId="15" fillId="0" borderId="0" xfId="0" applyFont="1"/>
    <xf numFmtId="0" fontId="16" fillId="0" borderId="19" xfId="0" applyFont="1" applyBorder="1" applyAlignment="1">
      <alignment horizontal="center"/>
    </xf>
    <xf numFmtId="0" fontId="16" fillId="0" borderId="28" xfId="0" applyFont="1" applyBorder="1" applyAlignment="1">
      <alignment horizontal="center"/>
    </xf>
    <xf numFmtId="0" fontId="16" fillId="0" borderId="11" xfId="0" applyFont="1" applyBorder="1" applyAlignment="1">
      <alignment horizontal="center"/>
    </xf>
    <xf numFmtId="0" fontId="15" fillId="0" borderId="30" xfId="0" applyFont="1" applyBorder="1"/>
    <xf numFmtId="0" fontId="15" fillId="0" borderId="22" xfId="0" applyFont="1" applyBorder="1"/>
    <xf numFmtId="0" fontId="15" fillId="0" borderId="31" xfId="0" applyFont="1" applyFill="1" applyBorder="1" applyAlignment="1">
      <alignment horizontal="center"/>
    </xf>
    <xf numFmtId="10" fontId="15" fillId="6" borderId="31" xfId="1" applyNumberFormat="1" applyFont="1" applyFill="1" applyBorder="1" applyProtection="1">
      <protection locked="0"/>
    </xf>
    <xf numFmtId="0" fontId="15" fillId="0" borderId="25" xfId="0" applyFont="1" applyBorder="1"/>
    <xf numFmtId="0" fontId="15" fillId="0" borderId="5" xfId="0" applyFont="1" applyBorder="1"/>
    <xf numFmtId="0" fontId="15" fillId="0" borderId="32" xfId="0" applyFont="1" applyFill="1" applyBorder="1" applyAlignment="1">
      <alignment horizontal="center"/>
    </xf>
    <xf numFmtId="10" fontId="15" fillId="6" borderId="32" xfId="1" applyNumberFormat="1" applyFont="1" applyFill="1" applyBorder="1" applyProtection="1">
      <protection locked="0"/>
    </xf>
    <xf numFmtId="0" fontId="15" fillId="0" borderId="27" xfId="0" applyFont="1" applyBorder="1"/>
    <xf numFmtId="0" fontId="15" fillId="0" borderId="3" xfId="0" applyFont="1" applyBorder="1"/>
    <xf numFmtId="10" fontId="15" fillId="6" borderId="33" xfId="1" applyNumberFormat="1" applyFont="1" applyFill="1" applyBorder="1" applyProtection="1">
      <protection locked="0"/>
    </xf>
    <xf numFmtId="0" fontId="15" fillId="0" borderId="4" xfId="0" applyFont="1" applyBorder="1"/>
    <xf numFmtId="0" fontId="15" fillId="0" borderId="26" xfId="0" applyFont="1" applyBorder="1"/>
    <xf numFmtId="0" fontId="15" fillId="0" borderId="29" xfId="0" applyFont="1" applyFill="1" applyBorder="1" applyAlignment="1">
      <alignment horizontal="center"/>
    </xf>
    <xf numFmtId="0" fontId="15" fillId="0" borderId="12" xfId="0" applyFont="1" applyBorder="1"/>
    <xf numFmtId="10" fontId="15" fillId="0" borderId="32" xfId="1" applyNumberFormat="1" applyFont="1" applyFill="1" applyBorder="1" applyProtection="1"/>
    <xf numFmtId="0" fontId="15" fillId="0" borderId="24" xfId="0" applyFont="1" applyBorder="1"/>
    <xf numFmtId="0" fontId="15" fillId="0" borderId="0" xfId="0" applyFont="1" applyBorder="1"/>
    <xf numFmtId="0" fontId="15" fillId="0" borderId="34" xfId="0" applyFont="1" applyBorder="1"/>
    <xf numFmtId="10" fontId="15" fillId="0" borderId="33" xfId="1" applyNumberFormat="1" applyFont="1" applyFill="1" applyBorder="1" applyAlignment="1" applyProtection="1">
      <alignment horizontal="right"/>
    </xf>
    <xf numFmtId="0" fontId="15" fillId="0" borderId="28" xfId="0" applyFont="1" applyBorder="1"/>
    <xf numFmtId="10" fontId="15" fillId="0" borderId="11" xfId="1" applyNumberFormat="1" applyFont="1" applyFill="1" applyBorder="1"/>
    <xf numFmtId="0" fontId="17" fillId="0" borderId="19" xfId="0" applyFont="1" applyFill="1" applyBorder="1"/>
    <xf numFmtId="0" fontId="17" fillId="0" borderId="28" xfId="0" applyFont="1" applyFill="1" applyBorder="1"/>
    <xf numFmtId="10" fontId="17" fillId="0" borderId="11" xfId="1" applyNumberFormat="1" applyFont="1" applyFill="1" applyBorder="1"/>
    <xf numFmtId="0" fontId="18" fillId="0" borderId="0" xfId="0" applyFont="1" applyAlignment="1">
      <alignment vertical="center" wrapText="1"/>
    </xf>
    <xf numFmtId="10" fontId="19" fillId="6" borderId="0" xfId="0" applyNumberFormat="1" applyFont="1" applyFill="1" applyAlignment="1" applyProtection="1">
      <alignment horizontal="left" vertical="center" wrapText="1"/>
      <protection locked="0"/>
    </xf>
    <xf numFmtId="0" fontId="19" fillId="0" borderId="0" xfId="0" applyFont="1" applyFill="1" applyAlignment="1" applyProtection="1">
      <alignment horizontal="right" vertical="center" wrapText="1"/>
    </xf>
    <xf numFmtId="0" fontId="21" fillId="0" borderId="0" xfId="0" applyFont="1" applyFill="1" applyAlignment="1" applyProtection="1">
      <alignment horizontal="right" vertical="center" wrapText="1"/>
    </xf>
    <xf numFmtId="10" fontId="19" fillId="0" borderId="0" xfId="0" applyNumberFormat="1" applyFont="1" applyFill="1" applyAlignment="1" applyProtection="1">
      <alignment horizontal="left" vertical="center" wrapText="1"/>
    </xf>
    <xf numFmtId="0" fontId="18" fillId="0" borderId="0" xfId="0" applyFont="1" applyFill="1" applyAlignment="1" applyProtection="1">
      <alignment vertical="center" wrapText="1"/>
    </xf>
    <xf numFmtId="0" fontId="18" fillId="0" borderId="22" xfId="0" applyFont="1" applyBorder="1" applyAlignment="1">
      <alignment vertical="center" wrapText="1"/>
    </xf>
    <xf numFmtId="0" fontId="22" fillId="0" borderId="22" xfId="0" applyFont="1" applyBorder="1" applyAlignment="1">
      <alignment vertical="center"/>
    </xf>
    <xf numFmtId="0" fontId="22" fillId="0" borderId="0" xfId="0" applyFont="1" applyAlignment="1">
      <alignment vertical="center"/>
    </xf>
    <xf numFmtId="0" fontId="15" fillId="0" borderId="0" xfId="0" applyFont="1" applyFill="1" applyAlignment="1">
      <alignment horizontal="right"/>
    </xf>
    <xf numFmtId="14" fontId="19" fillId="6" borderId="0" xfId="0" applyNumberFormat="1" applyFont="1" applyFill="1" applyAlignment="1" applyProtection="1">
      <alignment horizontal="left" vertical="center" wrapText="1"/>
      <protection locked="0"/>
    </xf>
    <xf numFmtId="0" fontId="15" fillId="0" borderId="0" xfId="0" applyFont="1" applyFill="1"/>
    <xf numFmtId="49" fontId="15" fillId="0" borderId="0" xfId="0" applyNumberFormat="1" applyFont="1" applyFill="1" applyAlignment="1">
      <alignment wrapText="1"/>
    </xf>
    <xf numFmtId="0" fontId="0" fillId="0" borderId="0" xfId="0" applyFill="1" applyAlignment="1">
      <alignment wrapText="1"/>
    </xf>
    <xf numFmtId="0" fontId="15" fillId="0" borderId="29" xfId="0" applyFont="1" applyBorder="1" applyAlignment="1">
      <alignment horizontal="center"/>
    </xf>
    <xf numFmtId="0" fontId="17" fillId="0" borderId="0" xfId="0" applyFont="1" applyAlignment="1">
      <alignment vertical="center"/>
    </xf>
    <xf numFmtId="0" fontId="17" fillId="0" borderId="10" xfId="0" applyFont="1" applyBorder="1" applyAlignment="1">
      <alignment horizontal="center" vertical="center"/>
    </xf>
    <xf numFmtId="0" fontId="13" fillId="0" borderId="17" xfId="0" applyNumberFormat="1" applyFont="1" applyFill="1" applyBorder="1" applyAlignment="1">
      <alignment horizontal="left" vertical="center"/>
    </xf>
    <xf numFmtId="0" fontId="13" fillId="0" borderId="9" xfId="0" applyNumberFormat="1" applyFont="1" applyFill="1" applyBorder="1" applyAlignment="1">
      <alignment horizontal="left" vertical="center"/>
    </xf>
    <xf numFmtId="4" fontId="1" fillId="4" borderId="13" xfId="0" applyNumberFormat="1" applyFont="1" applyFill="1" applyBorder="1" applyAlignment="1" applyProtection="1">
      <protection locked="0"/>
    </xf>
    <xf numFmtId="4" fontId="1" fillId="4" borderId="23" xfId="0" applyNumberFormat="1" applyFont="1" applyFill="1" applyBorder="1" applyAlignment="1" applyProtection="1">
      <protection locked="0"/>
    </xf>
    <xf numFmtId="0" fontId="0" fillId="0" borderId="8" xfId="0" applyBorder="1" applyProtection="1">
      <protection locked="0"/>
    </xf>
    <xf numFmtId="0" fontId="2" fillId="0" borderId="10" xfId="0" applyFont="1" applyBorder="1" applyAlignment="1" applyProtection="1">
      <alignment horizontal="center" vertical="center"/>
    </xf>
    <xf numFmtId="0" fontId="12" fillId="0" borderId="0" xfId="0" applyFont="1" applyFill="1" applyBorder="1" applyAlignment="1" applyProtection="1">
      <alignment horizontal="center" vertical="center"/>
    </xf>
    <xf numFmtId="10" fontId="24" fillId="0" borderId="2" xfId="1" applyNumberFormat="1" applyFont="1" applyBorder="1" applyAlignment="1" applyProtection="1"/>
    <xf numFmtId="4" fontId="1" fillId="3" borderId="0" xfId="0" applyNumberFormat="1" applyFont="1" applyFill="1" applyBorder="1" applyAlignment="1" applyProtection="1">
      <protection locked="0"/>
    </xf>
    <xf numFmtId="0" fontId="2" fillId="0" borderId="0" xfId="0" applyNumberFormat="1" applyFont="1" applyFill="1" applyBorder="1" applyAlignment="1" applyProtection="1">
      <alignment vertical="center"/>
    </xf>
    <xf numFmtId="0" fontId="2" fillId="0" borderId="0" xfId="0" applyFont="1" applyBorder="1" applyAlignment="1" applyProtection="1">
      <alignment horizontal="center" vertical="center"/>
    </xf>
    <xf numFmtId="4" fontId="1" fillId="0" borderId="0" xfId="0" applyNumberFormat="1" applyFont="1" applyBorder="1" applyAlignment="1" applyProtection="1"/>
    <xf numFmtId="10" fontId="23" fillId="0" borderId="0" xfId="1" applyNumberFormat="1" applyFont="1" applyBorder="1" applyAlignment="1" applyProtection="1">
      <alignment vertical="center"/>
    </xf>
    <xf numFmtId="4" fontId="23" fillId="0" borderId="0" xfId="0" applyNumberFormat="1" applyFont="1" applyBorder="1" applyAlignment="1" applyProtection="1">
      <alignment horizontal="right" vertical="center"/>
    </xf>
    <xf numFmtId="0" fontId="2" fillId="0" borderId="37" xfId="0" applyFont="1" applyBorder="1" applyAlignment="1" applyProtection="1">
      <alignment horizontal="center" vertical="center"/>
    </xf>
    <xf numFmtId="0" fontId="2" fillId="0" borderId="40" xfId="0" applyFont="1" applyBorder="1" applyAlignment="1" applyProtection="1">
      <alignment horizontal="center" vertical="center"/>
    </xf>
    <xf numFmtId="0" fontId="1" fillId="0" borderId="41" xfId="0" applyFont="1" applyBorder="1" applyAlignment="1" applyProtection="1">
      <alignment horizontal="center" vertical="top"/>
    </xf>
    <xf numFmtId="4" fontId="1" fillId="0" borderId="35" xfId="0" applyNumberFormat="1" applyFont="1" applyBorder="1" applyAlignment="1" applyProtection="1"/>
    <xf numFmtId="0" fontId="2" fillId="0" borderId="42" xfId="0" applyFont="1" applyBorder="1" applyAlignment="1" applyProtection="1">
      <alignment horizontal="center" vertical="center"/>
    </xf>
    <xf numFmtId="0" fontId="2" fillId="0" borderId="43" xfId="0" applyFont="1" applyBorder="1" applyAlignment="1" applyProtection="1">
      <alignment horizontal="center" vertical="center"/>
    </xf>
    <xf numFmtId="0" fontId="2" fillId="0" borderId="44" xfId="0" applyFont="1" applyBorder="1" applyAlignment="1" applyProtection="1">
      <alignment horizontal="center" vertical="center"/>
    </xf>
    <xf numFmtId="0" fontId="2" fillId="0" borderId="45" xfId="0" applyFont="1" applyBorder="1" applyAlignment="1" applyProtection="1">
      <alignment horizontal="right" vertical="center"/>
    </xf>
    <xf numFmtId="0" fontId="2" fillId="5" borderId="46" xfId="0" applyFont="1" applyFill="1" applyBorder="1" applyAlignment="1" applyProtection="1">
      <alignment vertical="center"/>
    </xf>
    <xf numFmtId="43" fontId="1" fillId="2" borderId="2" xfId="2" applyFont="1" applyFill="1" applyBorder="1" applyAlignment="1" applyProtection="1"/>
    <xf numFmtId="43" fontId="1" fillId="3" borderId="2" xfId="2" applyFont="1" applyFill="1" applyBorder="1" applyAlignment="1" applyProtection="1">
      <protection locked="0"/>
    </xf>
    <xf numFmtId="43" fontId="4" fillId="0" borderId="0" xfId="0" applyNumberFormat="1" applyFont="1" applyAlignment="1">
      <alignment horizontal="center"/>
    </xf>
    <xf numFmtId="43" fontId="0" fillId="0" borderId="0" xfId="0" applyNumberFormat="1"/>
    <xf numFmtId="0" fontId="4" fillId="3" borderId="3" xfId="0" applyFont="1" applyFill="1" applyBorder="1" applyAlignment="1">
      <alignment horizontal="right"/>
    </xf>
    <xf numFmtId="0" fontId="5" fillId="0" borderId="0" xfId="0" applyFont="1" applyFill="1" applyBorder="1" applyAlignment="1" applyProtection="1">
      <alignment horizontal="left" vertical="top" wrapText="1"/>
    </xf>
    <xf numFmtId="4" fontId="12" fillId="0" borderId="0" xfId="0" applyNumberFormat="1" applyFont="1" applyFill="1" applyBorder="1" applyAlignment="1" applyProtection="1">
      <alignment horizontal="center"/>
      <protection locked="0"/>
    </xf>
    <xf numFmtId="0" fontId="11" fillId="2" borderId="13" xfId="0" applyFont="1" applyFill="1" applyBorder="1" applyAlignment="1" applyProtection="1">
      <alignment horizontal="center" vertical="center" wrapText="1"/>
    </xf>
    <xf numFmtId="0" fontId="11" fillId="2" borderId="14" xfId="0" applyFont="1" applyFill="1" applyBorder="1" applyAlignment="1" applyProtection="1">
      <alignment horizontal="center" vertical="center" wrapText="1"/>
    </xf>
    <xf numFmtId="0" fontId="11" fillId="2" borderId="1" xfId="0" applyFont="1" applyFill="1" applyBorder="1" applyAlignment="1" applyProtection="1">
      <alignment horizontal="center" vertical="center" wrapText="1"/>
    </xf>
    <xf numFmtId="0" fontId="8" fillId="2" borderId="13" xfId="0" applyFont="1" applyFill="1" applyBorder="1" applyAlignment="1" applyProtection="1">
      <alignment horizontal="center" vertical="top" wrapText="1"/>
    </xf>
    <xf numFmtId="0" fontId="8" fillId="2" borderId="14" xfId="0" applyFont="1" applyFill="1" applyBorder="1" applyAlignment="1" applyProtection="1">
      <alignment horizontal="center" vertical="top" wrapText="1"/>
    </xf>
    <xf numFmtId="0" fontId="8" fillId="2" borderId="1" xfId="0" applyFont="1" applyFill="1" applyBorder="1" applyAlignment="1" applyProtection="1">
      <alignment horizontal="center" vertical="top" wrapText="1"/>
    </xf>
    <xf numFmtId="0" fontId="5" fillId="0" borderId="22" xfId="0" applyFont="1" applyFill="1" applyBorder="1" applyAlignment="1" applyProtection="1">
      <alignment horizontal="left" vertical="top" wrapText="1"/>
    </xf>
    <xf numFmtId="0" fontId="5" fillId="0" borderId="4" xfId="0" applyFont="1" applyFill="1" applyBorder="1" applyAlignment="1" applyProtection="1">
      <alignment horizontal="left" vertical="top" wrapText="1"/>
    </xf>
    <xf numFmtId="0" fontId="5" fillId="0" borderId="5" xfId="0" applyFont="1" applyFill="1" applyBorder="1" applyAlignment="1" applyProtection="1">
      <alignment horizontal="left" vertical="top" wrapText="1"/>
    </xf>
    <xf numFmtId="0" fontId="5" fillId="0" borderId="6" xfId="0" applyFont="1" applyFill="1" applyBorder="1" applyAlignment="1" applyProtection="1">
      <alignment horizontal="left" vertical="top" wrapText="1"/>
    </xf>
    <xf numFmtId="0" fontId="1" fillId="2" borderId="5" xfId="0" applyFont="1" applyFill="1" applyBorder="1" applyAlignment="1" applyProtection="1">
      <alignment horizontal="center" vertical="top" wrapText="1"/>
    </xf>
    <xf numFmtId="0" fontId="1" fillId="2" borderId="6" xfId="0" applyFont="1" applyFill="1" applyBorder="1" applyAlignment="1" applyProtection="1">
      <alignment horizontal="center" vertical="top" wrapText="1"/>
    </xf>
    <xf numFmtId="0" fontId="25" fillId="0" borderId="0" xfId="0" applyFont="1" applyFill="1" applyBorder="1" applyAlignment="1" applyProtection="1">
      <alignment horizontal="center" vertical="center"/>
    </xf>
    <xf numFmtId="4" fontId="2" fillId="0" borderId="11" xfId="0" applyNumberFormat="1" applyFont="1" applyBorder="1" applyAlignment="1" applyProtection="1">
      <alignment horizontal="right" vertical="center"/>
    </xf>
    <xf numFmtId="0" fontId="2" fillId="0" borderId="37" xfId="0" applyFont="1" applyBorder="1" applyAlignment="1" applyProtection="1">
      <alignment horizontal="center" vertical="center"/>
    </xf>
    <xf numFmtId="0" fontId="2" fillId="0" borderId="36" xfId="0" applyFont="1" applyBorder="1" applyAlignment="1" applyProtection="1">
      <alignment horizontal="center" vertical="center"/>
    </xf>
    <xf numFmtId="0" fontId="2" fillId="0" borderId="39" xfId="0" applyFont="1" applyBorder="1" applyAlignment="1" applyProtection="1">
      <alignment horizontal="center" vertical="center"/>
    </xf>
    <xf numFmtId="0" fontId="2" fillId="0" borderId="10" xfId="0" applyFont="1" applyBorder="1" applyAlignment="1" applyProtection="1">
      <alignment horizontal="center" vertical="center"/>
    </xf>
    <xf numFmtId="0" fontId="2" fillId="0" borderId="37" xfId="0" applyFont="1" applyBorder="1" applyAlignment="1" applyProtection="1">
      <alignment horizontal="right" vertical="center"/>
    </xf>
    <xf numFmtId="0" fontId="2" fillId="0" borderId="10" xfId="0" applyFont="1" applyBorder="1" applyAlignment="1" applyProtection="1">
      <alignment horizontal="right" vertical="center"/>
    </xf>
    <xf numFmtId="4" fontId="2" fillId="0" borderId="46" xfId="0" applyNumberFormat="1" applyFont="1" applyBorder="1" applyAlignment="1" applyProtection="1">
      <alignment horizontal="right" vertical="center"/>
    </xf>
    <xf numFmtId="0" fontId="2" fillId="0" borderId="38" xfId="0" applyFont="1" applyBorder="1" applyAlignment="1" applyProtection="1">
      <alignment horizontal="center" vertical="center"/>
    </xf>
    <xf numFmtId="4" fontId="2" fillId="0" borderId="40" xfId="0" applyNumberFormat="1" applyFont="1" applyBorder="1" applyAlignment="1" applyProtection="1">
      <alignment horizontal="right" vertical="center"/>
    </xf>
    <xf numFmtId="4" fontId="2" fillId="0" borderId="47" xfId="0" applyNumberFormat="1" applyFont="1" applyBorder="1" applyAlignment="1" applyProtection="1">
      <alignment horizontal="right" vertical="center"/>
    </xf>
    <xf numFmtId="0" fontId="15" fillId="0" borderId="0" xfId="0" applyFont="1" applyFill="1" applyAlignment="1">
      <alignment horizontal="left"/>
    </xf>
    <xf numFmtId="0" fontId="18" fillId="0" borderId="0" xfId="0" applyFont="1" applyAlignment="1">
      <alignment horizontal="center" vertical="center" wrapText="1"/>
    </xf>
    <xf numFmtId="0" fontId="19" fillId="0" borderId="0" xfId="0" applyFont="1" applyAlignment="1">
      <alignment horizontal="right" vertical="center" wrapText="1"/>
    </xf>
    <xf numFmtId="0" fontId="21" fillId="0" borderId="0" xfId="0" applyFont="1" applyAlignment="1">
      <alignment horizontal="right" vertical="center" wrapText="1"/>
    </xf>
    <xf numFmtId="0" fontId="19" fillId="6" borderId="0" xfId="0" applyFont="1" applyFill="1" applyAlignment="1" applyProtection="1">
      <alignment horizontal="left" vertical="center" wrapText="1"/>
      <protection locked="0"/>
    </xf>
    <xf numFmtId="0" fontId="15" fillId="6" borderId="0" xfId="0" applyFont="1" applyFill="1" applyAlignment="1" applyProtection="1">
      <alignment horizontal="left" vertical="center" wrapText="1"/>
      <protection locked="0"/>
    </xf>
    <xf numFmtId="0" fontId="17" fillId="0" borderId="0" xfId="0" applyFont="1" applyAlignment="1">
      <alignment horizontal="center" vertical="center"/>
    </xf>
    <xf numFmtId="0" fontId="14" fillId="0" borderId="9" xfId="0" applyNumberFormat="1" applyFont="1" applyFill="1" applyBorder="1" applyAlignment="1">
      <alignment horizontal="left" vertical="top" wrapText="1"/>
    </xf>
    <xf numFmtId="0" fontId="14" fillId="0" borderId="10" xfId="0" applyNumberFormat="1" applyFont="1" applyFill="1" applyBorder="1" applyAlignment="1">
      <alignment horizontal="left" vertical="top" wrapText="1"/>
    </xf>
    <xf numFmtId="0" fontId="14" fillId="0" borderId="17" xfId="0" applyNumberFormat="1" applyFont="1" applyFill="1" applyBorder="1" applyAlignment="1">
      <alignment horizontal="left" vertical="top" wrapText="1"/>
    </xf>
    <xf numFmtId="0" fontId="14" fillId="0" borderId="21" xfId="0" applyNumberFormat="1" applyFont="1" applyFill="1" applyBorder="1" applyAlignment="1">
      <alignment horizontal="left" vertical="top" wrapText="1"/>
    </xf>
    <xf numFmtId="0" fontId="14" fillId="0" borderId="18" xfId="0" applyNumberFormat="1" applyFont="1" applyFill="1" applyBorder="1" applyAlignment="1">
      <alignment horizontal="left" vertical="top" wrapText="1"/>
    </xf>
    <xf numFmtId="0" fontId="14" fillId="0" borderId="15" xfId="0" applyNumberFormat="1" applyFont="1" applyFill="1" applyBorder="1" applyAlignment="1">
      <alignment horizontal="left" vertical="top" wrapText="1"/>
    </xf>
    <xf numFmtId="0" fontId="14" fillId="0" borderId="8" xfId="0" applyNumberFormat="1" applyFont="1" applyFill="1" applyBorder="1" applyAlignment="1">
      <alignment horizontal="left" vertical="top" wrapText="1"/>
    </xf>
    <xf numFmtId="0" fontId="14" fillId="0" borderId="16" xfId="0" applyNumberFormat="1" applyFont="1" applyFill="1" applyBorder="1" applyAlignment="1">
      <alignment horizontal="left" vertical="top" wrapText="1"/>
    </xf>
    <xf numFmtId="0" fontId="13" fillId="0" borderId="17" xfId="0" applyNumberFormat="1" applyFont="1" applyFill="1" applyBorder="1" applyAlignment="1" applyProtection="1">
      <alignment horizontal="left" vertical="center"/>
    </xf>
    <xf numFmtId="0" fontId="13" fillId="0" borderId="21" xfId="0" applyNumberFormat="1" applyFont="1" applyFill="1" applyBorder="1" applyAlignment="1" applyProtection="1">
      <alignment horizontal="left" vertical="center"/>
    </xf>
    <xf numFmtId="0" fontId="13" fillId="0" borderId="18" xfId="0" applyNumberFormat="1" applyFont="1" applyFill="1" applyBorder="1" applyAlignment="1" applyProtection="1">
      <alignment horizontal="left" vertical="center"/>
    </xf>
    <xf numFmtId="0" fontId="14" fillId="0" borderId="15" xfId="0" applyNumberFormat="1" applyFont="1" applyFill="1" applyBorder="1" applyAlignment="1" applyProtection="1">
      <alignment horizontal="left" vertical="center"/>
    </xf>
    <xf numFmtId="0" fontId="14" fillId="0" borderId="8" xfId="0" applyNumberFormat="1" applyFont="1" applyFill="1" applyBorder="1" applyAlignment="1" applyProtection="1">
      <alignment horizontal="left" vertical="center"/>
    </xf>
    <xf numFmtId="0" fontId="14" fillId="0" borderId="16" xfId="0" applyNumberFormat="1" applyFont="1" applyFill="1" applyBorder="1" applyAlignment="1" applyProtection="1">
      <alignment horizontal="left" vertical="center"/>
    </xf>
    <xf numFmtId="4" fontId="2" fillId="2" borderId="2" xfId="0" applyNumberFormat="1" applyFont="1" applyFill="1" applyBorder="1" applyAlignment="1" applyProtection="1"/>
    <xf numFmtId="0" fontId="4" fillId="0" borderId="0" xfId="0" applyFont="1" applyAlignment="1">
      <alignment horizontal="center"/>
    </xf>
    <xf numFmtId="0" fontId="5" fillId="2" borderId="2" xfId="0" applyFont="1" applyFill="1" applyBorder="1" applyAlignment="1" applyProtection="1">
      <alignment horizontal="center"/>
    </xf>
    <xf numFmtId="0" fontId="5" fillId="2" borderId="2" xfId="0" applyFont="1" applyFill="1" applyBorder="1" applyAlignment="1" applyProtection="1">
      <alignment horizontal="justify" vertical="top" wrapText="1"/>
    </xf>
    <xf numFmtId="165" fontId="27" fillId="8" borderId="50" xfId="4" applyFont="1" applyFill="1" applyBorder="1" applyAlignment="1" applyProtection="1">
      <protection locked="0"/>
    </xf>
    <xf numFmtId="165" fontId="27" fillId="8" borderId="48" xfId="4" applyFont="1" applyFill="1" applyBorder="1" applyAlignment="1" applyProtection="1">
      <protection locked="0"/>
    </xf>
    <xf numFmtId="0" fontId="12" fillId="7" borderId="43" xfId="0" applyFont="1" applyFill="1" applyBorder="1" applyAlignment="1">
      <alignment horizontal="center" vertical="center"/>
    </xf>
    <xf numFmtId="0" fontId="12" fillId="7" borderId="0" xfId="0" applyFont="1" applyFill="1" applyBorder="1" applyAlignment="1">
      <alignment horizontal="center" vertical="center"/>
    </xf>
    <xf numFmtId="0" fontId="15" fillId="0" borderId="49" xfId="0" applyFont="1" applyFill="1" applyBorder="1" applyAlignment="1" applyProtection="1">
      <alignment horizontal="left" vertical="top"/>
      <protection locked="0"/>
    </xf>
    <xf numFmtId="4" fontId="28" fillId="0" borderId="11" xfId="3" applyNumberFormat="1" applyFont="1" applyFill="1" applyBorder="1" applyAlignment="1" applyProtection="1">
      <alignment horizontal="center" vertical="center" wrapText="1"/>
    </xf>
    <xf numFmtId="0" fontId="5" fillId="0" borderId="11" xfId="3" applyFont="1" applyFill="1" applyBorder="1" applyAlignment="1" applyProtection="1">
      <alignment horizontal="center" vertical="center"/>
    </xf>
    <xf numFmtId="4" fontId="28" fillId="0" borderId="11" xfId="3" applyNumberFormat="1" applyFont="1" applyFill="1" applyBorder="1" applyAlignment="1" applyProtection="1">
      <alignment horizontal="center" vertical="center"/>
    </xf>
    <xf numFmtId="10" fontId="29" fillId="0" borderId="11" xfId="3" applyNumberFormat="1" applyFont="1" applyFill="1" applyBorder="1" applyAlignment="1" applyProtection="1">
      <alignment horizontal="center" vertical="center"/>
    </xf>
    <xf numFmtId="10" fontId="29" fillId="0" borderId="11" xfId="3" applyNumberFormat="1" applyFont="1" applyFill="1" applyBorder="1" applyAlignment="1" applyProtection="1">
      <alignment horizontal="center" vertical="center" wrapText="1"/>
    </xf>
  </cellXfs>
  <cellStyles count="5">
    <cellStyle name="Moeda_Composicao BDI v2.1" xfId="4"/>
    <cellStyle name="Normal" xfId="0" builtinId="0"/>
    <cellStyle name="Normal 2" xfId="3"/>
    <cellStyle name="Porcentagem" xfId="1" builtinId="5"/>
    <cellStyle name="Vírgula" xfId="2" builtinId="3"/>
  </cellStyles>
  <dxfs count="10">
    <dxf>
      <font>
        <b val="0"/>
        <condense val="0"/>
        <extend val="0"/>
        <color indexed="17"/>
      </font>
      <border>
        <left style="thin">
          <color indexed="8"/>
        </left>
        <right style="thin">
          <color indexed="8"/>
        </right>
        <top style="thin">
          <color indexed="8"/>
        </top>
        <bottom style="thin">
          <color indexed="8"/>
        </bottom>
      </border>
    </dxf>
    <dxf>
      <font>
        <b val="0"/>
        <condense val="0"/>
        <extend val="0"/>
        <color indexed="10"/>
      </font>
      <border>
        <left style="thin">
          <color indexed="8"/>
        </left>
        <right style="thin">
          <color indexed="8"/>
        </right>
        <top style="thin">
          <color indexed="8"/>
        </top>
        <bottom style="thin">
          <color indexed="8"/>
        </bottom>
      </border>
    </dxf>
    <dxf>
      <font>
        <b/>
        <i val="0"/>
        <color rgb="FFFF0000"/>
      </font>
    </dxf>
    <dxf>
      <font>
        <condense val="0"/>
        <extend val="0"/>
        <color indexed="9"/>
      </font>
    </dxf>
    <dxf>
      <font>
        <color theme="0" tint="-4.9989318521683403E-2"/>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352425</xdr:colOff>
      <xdr:row>32</xdr:row>
      <xdr:rowOff>104775</xdr:rowOff>
    </xdr:from>
    <xdr:to>
      <xdr:col>2</xdr:col>
      <xdr:colOff>581025</xdr:colOff>
      <xdr:row>34</xdr:row>
      <xdr:rowOff>95250</xdr:rowOff>
    </xdr:to>
    <xdr:pic>
      <xdr:nvPicPr>
        <xdr:cNvPr id="2" name="Imagem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838575" y="4048125"/>
          <a:ext cx="27241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352425</xdr:colOff>
      <xdr:row>32</xdr:row>
      <xdr:rowOff>104775</xdr:rowOff>
    </xdr:from>
    <xdr:to>
      <xdr:col>2</xdr:col>
      <xdr:colOff>581025</xdr:colOff>
      <xdr:row>34</xdr:row>
      <xdr:rowOff>95250</xdr:rowOff>
    </xdr:to>
    <xdr:pic>
      <xdr:nvPicPr>
        <xdr:cNvPr id="4" name="Imagem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838575" y="4048125"/>
          <a:ext cx="27241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ng/COMPARTILHADO/ASFALTO/2017%20-%20PAV%20ASF&#193;LTICA/04%20%20-%20ACESSOS%20AO%20LAGO/OR&#199;AMENTO%20CR%208419572016-MTUR-P1037093-43/OR&#199;AMENTO%20C%20R%20841957-20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TOS%20DOUGLAS/04%20-%20CENTRO%20COMUNIT&#193;RIO%20PADR&#195;O/PLANILHA%20MULTIPLA%20PARA%20OR&#199;AMENTO%20PR&#201;VI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al"/>
      <sheetName val="Novo!"/>
      <sheetName val="Dados"/>
      <sheetName val="BDI"/>
      <sheetName val="Orçamento"/>
      <sheetName val="Memória"/>
      <sheetName val="Comp"/>
      <sheetName val="Cot"/>
      <sheetName val="CronoFF"/>
      <sheetName val="QCI"/>
      <sheetName val="Memorial Descritivo"/>
      <sheetName val="Licitação"/>
      <sheetName val="CronoFF-L"/>
      <sheetName val="QCI-L"/>
      <sheetName val="BM"/>
      <sheetName val="RRE"/>
      <sheetName val="OFÍCIO"/>
      <sheetName val="CC"/>
    </sheetNames>
    <sheetDataSet>
      <sheetData sheetId="0" refreshError="1"/>
      <sheetData sheetId="1" refreshError="1"/>
      <sheetData sheetId="2" refreshError="1">
        <row r="6">
          <cell r="G6" t="str">
            <v>MUNICÍPIO DE CORONEL VIVIDA</v>
          </cell>
        </row>
        <row r="7">
          <cell r="G7" t="str">
            <v>CORONEL VIVIDA - PR</v>
          </cell>
        </row>
        <row r="8">
          <cell r="G8" t="str">
            <v>1037093-43</v>
          </cell>
        </row>
        <row r="28">
          <cell r="G28" t="str">
            <v>DESONERADO</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sheetData sheetId="1">
        <row r="16">
          <cell r="F16" t="str">
            <v>CENTRO COMUNITÁRIO - PADRÃO PMCV</v>
          </cell>
        </row>
        <row r="17">
          <cell r="F17" t="str">
            <v>BAIRRO VILA INDUSTRIAL</v>
          </cell>
        </row>
        <row r="18">
          <cell r="F18" t="str">
            <v>DESONERADO</v>
          </cell>
        </row>
        <row r="22">
          <cell r="F22" t="str">
            <v>Euclides Luiz Weiss</v>
          </cell>
        </row>
        <row r="23">
          <cell r="F23" t="str">
            <v>PR-18913/D</v>
          </cell>
        </row>
        <row r="24">
          <cell r="F24" t="str">
            <v>1720194567609</v>
          </cell>
        </row>
      </sheetData>
      <sheetData sheetId="2"/>
      <sheetData sheetId="3">
        <row r="138">
          <cell r="A138" t="str">
            <v>(SELECIONAR)</v>
          </cell>
        </row>
        <row r="139">
          <cell r="A139" t="str">
            <v>Construção e Reforma de Edifícios</v>
          </cell>
        </row>
        <row r="140">
          <cell r="A140" t="str">
            <v>Construção de Praças Urbanas, Rodovias, Ferrovias e recapeamento e pavimentação de vias urbanas</v>
          </cell>
        </row>
        <row r="141">
          <cell r="A141" t="str">
            <v>Construção de Redes de Abastecimento de Água, Coleta de Esgoto</v>
          </cell>
        </row>
        <row r="142">
          <cell r="A142" t="str">
            <v>Construção e Manutenção de Estações e Redes de Distribuição de Energia Elétrica</v>
          </cell>
        </row>
        <row r="143">
          <cell r="A143" t="str">
            <v>Obras Portuárias, Marítimas e Fluviais</v>
          </cell>
        </row>
        <row r="144">
          <cell r="A144" t="str">
            <v>Fornecimento de Materiais e Equipamentos (aquisição indireta - em conjunto com licitação de obras)</v>
          </cell>
        </row>
        <row r="145">
          <cell r="A145" t="str">
            <v>Fornecimento de Materiais e Equipamentos (aquisição direta)</v>
          </cell>
        </row>
        <row r="146">
          <cell r="A146" t="str">
            <v>Estudos e Projetos, Planos e Gerenciamento e outros correlatos</v>
          </cell>
        </row>
      </sheetData>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5"/>
  <sheetViews>
    <sheetView tabSelected="1" workbookViewId="0">
      <selection activeCell="F260" sqref="F260"/>
    </sheetView>
  </sheetViews>
  <sheetFormatPr defaultRowHeight="15" x14ac:dyDescent="0.25"/>
  <cols>
    <col min="1" max="1" width="4.7109375" bestFit="1" customWidth="1"/>
    <col min="2" max="2" width="8.7109375" bestFit="1" customWidth="1"/>
    <col min="3" max="3" width="50.140625" customWidth="1"/>
    <col min="4" max="4" width="4.85546875" bestFit="1" customWidth="1"/>
    <col min="5" max="5" width="6.7109375" bestFit="1" customWidth="1"/>
    <col min="6" max="6" width="10" bestFit="1" customWidth="1"/>
    <col min="7" max="7" width="11.7109375" bestFit="1" customWidth="1"/>
    <col min="8" max="8" width="12.5703125" bestFit="1" customWidth="1"/>
    <col min="9" max="9" width="44.85546875" customWidth="1"/>
    <col min="10" max="10" width="16.140625" customWidth="1"/>
    <col min="11" max="11" width="13.5703125" bestFit="1" customWidth="1"/>
    <col min="12" max="12" width="12.28515625" bestFit="1" customWidth="1"/>
    <col min="13" max="13" width="11.7109375" bestFit="1" customWidth="1"/>
  </cols>
  <sheetData>
    <row r="1" spans="1:13" ht="15" customHeight="1" x14ac:dyDescent="0.25">
      <c r="A1" s="26"/>
      <c r="B1" s="26"/>
      <c r="C1" s="26"/>
      <c r="D1" s="26"/>
      <c r="E1" s="26"/>
      <c r="F1" s="26"/>
      <c r="G1" s="26"/>
      <c r="K1" s="123" t="s">
        <v>21</v>
      </c>
    </row>
    <row r="2" spans="1:13" ht="15" customHeight="1" x14ac:dyDescent="0.25">
      <c r="A2" s="26"/>
      <c r="B2" s="26"/>
      <c r="C2" s="26"/>
      <c r="D2" s="26"/>
      <c r="E2" s="26"/>
      <c r="F2" s="26"/>
      <c r="G2" s="26"/>
      <c r="I2" s="126" t="s">
        <v>8</v>
      </c>
      <c r="K2" s="124"/>
    </row>
    <row r="3" spans="1:13" ht="15" customHeight="1" x14ac:dyDescent="0.25">
      <c r="A3" s="26"/>
      <c r="B3" s="26"/>
      <c r="C3" s="27"/>
      <c r="D3" s="26"/>
      <c r="E3" s="26"/>
      <c r="F3" s="26"/>
      <c r="G3" s="26"/>
      <c r="I3" s="127"/>
      <c r="K3" s="124"/>
    </row>
    <row r="4" spans="1:13" ht="15" customHeight="1" x14ac:dyDescent="0.25">
      <c r="A4" s="26"/>
      <c r="B4" s="26"/>
      <c r="C4" s="27"/>
      <c r="D4" s="26"/>
      <c r="E4" s="26"/>
      <c r="F4" s="26"/>
      <c r="G4" s="26"/>
      <c r="I4" s="127"/>
      <c r="K4" s="124"/>
    </row>
    <row r="5" spans="1:13" ht="15" customHeight="1" x14ac:dyDescent="0.25">
      <c r="A5" s="26"/>
      <c r="B5" s="26"/>
      <c r="C5" s="26"/>
      <c r="D5" s="26"/>
      <c r="E5" s="26"/>
      <c r="F5" s="26"/>
      <c r="G5" s="26"/>
      <c r="I5" s="127"/>
      <c r="K5" s="124"/>
    </row>
    <row r="6" spans="1:13" ht="15" customHeight="1" x14ac:dyDescent="0.25">
      <c r="A6" s="26"/>
      <c r="B6" s="26"/>
      <c r="C6" s="26"/>
      <c r="D6" s="26"/>
      <c r="E6" s="26"/>
      <c r="F6" s="26"/>
      <c r="G6" s="26"/>
      <c r="I6" s="128"/>
      <c r="K6" s="124"/>
    </row>
    <row r="7" spans="1:13" ht="15.75" customHeight="1" x14ac:dyDescent="0.25">
      <c r="A7" s="121" t="s">
        <v>151</v>
      </c>
      <c r="B7" s="121"/>
      <c r="C7" s="121"/>
      <c r="D7" s="121"/>
      <c r="E7" s="121"/>
      <c r="F7" s="121"/>
      <c r="G7" s="121"/>
      <c r="K7" s="124"/>
    </row>
    <row r="8" spans="1:13" ht="15" customHeight="1" x14ac:dyDescent="0.25">
      <c r="A8" s="129" t="s">
        <v>152</v>
      </c>
      <c r="B8" s="129"/>
      <c r="C8" s="129"/>
      <c r="D8" s="129"/>
      <c r="E8" s="129"/>
      <c r="F8" s="129"/>
      <c r="G8" s="129"/>
      <c r="K8" s="124"/>
      <c r="L8" s="9" t="s">
        <v>9</v>
      </c>
    </row>
    <row r="9" spans="1:13" ht="15" customHeight="1" x14ac:dyDescent="0.25">
      <c r="A9" s="130"/>
      <c r="B9" s="131"/>
      <c r="C9" s="131"/>
      <c r="D9" s="131"/>
      <c r="E9" s="131"/>
      <c r="F9" s="131"/>
      <c r="G9" s="132"/>
      <c r="K9" s="125"/>
      <c r="L9" s="9" t="s">
        <v>3</v>
      </c>
    </row>
    <row r="10" spans="1:13" s="1" customFormat="1" ht="47.25" x14ac:dyDescent="0.25">
      <c r="A10" s="2" t="s">
        <v>5</v>
      </c>
      <c r="B10" s="2" t="s">
        <v>6</v>
      </c>
      <c r="C10" s="2" t="s">
        <v>0</v>
      </c>
      <c r="D10" s="3" t="s">
        <v>1</v>
      </c>
      <c r="E10" s="4" t="s">
        <v>2</v>
      </c>
      <c r="F10" s="4" t="s">
        <v>3</v>
      </c>
      <c r="G10" s="4" t="s">
        <v>4</v>
      </c>
      <c r="I10" s="10" t="s">
        <v>19</v>
      </c>
      <c r="J10" s="10" t="s">
        <v>20</v>
      </c>
      <c r="K10" s="12">
        <v>0</v>
      </c>
      <c r="L10" s="9" t="s">
        <v>7</v>
      </c>
      <c r="M10" s="9">
        <f>G256</f>
        <v>252488.78000000017</v>
      </c>
    </row>
    <row r="11" spans="1:13" s="1" customFormat="1" x14ac:dyDescent="0.25">
      <c r="A11" s="170"/>
      <c r="B11" s="170"/>
      <c r="C11" s="171" t="s">
        <v>313</v>
      </c>
      <c r="D11" s="28"/>
      <c r="E11" s="168"/>
      <c r="F11" s="116">
        <f t="shared" ref="F11:F12" si="0">ROUND(I11,2)</f>
        <v>0</v>
      </c>
      <c r="G11" s="116">
        <f t="shared" ref="G11:G12" si="1">ROUND(F11*E11,2)</f>
        <v>0</v>
      </c>
      <c r="H11" s="169"/>
      <c r="I11" s="117">
        <f t="shared" ref="I11:I74" si="2">ROUND(L11-(L11*$K$10),2)</f>
        <v>0</v>
      </c>
      <c r="L11" s="9"/>
    </row>
    <row r="12" spans="1:13" s="1" customFormat="1" x14ac:dyDescent="0.25">
      <c r="A12" s="170">
        <v>1</v>
      </c>
      <c r="B12" s="170"/>
      <c r="C12" s="171" t="s">
        <v>314</v>
      </c>
      <c r="D12" s="28"/>
      <c r="E12" s="168"/>
      <c r="F12" s="116">
        <f t="shared" ref="F12:F75" si="3">ROUND(I12,2)</f>
        <v>0</v>
      </c>
      <c r="G12" s="116">
        <f t="shared" ref="G12:G75" si="4">ROUND(F12*E12,2)</f>
        <v>0</v>
      </c>
      <c r="H12" s="118">
        <f>SUM(G13:G18)</f>
        <v>12762.669999999998</v>
      </c>
      <c r="I12" s="117">
        <f t="shared" si="2"/>
        <v>0</v>
      </c>
      <c r="L12" s="9"/>
    </row>
    <row r="13" spans="1:13" s="1" customFormat="1" ht="22.5" x14ac:dyDescent="0.25">
      <c r="A13" s="6" t="s">
        <v>67</v>
      </c>
      <c r="B13" s="6" t="s">
        <v>548</v>
      </c>
      <c r="C13" s="5" t="s">
        <v>315</v>
      </c>
      <c r="D13" s="6" t="s">
        <v>70</v>
      </c>
      <c r="E13" s="7">
        <v>6</v>
      </c>
      <c r="F13" s="116">
        <f t="shared" si="3"/>
        <v>690.72</v>
      </c>
      <c r="G13" s="116">
        <f t="shared" si="4"/>
        <v>4144.32</v>
      </c>
      <c r="H13" s="169"/>
      <c r="I13" s="117">
        <f t="shared" si="2"/>
        <v>690.72</v>
      </c>
      <c r="L13" s="9">
        <v>690.72</v>
      </c>
    </row>
    <row r="14" spans="1:13" s="1" customFormat="1" ht="33.75" x14ac:dyDescent="0.25">
      <c r="A14" s="6" t="s">
        <v>68</v>
      </c>
      <c r="B14" s="6" t="s">
        <v>549</v>
      </c>
      <c r="C14" s="5" t="s">
        <v>316</v>
      </c>
      <c r="D14" s="6" t="s">
        <v>317</v>
      </c>
      <c r="E14" s="7">
        <v>1</v>
      </c>
      <c r="F14" s="116">
        <f t="shared" si="3"/>
        <v>3061.63</v>
      </c>
      <c r="G14" s="116">
        <f t="shared" si="4"/>
        <v>3061.63</v>
      </c>
      <c r="H14" s="169"/>
      <c r="I14" s="117">
        <f t="shared" si="2"/>
        <v>3061.63</v>
      </c>
      <c r="L14" s="9">
        <v>3061.63</v>
      </c>
    </row>
    <row r="15" spans="1:13" s="1" customFormat="1" ht="45" x14ac:dyDescent="0.25">
      <c r="A15" s="6" t="s">
        <v>69</v>
      </c>
      <c r="B15" s="6" t="s">
        <v>550</v>
      </c>
      <c r="C15" s="5" t="s">
        <v>318</v>
      </c>
      <c r="D15" s="6" t="s">
        <v>319</v>
      </c>
      <c r="E15" s="7">
        <v>1</v>
      </c>
      <c r="F15" s="116">
        <f t="shared" si="3"/>
        <v>192.01</v>
      </c>
      <c r="G15" s="116">
        <f t="shared" si="4"/>
        <v>192.01</v>
      </c>
      <c r="H15" s="169"/>
      <c r="I15" s="117">
        <f t="shared" si="2"/>
        <v>192.01</v>
      </c>
      <c r="L15" s="9">
        <v>192.01</v>
      </c>
    </row>
    <row r="16" spans="1:13" s="1" customFormat="1" ht="22.5" x14ac:dyDescent="0.25">
      <c r="A16" s="6" t="s">
        <v>118</v>
      </c>
      <c r="B16" s="6" t="s">
        <v>551</v>
      </c>
      <c r="C16" s="5" t="s">
        <v>320</v>
      </c>
      <c r="D16" s="6" t="s">
        <v>319</v>
      </c>
      <c r="E16" s="7">
        <v>1</v>
      </c>
      <c r="F16" s="116">
        <f t="shared" si="3"/>
        <v>174.46</v>
      </c>
      <c r="G16" s="116">
        <f t="shared" si="4"/>
        <v>174.46</v>
      </c>
      <c r="H16" s="169"/>
      <c r="I16" s="117">
        <f t="shared" si="2"/>
        <v>174.46</v>
      </c>
      <c r="L16" s="9">
        <v>174.46</v>
      </c>
    </row>
    <row r="17" spans="1:12" s="1" customFormat="1" x14ac:dyDescent="0.25">
      <c r="A17" s="6" t="s">
        <v>119</v>
      </c>
      <c r="B17" s="6" t="s">
        <v>147</v>
      </c>
      <c r="C17" s="5" t="s">
        <v>148</v>
      </c>
      <c r="D17" s="6" t="s">
        <v>70</v>
      </c>
      <c r="E17" s="7">
        <v>2.5</v>
      </c>
      <c r="F17" s="116">
        <f t="shared" si="3"/>
        <v>428.22</v>
      </c>
      <c r="G17" s="116">
        <f t="shared" si="4"/>
        <v>1070.55</v>
      </c>
      <c r="H17" s="169"/>
      <c r="I17" s="117">
        <f t="shared" si="2"/>
        <v>428.22</v>
      </c>
      <c r="L17" s="9">
        <v>428.22</v>
      </c>
    </row>
    <row r="18" spans="1:12" s="1" customFormat="1" ht="33.75" x14ac:dyDescent="0.25">
      <c r="A18" s="6" t="s">
        <v>153</v>
      </c>
      <c r="B18" s="6" t="s">
        <v>552</v>
      </c>
      <c r="C18" s="5" t="s">
        <v>321</v>
      </c>
      <c r="D18" s="6" t="s">
        <v>149</v>
      </c>
      <c r="E18" s="7">
        <v>85.4</v>
      </c>
      <c r="F18" s="116">
        <f t="shared" si="3"/>
        <v>48.24</v>
      </c>
      <c r="G18" s="116">
        <f t="shared" si="4"/>
        <v>4119.7</v>
      </c>
      <c r="H18" s="169"/>
      <c r="I18" s="117">
        <f t="shared" si="2"/>
        <v>48.24</v>
      </c>
      <c r="L18" s="9">
        <v>48.24</v>
      </c>
    </row>
    <row r="19" spans="1:12" s="1" customFormat="1" x14ac:dyDescent="0.25">
      <c r="A19" s="170">
        <v>2</v>
      </c>
      <c r="B19" s="170"/>
      <c r="C19" s="171" t="s">
        <v>322</v>
      </c>
      <c r="D19" s="6"/>
      <c r="E19" s="7"/>
      <c r="F19" s="116">
        <f t="shared" si="3"/>
        <v>0</v>
      </c>
      <c r="G19" s="116">
        <f t="shared" si="4"/>
        <v>0</v>
      </c>
      <c r="H19" s="118">
        <f>SUM(G20)</f>
        <v>46051.06</v>
      </c>
      <c r="I19" s="117">
        <f t="shared" si="2"/>
        <v>0</v>
      </c>
      <c r="L19" s="9"/>
    </row>
    <row r="20" spans="1:12" s="1" customFormat="1" ht="67.5" x14ac:dyDescent="0.25">
      <c r="A20" s="6" t="s">
        <v>71</v>
      </c>
      <c r="B20" s="6" t="s">
        <v>553</v>
      </c>
      <c r="C20" s="5" t="s">
        <v>323</v>
      </c>
      <c r="D20" s="6" t="s">
        <v>317</v>
      </c>
      <c r="E20" s="7">
        <v>1</v>
      </c>
      <c r="F20" s="116">
        <f t="shared" si="3"/>
        <v>46051.06</v>
      </c>
      <c r="G20" s="116">
        <f t="shared" si="4"/>
        <v>46051.06</v>
      </c>
      <c r="H20" s="169"/>
      <c r="I20" s="117">
        <f t="shared" si="2"/>
        <v>46051.06</v>
      </c>
      <c r="L20" s="9">
        <v>46051.06</v>
      </c>
    </row>
    <row r="21" spans="1:12" s="1" customFormat="1" x14ac:dyDescent="0.25">
      <c r="A21" s="170">
        <v>3</v>
      </c>
      <c r="B21" s="170"/>
      <c r="C21" s="171" t="s">
        <v>324</v>
      </c>
      <c r="D21" s="6"/>
      <c r="E21" s="7"/>
      <c r="F21" s="116">
        <f t="shared" si="3"/>
        <v>0</v>
      </c>
      <c r="G21" s="116">
        <f t="shared" si="4"/>
        <v>0</v>
      </c>
      <c r="H21" s="118">
        <f>SUM(G22:G45)</f>
        <v>29295.149999999998</v>
      </c>
      <c r="I21" s="117">
        <f t="shared" si="2"/>
        <v>0</v>
      </c>
      <c r="L21" s="9"/>
    </row>
    <row r="22" spans="1:12" s="1" customFormat="1" x14ac:dyDescent="0.25">
      <c r="A22" s="6" t="s">
        <v>72</v>
      </c>
      <c r="B22" s="6"/>
      <c r="C22" s="5" t="s">
        <v>325</v>
      </c>
      <c r="D22" s="6"/>
      <c r="E22" s="7"/>
      <c r="F22" s="116">
        <f t="shared" si="3"/>
        <v>0</v>
      </c>
      <c r="G22" s="116">
        <f t="shared" si="4"/>
        <v>0</v>
      </c>
      <c r="H22" s="169"/>
      <c r="I22" s="117">
        <f t="shared" si="2"/>
        <v>0</v>
      </c>
      <c r="L22" s="9"/>
    </row>
    <row r="23" spans="1:12" s="1" customFormat="1" ht="22.5" x14ac:dyDescent="0.25">
      <c r="A23" s="6" t="s">
        <v>73</v>
      </c>
      <c r="B23" s="6" t="s">
        <v>554</v>
      </c>
      <c r="C23" s="5" t="s">
        <v>326</v>
      </c>
      <c r="D23" s="6" t="s">
        <v>106</v>
      </c>
      <c r="E23" s="7">
        <v>2.2999999999999998</v>
      </c>
      <c r="F23" s="116">
        <f t="shared" si="3"/>
        <v>86.4</v>
      </c>
      <c r="G23" s="116">
        <f t="shared" si="4"/>
        <v>198.72</v>
      </c>
      <c r="H23" s="169"/>
      <c r="I23" s="117">
        <f t="shared" si="2"/>
        <v>86.4</v>
      </c>
      <c r="L23" s="9">
        <v>86.4</v>
      </c>
    </row>
    <row r="24" spans="1:12" s="1" customFormat="1" ht="22.5" x14ac:dyDescent="0.25">
      <c r="A24" s="6" t="s">
        <v>154</v>
      </c>
      <c r="B24" s="6" t="s">
        <v>555</v>
      </c>
      <c r="C24" s="5" t="s">
        <v>327</v>
      </c>
      <c r="D24" s="6" t="s">
        <v>106</v>
      </c>
      <c r="E24" s="7">
        <v>5.47</v>
      </c>
      <c r="F24" s="116">
        <f t="shared" si="3"/>
        <v>131.27000000000001</v>
      </c>
      <c r="G24" s="116">
        <f t="shared" si="4"/>
        <v>718.05</v>
      </c>
      <c r="H24" s="169"/>
      <c r="I24" s="117">
        <f t="shared" si="2"/>
        <v>131.27000000000001</v>
      </c>
      <c r="L24" s="9">
        <v>131.27000000000001</v>
      </c>
    </row>
    <row r="25" spans="1:12" s="1" customFormat="1" x14ac:dyDescent="0.25">
      <c r="A25" s="6" t="s">
        <v>74</v>
      </c>
      <c r="B25" s="6"/>
      <c r="C25" s="5" t="s">
        <v>328</v>
      </c>
      <c r="D25" s="6"/>
      <c r="E25" s="7">
        <v>0</v>
      </c>
      <c r="F25" s="116">
        <f t="shared" si="3"/>
        <v>0</v>
      </c>
      <c r="G25" s="116">
        <f t="shared" si="4"/>
        <v>0</v>
      </c>
      <c r="H25" s="169"/>
      <c r="I25" s="117">
        <f t="shared" si="2"/>
        <v>0</v>
      </c>
      <c r="L25" s="9">
        <v>0</v>
      </c>
    </row>
    <row r="26" spans="1:12" s="1" customFormat="1" ht="22.5" x14ac:dyDescent="0.25">
      <c r="A26" s="6" t="s">
        <v>74</v>
      </c>
      <c r="B26" s="6" t="s">
        <v>556</v>
      </c>
      <c r="C26" s="5" t="s">
        <v>329</v>
      </c>
      <c r="D26" s="6" t="s">
        <v>330</v>
      </c>
      <c r="E26" s="7">
        <v>69.52</v>
      </c>
      <c r="F26" s="116">
        <f t="shared" si="3"/>
        <v>13.33</v>
      </c>
      <c r="G26" s="116">
        <f t="shared" si="4"/>
        <v>926.7</v>
      </c>
      <c r="H26" s="169"/>
      <c r="I26" s="117">
        <f t="shared" si="2"/>
        <v>13.33</v>
      </c>
      <c r="L26" s="9">
        <v>13.33</v>
      </c>
    </row>
    <row r="27" spans="1:12" s="1" customFormat="1" ht="33.75" x14ac:dyDescent="0.25">
      <c r="A27" s="6" t="s">
        <v>75</v>
      </c>
      <c r="B27" s="6" t="s">
        <v>557</v>
      </c>
      <c r="C27" s="5" t="s">
        <v>331</v>
      </c>
      <c r="D27" s="6" t="s">
        <v>70</v>
      </c>
      <c r="E27" s="7">
        <v>8.8000000000000007</v>
      </c>
      <c r="F27" s="116">
        <f t="shared" si="3"/>
        <v>133.08000000000001</v>
      </c>
      <c r="G27" s="116">
        <f t="shared" si="4"/>
        <v>1171.0999999999999</v>
      </c>
      <c r="H27" s="169"/>
      <c r="I27" s="117">
        <f t="shared" si="2"/>
        <v>133.08000000000001</v>
      </c>
      <c r="L27" s="9">
        <v>133.08000000000001</v>
      </c>
    </row>
    <row r="28" spans="1:12" s="1" customFormat="1" ht="22.5" x14ac:dyDescent="0.25">
      <c r="A28" s="6" t="s">
        <v>76</v>
      </c>
      <c r="B28" s="6" t="s">
        <v>558</v>
      </c>
      <c r="C28" s="5" t="s">
        <v>332</v>
      </c>
      <c r="D28" s="6" t="s">
        <v>70</v>
      </c>
      <c r="E28" s="7">
        <v>7.04</v>
      </c>
      <c r="F28" s="116">
        <f t="shared" si="3"/>
        <v>16.46</v>
      </c>
      <c r="G28" s="116">
        <f t="shared" si="4"/>
        <v>115.88</v>
      </c>
      <c r="H28" s="118"/>
      <c r="I28" s="117">
        <f t="shared" si="2"/>
        <v>16.46</v>
      </c>
      <c r="L28" s="9">
        <v>16.46</v>
      </c>
    </row>
    <row r="29" spans="1:12" s="1" customFormat="1" ht="33.75" x14ac:dyDescent="0.25">
      <c r="A29" s="6" t="s">
        <v>155</v>
      </c>
      <c r="B29" s="6" t="s">
        <v>559</v>
      </c>
      <c r="C29" s="5" t="s">
        <v>333</v>
      </c>
      <c r="D29" s="6" t="s">
        <v>106</v>
      </c>
      <c r="E29" s="7">
        <v>1.76</v>
      </c>
      <c r="F29" s="116">
        <f t="shared" si="3"/>
        <v>381.51</v>
      </c>
      <c r="G29" s="116">
        <f t="shared" si="4"/>
        <v>671.46</v>
      </c>
      <c r="H29" s="169"/>
      <c r="I29" s="117">
        <f t="shared" si="2"/>
        <v>381.51</v>
      </c>
      <c r="L29" s="9">
        <v>381.51</v>
      </c>
    </row>
    <row r="30" spans="1:12" s="1" customFormat="1" x14ac:dyDescent="0.25">
      <c r="A30" s="6" t="s">
        <v>77</v>
      </c>
      <c r="B30" s="6"/>
      <c r="C30" s="5" t="s">
        <v>334</v>
      </c>
      <c r="D30" s="6"/>
      <c r="E30" s="7"/>
      <c r="F30" s="116">
        <f t="shared" si="3"/>
        <v>0</v>
      </c>
      <c r="G30" s="116">
        <f t="shared" si="4"/>
        <v>0</v>
      </c>
      <c r="H30" s="169"/>
      <c r="I30" s="117">
        <f t="shared" si="2"/>
        <v>0</v>
      </c>
      <c r="L30" s="9">
        <v>0</v>
      </c>
    </row>
    <row r="31" spans="1:12" s="1" customFormat="1" ht="22.5" x14ac:dyDescent="0.25">
      <c r="A31" s="6" t="s">
        <v>78</v>
      </c>
      <c r="B31" s="6" t="s">
        <v>560</v>
      </c>
      <c r="C31" s="5" t="s">
        <v>335</v>
      </c>
      <c r="D31" s="6" t="s">
        <v>330</v>
      </c>
      <c r="E31" s="7">
        <v>225.08</v>
      </c>
      <c r="F31" s="116">
        <f t="shared" si="3"/>
        <v>10.82</v>
      </c>
      <c r="G31" s="116">
        <f t="shared" si="4"/>
        <v>2435.37</v>
      </c>
      <c r="H31" s="169"/>
      <c r="I31" s="117">
        <f t="shared" si="2"/>
        <v>10.82</v>
      </c>
      <c r="L31" s="9">
        <v>10.82</v>
      </c>
    </row>
    <row r="32" spans="1:12" s="1" customFormat="1" ht="22.5" x14ac:dyDescent="0.25">
      <c r="A32" s="6" t="s">
        <v>120</v>
      </c>
      <c r="B32" s="6" t="s">
        <v>561</v>
      </c>
      <c r="C32" s="5" t="s">
        <v>336</v>
      </c>
      <c r="D32" s="6" t="s">
        <v>330</v>
      </c>
      <c r="E32" s="7">
        <v>73.97</v>
      </c>
      <c r="F32" s="116">
        <f t="shared" si="3"/>
        <v>16.47</v>
      </c>
      <c r="G32" s="116">
        <f t="shared" si="4"/>
        <v>1218.29</v>
      </c>
      <c r="H32" s="169"/>
      <c r="I32" s="117">
        <f t="shared" si="2"/>
        <v>16.47</v>
      </c>
      <c r="L32" s="9">
        <v>16.47</v>
      </c>
    </row>
    <row r="33" spans="1:12" s="1" customFormat="1" ht="33.75" x14ac:dyDescent="0.25">
      <c r="A33" s="6" t="s">
        <v>121</v>
      </c>
      <c r="B33" s="6" t="s">
        <v>562</v>
      </c>
      <c r="C33" s="5" t="s">
        <v>337</v>
      </c>
      <c r="D33" s="6" t="s">
        <v>70</v>
      </c>
      <c r="E33" s="7">
        <v>54.72</v>
      </c>
      <c r="F33" s="116">
        <f t="shared" si="3"/>
        <v>82.41</v>
      </c>
      <c r="G33" s="116">
        <f t="shared" si="4"/>
        <v>4509.4799999999996</v>
      </c>
      <c r="H33" s="169"/>
      <c r="I33" s="117">
        <f t="shared" si="2"/>
        <v>82.41</v>
      </c>
      <c r="L33" s="9">
        <v>82.41</v>
      </c>
    </row>
    <row r="34" spans="1:12" s="1" customFormat="1" ht="33.75" x14ac:dyDescent="0.25">
      <c r="A34" s="6" t="s">
        <v>156</v>
      </c>
      <c r="B34" s="6" t="s">
        <v>559</v>
      </c>
      <c r="C34" s="5" t="s">
        <v>333</v>
      </c>
      <c r="D34" s="6" t="s">
        <v>106</v>
      </c>
      <c r="E34" s="7">
        <v>4.0999999999999996</v>
      </c>
      <c r="F34" s="116">
        <f t="shared" si="3"/>
        <v>381.51</v>
      </c>
      <c r="G34" s="116">
        <f t="shared" si="4"/>
        <v>1564.19</v>
      </c>
      <c r="H34" s="169"/>
      <c r="I34" s="117">
        <f t="shared" si="2"/>
        <v>381.51</v>
      </c>
      <c r="L34" s="9">
        <v>381.51</v>
      </c>
    </row>
    <row r="35" spans="1:12" s="1" customFormat="1" ht="22.5" x14ac:dyDescent="0.25">
      <c r="A35" s="6" t="s">
        <v>157</v>
      </c>
      <c r="B35" s="6" t="s">
        <v>563</v>
      </c>
      <c r="C35" s="5" t="s">
        <v>338</v>
      </c>
      <c r="D35" s="6" t="s">
        <v>70</v>
      </c>
      <c r="E35" s="7">
        <v>68.400000000000006</v>
      </c>
      <c r="F35" s="116">
        <f t="shared" si="3"/>
        <v>31.3</v>
      </c>
      <c r="G35" s="116">
        <f t="shared" si="4"/>
        <v>2140.92</v>
      </c>
      <c r="H35" s="169"/>
      <c r="I35" s="117">
        <f t="shared" si="2"/>
        <v>31.3</v>
      </c>
      <c r="L35" s="9">
        <v>31.3</v>
      </c>
    </row>
    <row r="36" spans="1:12" s="1" customFormat="1" x14ac:dyDescent="0.25">
      <c r="A36" s="6" t="s">
        <v>122</v>
      </c>
      <c r="B36" s="6"/>
      <c r="C36" s="5" t="s">
        <v>339</v>
      </c>
      <c r="D36" s="6"/>
      <c r="E36" s="7"/>
      <c r="F36" s="116">
        <f t="shared" si="3"/>
        <v>0</v>
      </c>
      <c r="G36" s="116">
        <f t="shared" si="4"/>
        <v>0</v>
      </c>
      <c r="H36" s="169"/>
      <c r="I36" s="117">
        <f t="shared" si="2"/>
        <v>0</v>
      </c>
      <c r="L36" s="9"/>
    </row>
    <row r="37" spans="1:12" s="1" customFormat="1" ht="45" x14ac:dyDescent="0.25">
      <c r="A37" s="6" t="s">
        <v>123</v>
      </c>
      <c r="B37" s="6" t="s">
        <v>564</v>
      </c>
      <c r="C37" s="5" t="s">
        <v>340</v>
      </c>
      <c r="D37" s="6" t="s">
        <v>330</v>
      </c>
      <c r="E37" s="7">
        <v>77.2</v>
      </c>
      <c r="F37" s="116">
        <f t="shared" si="3"/>
        <v>10.71</v>
      </c>
      <c r="G37" s="116">
        <f t="shared" si="4"/>
        <v>826.81</v>
      </c>
      <c r="H37" s="169"/>
      <c r="I37" s="117">
        <f t="shared" si="2"/>
        <v>10.71</v>
      </c>
      <c r="L37" s="9">
        <v>10.71</v>
      </c>
    </row>
    <row r="38" spans="1:12" s="1" customFormat="1" ht="45" x14ac:dyDescent="0.25">
      <c r="A38" s="6" t="s">
        <v>158</v>
      </c>
      <c r="B38" s="6" t="s">
        <v>565</v>
      </c>
      <c r="C38" s="5" t="s">
        <v>341</v>
      </c>
      <c r="D38" s="6" t="s">
        <v>330</v>
      </c>
      <c r="E38" s="7">
        <v>25.37</v>
      </c>
      <c r="F38" s="116">
        <f t="shared" si="3"/>
        <v>16.579999999999998</v>
      </c>
      <c r="G38" s="116">
        <f t="shared" si="4"/>
        <v>420.63</v>
      </c>
      <c r="H38" s="169"/>
      <c r="I38" s="117">
        <f t="shared" si="2"/>
        <v>16.579999999999998</v>
      </c>
      <c r="L38" s="9">
        <v>16.579999999999998</v>
      </c>
    </row>
    <row r="39" spans="1:12" s="1" customFormat="1" ht="33.75" x14ac:dyDescent="0.25">
      <c r="A39" s="6" t="s">
        <v>159</v>
      </c>
      <c r="B39" s="6" t="s">
        <v>566</v>
      </c>
      <c r="C39" s="5" t="s">
        <v>342</v>
      </c>
      <c r="D39" s="6" t="s">
        <v>70</v>
      </c>
      <c r="E39" s="7">
        <v>18.77</v>
      </c>
      <c r="F39" s="116">
        <f t="shared" si="3"/>
        <v>115.15</v>
      </c>
      <c r="G39" s="116">
        <f t="shared" si="4"/>
        <v>2161.37</v>
      </c>
      <c r="H39" s="169"/>
      <c r="I39" s="117">
        <f t="shared" si="2"/>
        <v>115.15</v>
      </c>
      <c r="L39" s="9">
        <v>115.15</v>
      </c>
    </row>
    <row r="40" spans="1:12" s="1" customFormat="1" ht="33.75" x14ac:dyDescent="0.25">
      <c r="A40" s="6" t="s">
        <v>160</v>
      </c>
      <c r="B40" s="6" t="s">
        <v>559</v>
      </c>
      <c r="C40" s="5" t="s">
        <v>333</v>
      </c>
      <c r="D40" s="6" t="s">
        <v>106</v>
      </c>
      <c r="E40" s="7">
        <v>1.41</v>
      </c>
      <c r="F40" s="116">
        <f t="shared" si="3"/>
        <v>381.51</v>
      </c>
      <c r="G40" s="116">
        <f t="shared" si="4"/>
        <v>537.92999999999995</v>
      </c>
      <c r="H40" s="169"/>
      <c r="I40" s="117">
        <f t="shared" si="2"/>
        <v>381.51</v>
      </c>
      <c r="L40" s="9">
        <v>381.51</v>
      </c>
    </row>
    <row r="41" spans="1:12" s="1" customFormat="1" x14ac:dyDescent="0.25">
      <c r="A41" s="6" t="s">
        <v>161</v>
      </c>
      <c r="B41" s="6"/>
      <c r="C41" s="5" t="s">
        <v>343</v>
      </c>
      <c r="D41" s="6"/>
      <c r="E41" s="7"/>
      <c r="F41" s="116">
        <f t="shared" si="3"/>
        <v>0</v>
      </c>
      <c r="G41" s="116">
        <f t="shared" si="4"/>
        <v>0</v>
      </c>
      <c r="H41" s="169"/>
      <c r="I41" s="117">
        <f t="shared" si="2"/>
        <v>0</v>
      </c>
      <c r="L41" s="9"/>
    </row>
    <row r="42" spans="1:12" s="1" customFormat="1" ht="45" x14ac:dyDescent="0.25">
      <c r="A42" s="6" t="s">
        <v>162</v>
      </c>
      <c r="B42" s="6" t="s">
        <v>567</v>
      </c>
      <c r="C42" s="5" t="s">
        <v>344</v>
      </c>
      <c r="D42" s="6" t="s">
        <v>330</v>
      </c>
      <c r="E42" s="7">
        <v>144.1</v>
      </c>
      <c r="F42" s="116">
        <f t="shared" si="3"/>
        <v>13.31</v>
      </c>
      <c r="G42" s="116">
        <f t="shared" si="4"/>
        <v>1917.97</v>
      </c>
      <c r="H42" s="118"/>
      <c r="I42" s="117">
        <f t="shared" si="2"/>
        <v>13.31</v>
      </c>
      <c r="L42" s="9">
        <v>13.31</v>
      </c>
    </row>
    <row r="43" spans="1:12" s="1" customFormat="1" ht="45" x14ac:dyDescent="0.25">
      <c r="A43" s="6" t="s">
        <v>163</v>
      </c>
      <c r="B43" s="6" t="s">
        <v>565</v>
      </c>
      <c r="C43" s="5" t="s">
        <v>341</v>
      </c>
      <c r="D43" s="6" t="s">
        <v>330</v>
      </c>
      <c r="E43" s="7">
        <v>73.97</v>
      </c>
      <c r="F43" s="116">
        <f t="shared" si="3"/>
        <v>16.579999999999998</v>
      </c>
      <c r="G43" s="116">
        <f t="shared" si="4"/>
        <v>1226.42</v>
      </c>
      <c r="H43" s="169"/>
      <c r="I43" s="117">
        <f t="shared" si="2"/>
        <v>16.579999999999998</v>
      </c>
      <c r="L43" s="9">
        <v>16.579999999999998</v>
      </c>
    </row>
    <row r="44" spans="1:12" s="1" customFormat="1" ht="22.5" x14ac:dyDescent="0.25">
      <c r="A44" s="6" t="s">
        <v>164</v>
      </c>
      <c r="B44" s="6" t="s">
        <v>568</v>
      </c>
      <c r="C44" s="5" t="s">
        <v>345</v>
      </c>
      <c r="D44" s="6" t="s">
        <v>70</v>
      </c>
      <c r="E44" s="7">
        <v>54.72</v>
      </c>
      <c r="F44" s="116">
        <f t="shared" si="3"/>
        <v>90.82</v>
      </c>
      <c r="G44" s="116">
        <f t="shared" si="4"/>
        <v>4969.67</v>
      </c>
      <c r="H44" s="169"/>
      <c r="I44" s="117">
        <f t="shared" si="2"/>
        <v>90.82</v>
      </c>
      <c r="L44" s="9">
        <v>90.82</v>
      </c>
    </row>
    <row r="45" spans="1:12" s="1" customFormat="1" ht="33.75" x14ac:dyDescent="0.25">
      <c r="A45" s="6" t="s">
        <v>165</v>
      </c>
      <c r="B45" s="6" t="s">
        <v>559</v>
      </c>
      <c r="C45" s="5" t="s">
        <v>333</v>
      </c>
      <c r="D45" s="6" t="s">
        <v>106</v>
      </c>
      <c r="E45" s="7">
        <v>4.0999999999999996</v>
      </c>
      <c r="F45" s="116">
        <f t="shared" si="3"/>
        <v>381.51</v>
      </c>
      <c r="G45" s="116">
        <f t="shared" si="4"/>
        <v>1564.19</v>
      </c>
      <c r="H45" s="169"/>
      <c r="I45" s="117">
        <f t="shared" si="2"/>
        <v>381.51</v>
      </c>
      <c r="L45" s="9">
        <v>381.51</v>
      </c>
    </row>
    <row r="46" spans="1:12" s="1" customFormat="1" x14ac:dyDescent="0.25">
      <c r="A46" s="170">
        <v>4</v>
      </c>
      <c r="B46" s="170"/>
      <c r="C46" s="171" t="s">
        <v>346</v>
      </c>
      <c r="D46" s="6"/>
      <c r="E46" s="7"/>
      <c r="F46" s="116">
        <f t="shared" si="3"/>
        <v>0</v>
      </c>
      <c r="G46" s="116">
        <f t="shared" si="4"/>
        <v>0</v>
      </c>
      <c r="H46" s="118">
        <f>SUM(G47:G50)</f>
        <v>34248.9</v>
      </c>
      <c r="I46" s="117">
        <f t="shared" si="2"/>
        <v>0</v>
      </c>
      <c r="L46" s="9"/>
    </row>
    <row r="47" spans="1:12" s="1" customFormat="1" ht="45" x14ac:dyDescent="0.25">
      <c r="A47" s="6" t="s">
        <v>79</v>
      </c>
      <c r="B47" s="6" t="s">
        <v>569</v>
      </c>
      <c r="C47" s="5" t="s">
        <v>347</v>
      </c>
      <c r="D47" s="6" t="s">
        <v>70</v>
      </c>
      <c r="E47" s="7">
        <v>370.93</v>
      </c>
      <c r="F47" s="116">
        <f t="shared" si="3"/>
        <v>81.2</v>
      </c>
      <c r="G47" s="116">
        <f t="shared" si="4"/>
        <v>30119.52</v>
      </c>
      <c r="H47" s="169"/>
      <c r="I47" s="117">
        <f t="shared" si="2"/>
        <v>81.2</v>
      </c>
      <c r="L47" s="9">
        <v>81.2</v>
      </c>
    </row>
    <row r="48" spans="1:12" s="1" customFormat="1" ht="33.75" x14ac:dyDescent="0.25">
      <c r="A48" s="6" t="s">
        <v>80</v>
      </c>
      <c r="B48" s="6" t="s">
        <v>570</v>
      </c>
      <c r="C48" s="5" t="s">
        <v>348</v>
      </c>
      <c r="D48" s="6" t="s">
        <v>149</v>
      </c>
      <c r="E48" s="7">
        <v>47.48</v>
      </c>
      <c r="F48" s="116">
        <f t="shared" si="3"/>
        <v>33.22</v>
      </c>
      <c r="G48" s="116">
        <f t="shared" si="4"/>
        <v>1577.29</v>
      </c>
      <c r="H48" s="169"/>
      <c r="I48" s="117">
        <f t="shared" si="2"/>
        <v>33.22</v>
      </c>
      <c r="L48" s="9">
        <v>33.22</v>
      </c>
    </row>
    <row r="49" spans="1:12" s="1" customFormat="1" ht="33.75" x14ac:dyDescent="0.25">
      <c r="A49" s="6" t="s">
        <v>81</v>
      </c>
      <c r="B49" s="6" t="s">
        <v>571</v>
      </c>
      <c r="C49" s="5" t="s">
        <v>349</v>
      </c>
      <c r="D49" s="6" t="s">
        <v>149</v>
      </c>
      <c r="E49" s="7">
        <v>47.48</v>
      </c>
      <c r="F49" s="116">
        <f t="shared" si="3"/>
        <v>38.86</v>
      </c>
      <c r="G49" s="116">
        <f t="shared" si="4"/>
        <v>1845.07</v>
      </c>
      <c r="H49" s="169"/>
      <c r="I49" s="117">
        <f t="shared" si="2"/>
        <v>38.86</v>
      </c>
      <c r="L49" s="9">
        <v>38.86</v>
      </c>
    </row>
    <row r="50" spans="1:12" s="1" customFormat="1" ht="33.75" x14ac:dyDescent="0.25">
      <c r="A50" s="6" t="s">
        <v>124</v>
      </c>
      <c r="B50" s="6" t="s">
        <v>572</v>
      </c>
      <c r="C50" s="5" t="s">
        <v>350</v>
      </c>
      <c r="D50" s="6" t="s">
        <v>149</v>
      </c>
      <c r="E50" s="7">
        <v>18.05</v>
      </c>
      <c r="F50" s="116">
        <f t="shared" si="3"/>
        <v>39.17</v>
      </c>
      <c r="G50" s="116">
        <f t="shared" si="4"/>
        <v>707.02</v>
      </c>
      <c r="H50" s="169"/>
      <c r="I50" s="117">
        <f t="shared" si="2"/>
        <v>39.17</v>
      </c>
      <c r="L50" s="9">
        <v>39.17</v>
      </c>
    </row>
    <row r="51" spans="1:12" s="1" customFormat="1" x14ac:dyDescent="0.25">
      <c r="A51" s="170">
        <v>5</v>
      </c>
      <c r="B51" s="170"/>
      <c r="C51" s="171" t="s">
        <v>351</v>
      </c>
      <c r="D51" s="6"/>
      <c r="E51" s="7"/>
      <c r="F51" s="116">
        <f t="shared" si="3"/>
        <v>0</v>
      </c>
      <c r="G51" s="116">
        <f t="shared" si="4"/>
        <v>0</v>
      </c>
      <c r="H51" s="118">
        <f>SUM(G53:G63)</f>
        <v>7107.63</v>
      </c>
      <c r="I51" s="117">
        <f t="shared" si="2"/>
        <v>0</v>
      </c>
      <c r="L51" s="9"/>
    </row>
    <row r="52" spans="1:12" s="1" customFormat="1" x14ac:dyDescent="0.25">
      <c r="A52" s="6" t="s">
        <v>82</v>
      </c>
      <c r="B52" s="6"/>
      <c r="C52" s="5" t="s">
        <v>352</v>
      </c>
      <c r="D52" s="6"/>
      <c r="E52" s="7"/>
      <c r="F52" s="116">
        <f t="shared" si="3"/>
        <v>0</v>
      </c>
      <c r="G52" s="116">
        <f t="shared" si="4"/>
        <v>0</v>
      </c>
      <c r="H52" s="169"/>
      <c r="I52" s="117">
        <f t="shared" si="2"/>
        <v>0</v>
      </c>
      <c r="L52" s="9"/>
    </row>
    <row r="53" spans="1:12" s="1" customFormat="1" ht="45" x14ac:dyDescent="0.25">
      <c r="A53" s="6" t="s">
        <v>83</v>
      </c>
      <c r="B53" s="6" t="s">
        <v>573</v>
      </c>
      <c r="C53" s="5" t="s">
        <v>353</v>
      </c>
      <c r="D53" s="6" t="s">
        <v>70</v>
      </c>
      <c r="E53" s="7">
        <v>16.57</v>
      </c>
      <c r="F53" s="116">
        <f t="shared" si="3"/>
        <v>87.1</v>
      </c>
      <c r="G53" s="116">
        <f t="shared" si="4"/>
        <v>1443.25</v>
      </c>
      <c r="H53" s="169"/>
      <c r="I53" s="117">
        <f t="shared" si="2"/>
        <v>87.1</v>
      </c>
      <c r="L53" s="9">
        <v>87.1</v>
      </c>
    </row>
    <row r="54" spans="1:12" s="1" customFormat="1" ht="33.75" x14ac:dyDescent="0.25">
      <c r="A54" s="6" t="s">
        <v>166</v>
      </c>
      <c r="B54" s="6" t="s">
        <v>574</v>
      </c>
      <c r="C54" s="5" t="s">
        <v>354</v>
      </c>
      <c r="D54" s="6" t="s">
        <v>70</v>
      </c>
      <c r="E54" s="7">
        <v>16.57</v>
      </c>
      <c r="F54" s="116">
        <f t="shared" si="3"/>
        <v>4.17</v>
      </c>
      <c r="G54" s="116">
        <f t="shared" si="4"/>
        <v>69.099999999999994</v>
      </c>
      <c r="H54" s="169"/>
      <c r="I54" s="117">
        <f t="shared" si="2"/>
        <v>4.17</v>
      </c>
      <c r="L54" s="9">
        <v>4.17</v>
      </c>
    </row>
    <row r="55" spans="1:12" s="1" customFormat="1" ht="45" x14ac:dyDescent="0.25">
      <c r="A55" s="6" t="s">
        <v>167</v>
      </c>
      <c r="B55" s="6" t="s">
        <v>575</v>
      </c>
      <c r="C55" s="5" t="s">
        <v>355</v>
      </c>
      <c r="D55" s="6" t="s">
        <v>70</v>
      </c>
      <c r="E55" s="7">
        <v>16.57</v>
      </c>
      <c r="F55" s="116">
        <f t="shared" si="3"/>
        <v>31.86</v>
      </c>
      <c r="G55" s="116">
        <f t="shared" si="4"/>
        <v>527.91999999999996</v>
      </c>
      <c r="H55" s="118"/>
      <c r="I55" s="117">
        <f t="shared" si="2"/>
        <v>31.86</v>
      </c>
      <c r="L55" s="9">
        <v>31.86</v>
      </c>
    </row>
    <row r="56" spans="1:12" s="1" customFormat="1" ht="22.5" x14ac:dyDescent="0.25">
      <c r="A56" s="6" t="s">
        <v>168</v>
      </c>
      <c r="B56" s="6" t="s">
        <v>576</v>
      </c>
      <c r="C56" s="5" t="s">
        <v>356</v>
      </c>
      <c r="D56" s="6" t="s">
        <v>70</v>
      </c>
      <c r="E56" s="7">
        <v>16.57</v>
      </c>
      <c r="F56" s="116">
        <f t="shared" si="3"/>
        <v>21.87</v>
      </c>
      <c r="G56" s="116">
        <f t="shared" si="4"/>
        <v>362.39</v>
      </c>
      <c r="H56" s="169"/>
      <c r="I56" s="117">
        <f t="shared" si="2"/>
        <v>21.87</v>
      </c>
      <c r="L56" s="9">
        <v>21.87</v>
      </c>
    </row>
    <row r="57" spans="1:12" s="1" customFormat="1" ht="22.5" x14ac:dyDescent="0.25">
      <c r="A57" s="6" t="s">
        <v>169</v>
      </c>
      <c r="B57" s="6" t="s">
        <v>577</v>
      </c>
      <c r="C57" s="5" t="s">
        <v>357</v>
      </c>
      <c r="D57" s="6" t="s">
        <v>70</v>
      </c>
      <c r="E57" s="7">
        <v>16.57</v>
      </c>
      <c r="F57" s="116">
        <f t="shared" si="3"/>
        <v>16.28</v>
      </c>
      <c r="G57" s="116">
        <f t="shared" si="4"/>
        <v>269.76</v>
      </c>
      <c r="H57" s="169"/>
      <c r="I57" s="117">
        <f t="shared" si="2"/>
        <v>16.28</v>
      </c>
      <c r="L57" s="9">
        <v>16.28</v>
      </c>
    </row>
    <row r="58" spans="1:12" s="1" customFormat="1" x14ac:dyDescent="0.25">
      <c r="A58" s="6" t="s">
        <v>84</v>
      </c>
      <c r="B58" s="6"/>
      <c r="C58" s="5" t="s">
        <v>358</v>
      </c>
      <c r="D58" s="6"/>
      <c r="E58" s="7"/>
      <c r="F58" s="116">
        <f t="shared" si="3"/>
        <v>0</v>
      </c>
      <c r="G58" s="116">
        <f t="shared" si="4"/>
        <v>0</v>
      </c>
      <c r="H58" s="169"/>
      <c r="I58" s="117">
        <f t="shared" si="2"/>
        <v>0</v>
      </c>
      <c r="L58" s="9">
        <v>0</v>
      </c>
    </row>
    <row r="59" spans="1:12" s="1" customFormat="1" ht="45" x14ac:dyDescent="0.25">
      <c r="A59" s="6" t="s">
        <v>85</v>
      </c>
      <c r="B59" s="6" t="s">
        <v>573</v>
      </c>
      <c r="C59" s="5" t="s">
        <v>353</v>
      </c>
      <c r="D59" s="6" t="s">
        <v>70</v>
      </c>
      <c r="E59" s="7">
        <v>27.5</v>
      </c>
      <c r="F59" s="116">
        <f t="shared" si="3"/>
        <v>87.1</v>
      </c>
      <c r="G59" s="116">
        <f t="shared" si="4"/>
        <v>2395.25</v>
      </c>
      <c r="H59" s="169"/>
      <c r="I59" s="117">
        <f t="shared" si="2"/>
        <v>87.1</v>
      </c>
      <c r="L59" s="9">
        <v>87.1</v>
      </c>
    </row>
    <row r="60" spans="1:12" s="1" customFormat="1" ht="33.75" x14ac:dyDescent="0.25">
      <c r="A60" s="6" t="s">
        <v>86</v>
      </c>
      <c r="B60" s="6" t="s">
        <v>574</v>
      </c>
      <c r="C60" s="5" t="s">
        <v>354</v>
      </c>
      <c r="D60" s="6" t="s">
        <v>70</v>
      </c>
      <c r="E60" s="7">
        <v>27.5</v>
      </c>
      <c r="F60" s="116">
        <f t="shared" si="3"/>
        <v>4.17</v>
      </c>
      <c r="G60" s="116">
        <f t="shared" si="4"/>
        <v>114.68</v>
      </c>
      <c r="H60" s="169"/>
      <c r="I60" s="117">
        <f t="shared" si="2"/>
        <v>4.17</v>
      </c>
      <c r="L60" s="9">
        <v>4.17</v>
      </c>
    </row>
    <row r="61" spans="1:12" s="1" customFormat="1" ht="45" x14ac:dyDescent="0.25">
      <c r="A61" s="6" t="s">
        <v>125</v>
      </c>
      <c r="B61" s="6" t="s">
        <v>575</v>
      </c>
      <c r="C61" s="5" t="s">
        <v>355</v>
      </c>
      <c r="D61" s="6" t="s">
        <v>70</v>
      </c>
      <c r="E61" s="7">
        <v>27.5</v>
      </c>
      <c r="F61" s="116">
        <f t="shared" si="3"/>
        <v>31.86</v>
      </c>
      <c r="G61" s="116">
        <f t="shared" si="4"/>
        <v>876.15</v>
      </c>
      <c r="H61" s="169"/>
      <c r="I61" s="117">
        <f t="shared" si="2"/>
        <v>31.86</v>
      </c>
      <c r="L61" s="9">
        <v>31.86</v>
      </c>
    </row>
    <row r="62" spans="1:12" s="1" customFormat="1" ht="22.5" x14ac:dyDescent="0.25">
      <c r="A62" s="6" t="s">
        <v>170</v>
      </c>
      <c r="B62" s="6" t="s">
        <v>576</v>
      </c>
      <c r="C62" s="5" t="s">
        <v>356</v>
      </c>
      <c r="D62" s="6" t="s">
        <v>70</v>
      </c>
      <c r="E62" s="7">
        <v>27.5</v>
      </c>
      <c r="F62" s="116">
        <f t="shared" si="3"/>
        <v>21.87</v>
      </c>
      <c r="G62" s="116">
        <f t="shared" si="4"/>
        <v>601.42999999999995</v>
      </c>
      <c r="H62" s="169"/>
      <c r="I62" s="117">
        <f t="shared" si="2"/>
        <v>21.87</v>
      </c>
      <c r="L62" s="9">
        <v>21.87</v>
      </c>
    </row>
    <row r="63" spans="1:12" s="1" customFormat="1" ht="22.5" x14ac:dyDescent="0.25">
      <c r="A63" s="6" t="s">
        <v>171</v>
      </c>
      <c r="B63" s="6" t="s">
        <v>577</v>
      </c>
      <c r="C63" s="5" t="s">
        <v>357</v>
      </c>
      <c r="D63" s="6" t="s">
        <v>70</v>
      </c>
      <c r="E63" s="7">
        <v>27.5</v>
      </c>
      <c r="F63" s="116">
        <f t="shared" si="3"/>
        <v>16.28</v>
      </c>
      <c r="G63" s="116">
        <f t="shared" si="4"/>
        <v>447.7</v>
      </c>
      <c r="H63" s="169"/>
      <c r="I63" s="117">
        <f t="shared" si="2"/>
        <v>16.28</v>
      </c>
      <c r="L63" s="9">
        <v>16.28</v>
      </c>
    </row>
    <row r="64" spans="1:12" s="1" customFormat="1" x14ac:dyDescent="0.25">
      <c r="A64" s="170">
        <v>6</v>
      </c>
      <c r="B64" s="170"/>
      <c r="C64" s="171" t="s">
        <v>359</v>
      </c>
      <c r="D64" s="6"/>
      <c r="E64" s="7">
        <v>0</v>
      </c>
      <c r="F64" s="116">
        <f t="shared" si="3"/>
        <v>0</v>
      </c>
      <c r="G64" s="116">
        <f t="shared" si="4"/>
        <v>0</v>
      </c>
      <c r="H64" s="118">
        <f>SUM(G65:G66)</f>
        <v>7139.4800000000005</v>
      </c>
      <c r="I64" s="117">
        <f t="shared" si="2"/>
        <v>0</v>
      </c>
      <c r="L64" s="9"/>
    </row>
    <row r="65" spans="1:12" s="1" customFormat="1" ht="45" x14ac:dyDescent="0.25">
      <c r="A65" s="6" t="s">
        <v>87</v>
      </c>
      <c r="B65" s="6" t="s">
        <v>578</v>
      </c>
      <c r="C65" s="5" t="s">
        <v>360</v>
      </c>
      <c r="D65" s="6" t="s">
        <v>319</v>
      </c>
      <c r="E65" s="7">
        <v>7</v>
      </c>
      <c r="F65" s="116">
        <f t="shared" si="3"/>
        <v>844.68</v>
      </c>
      <c r="G65" s="116">
        <f t="shared" si="4"/>
        <v>5912.76</v>
      </c>
      <c r="H65" s="169"/>
      <c r="I65" s="117">
        <f t="shared" si="2"/>
        <v>844.68</v>
      </c>
      <c r="L65" s="9">
        <v>844.68</v>
      </c>
    </row>
    <row r="66" spans="1:12" s="1" customFormat="1" ht="45" x14ac:dyDescent="0.25">
      <c r="A66" s="6" t="s">
        <v>88</v>
      </c>
      <c r="B66" s="6" t="s">
        <v>579</v>
      </c>
      <c r="C66" s="5" t="s">
        <v>361</v>
      </c>
      <c r="D66" s="6" t="s">
        <v>70</v>
      </c>
      <c r="E66" s="7">
        <v>29.84</v>
      </c>
      <c r="F66" s="116">
        <f t="shared" si="3"/>
        <v>41.11</v>
      </c>
      <c r="G66" s="116">
        <f t="shared" si="4"/>
        <v>1226.72</v>
      </c>
      <c r="H66" s="169"/>
      <c r="I66" s="117">
        <f t="shared" si="2"/>
        <v>41.11</v>
      </c>
      <c r="L66" s="9">
        <v>41.11</v>
      </c>
    </row>
    <row r="67" spans="1:12" s="1" customFormat="1" x14ac:dyDescent="0.25">
      <c r="A67" s="170">
        <v>7</v>
      </c>
      <c r="B67" s="170"/>
      <c r="C67" s="171" t="s">
        <v>362</v>
      </c>
      <c r="D67" s="6"/>
      <c r="E67" s="7"/>
      <c r="F67" s="116">
        <f t="shared" si="3"/>
        <v>0</v>
      </c>
      <c r="G67" s="116">
        <f t="shared" si="4"/>
        <v>0</v>
      </c>
      <c r="H67" s="118">
        <f>SUM(G68:G162)</f>
        <v>19326.460000000003</v>
      </c>
      <c r="I67" s="117">
        <f t="shared" si="2"/>
        <v>0</v>
      </c>
      <c r="L67" s="9"/>
    </row>
    <row r="68" spans="1:12" s="1" customFormat="1" ht="22.5" x14ac:dyDescent="0.25">
      <c r="A68" s="6" t="s">
        <v>89</v>
      </c>
      <c r="B68" s="6" t="s">
        <v>580</v>
      </c>
      <c r="C68" s="5" t="s">
        <v>363</v>
      </c>
      <c r="D68" s="6" t="s">
        <v>364</v>
      </c>
      <c r="E68" s="7">
        <v>100</v>
      </c>
      <c r="F68" s="116">
        <f t="shared" si="3"/>
        <v>0.14000000000000001</v>
      </c>
      <c r="G68" s="116">
        <f t="shared" si="4"/>
        <v>14</v>
      </c>
      <c r="H68" s="169"/>
      <c r="I68" s="117">
        <f t="shared" si="2"/>
        <v>0.14000000000000001</v>
      </c>
      <c r="L68" s="9">
        <v>0.14000000000000001</v>
      </c>
    </row>
    <row r="69" spans="1:12" s="1" customFormat="1" ht="22.5" x14ac:dyDescent="0.25">
      <c r="A69" s="6" t="s">
        <v>90</v>
      </c>
      <c r="B69" s="6" t="s">
        <v>581</v>
      </c>
      <c r="C69" s="5" t="s">
        <v>365</v>
      </c>
      <c r="D69" s="6" t="s">
        <v>364</v>
      </c>
      <c r="E69" s="7">
        <v>2</v>
      </c>
      <c r="F69" s="116">
        <f t="shared" si="3"/>
        <v>0.46</v>
      </c>
      <c r="G69" s="116">
        <f t="shared" si="4"/>
        <v>0.92</v>
      </c>
      <c r="H69" s="169"/>
      <c r="I69" s="117">
        <f t="shared" si="2"/>
        <v>0.46</v>
      </c>
      <c r="L69" s="9">
        <v>0.46</v>
      </c>
    </row>
    <row r="70" spans="1:12" s="1" customFormat="1" ht="22.5" x14ac:dyDescent="0.25">
      <c r="A70" s="6" t="s">
        <v>91</v>
      </c>
      <c r="B70" s="6" t="s">
        <v>582</v>
      </c>
      <c r="C70" s="5" t="s">
        <v>366</v>
      </c>
      <c r="D70" s="6" t="s">
        <v>364</v>
      </c>
      <c r="E70" s="7">
        <v>2</v>
      </c>
      <c r="F70" s="116">
        <f t="shared" si="3"/>
        <v>0.83</v>
      </c>
      <c r="G70" s="116">
        <f t="shared" si="4"/>
        <v>1.66</v>
      </c>
      <c r="H70" s="169"/>
      <c r="I70" s="117">
        <f t="shared" si="2"/>
        <v>0.83</v>
      </c>
      <c r="L70" s="9">
        <v>0.83</v>
      </c>
    </row>
    <row r="71" spans="1:12" s="1" customFormat="1" ht="33.75" x14ac:dyDescent="0.25">
      <c r="A71" s="6" t="s">
        <v>126</v>
      </c>
      <c r="B71" s="6" t="s">
        <v>583</v>
      </c>
      <c r="C71" s="5" t="s">
        <v>367</v>
      </c>
      <c r="D71" s="6" t="s">
        <v>319</v>
      </c>
      <c r="E71" s="7">
        <v>13</v>
      </c>
      <c r="F71" s="116">
        <f t="shared" si="3"/>
        <v>23.5</v>
      </c>
      <c r="G71" s="116">
        <f t="shared" si="4"/>
        <v>305.5</v>
      </c>
      <c r="H71" s="169"/>
      <c r="I71" s="117">
        <f t="shared" si="2"/>
        <v>23.5</v>
      </c>
      <c r="L71" s="9">
        <v>23.5</v>
      </c>
    </row>
    <row r="72" spans="1:12" s="1" customFormat="1" ht="22.5" x14ac:dyDescent="0.25">
      <c r="A72" s="6" t="s">
        <v>172</v>
      </c>
      <c r="B72" s="6" t="s">
        <v>584</v>
      </c>
      <c r="C72" s="5" t="s">
        <v>368</v>
      </c>
      <c r="D72" s="6" t="s">
        <v>364</v>
      </c>
      <c r="E72" s="7">
        <v>1</v>
      </c>
      <c r="F72" s="116">
        <f t="shared" si="3"/>
        <v>1.7</v>
      </c>
      <c r="G72" s="116">
        <f t="shared" si="4"/>
        <v>1.7</v>
      </c>
      <c r="H72" s="118"/>
      <c r="I72" s="117">
        <f t="shared" si="2"/>
        <v>1.7</v>
      </c>
      <c r="L72" s="9">
        <v>1.7</v>
      </c>
    </row>
    <row r="73" spans="1:12" s="1" customFormat="1" ht="22.5" x14ac:dyDescent="0.25">
      <c r="A73" s="6" t="s">
        <v>173</v>
      </c>
      <c r="B73" s="6" t="s">
        <v>585</v>
      </c>
      <c r="C73" s="5" t="s">
        <v>369</v>
      </c>
      <c r="D73" s="6" t="s">
        <v>364</v>
      </c>
      <c r="E73" s="7">
        <v>1</v>
      </c>
      <c r="F73" s="116">
        <f t="shared" si="3"/>
        <v>1.52</v>
      </c>
      <c r="G73" s="116">
        <f t="shared" si="4"/>
        <v>1.52</v>
      </c>
      <c r="H73" s="169"/>
      <c r="I73" s="117">
        <f t="shared" si="2"/>
        <v>1.52</v>
      </c>
      <c r="L73" s="9">
        <v>1.52</v>
      </c>
    </row>
    <row r="74" spans="1:12" s="1" customFormat="1" x14ac:dyDescent="0.25">
      <c r="A74" s="6" t="s">
        <v>174</v>
      </c>
      <c r="B74" s="6" t="s">
        <v>586</v>
      </c>
      <c r="C74" s="5" t="s">
        <v>370</v>
      </c>
      <c r="D74" s="6" t="s">
        <v>364</v>
      </c>
      <c r="E74" s="7">
        <v>6</v>
      </c>
      <c r="F74" s="116">
        <f t="shared" si="3"/>
        <v>0.55000000000000004</v>
      </c>
      <c r="G74" s="116">
        <f t="shared" si="4"/>
        <v>3.3</v>
      </c>
      <c r="H74" s="169"/>
      <c r="I74" s="117">
        <f t="shared" si="2"/>
        <v>0.55000000000000004</v>
      </c>
      <c r="L74" s="9">
        <v>0.55000000000000004</v>
      </c>
    </row>
    <row r="75" spans="1:12" s="1" customFormat="1" x14ac:dyDescent="0.25">
      <c r="A75" s="6" t="s">
        <v>175</v>
      </c>
      <c r="B75" s="6" t="s">
        <v>587</v>
      </c>
      <c r="C75" s="5" t="s">
        <v>371</v>
      </c>
      <c r="D75" s="6" t="s">
        <v>149</v>
      </c>
      <c r="E75" s="7">
        <v>12</v>
      </c>
      <c r="F75" s="116">
        <f t="shared" si="3"/>
        <v>9.6199999999999992</v>
      </c>
      <c r="G75" s="116">
        <f t="shared" si="4"/>
        <v>115.44</v>
      </c>
      <c r="H75" s="169"/>
      <c r="I75" s="117">
        <f t="shared" ref="I75:I138" si="5">ROUND(L75-(L75*$K$10),2)</f>
        <v>9.6199999999999992</v>
      </c>
      <c r="L75" s="9">
        <v>9.6199999999999992</v>
      </c>
    </row>
    <row r="76" spans="1:12" s="1" customFormat="1" x14ac:dyDescent="0.25">
      <c r="A76" s="6" t="s">
        <v>176</v>
      </c>
      <c r="B76" s="6" t="s">
        <v>588</v>
      </c>
      <c r="C76" s="5" t="s">
        <v>372</v>
      </c>
      <c r="D76" s="6" t="s">
        <v>317</v>
      </c>
      <c r="E76" s="7">
        <v>5</v>
      </c>
      <c r="F76" s="116">
        <f t="shared" ref="F76:F139" si="6">ROUND(I76,2)</f>
        <v>41.6</v>
      </c>
      <c r="G76" s="116">
        <f t="shared" ref="G76:G139" si="7">ROUND(F76*E76,2)</f>
        <v>208</v>
      </c>
      <c r="H76" s="169"/>
      <c r="I76" s="117">
        <f t="shared" si="5"/>
        <v>41.6</v>
      </c>
      <c r="L76" s="9">
        <v>41.6</v>
      </c>
    </row>
    <row r="77" spans="1:12" s="1" customFormat="1" x14ac:dyDescent="0.25">
      <c r="A77" s="6" t="s">
        <v>177</v>
      </c>
      <c r="B77" s="6" t="s">
        <v>589</v>
      </c>
      <c r="C77" s="5" t="s">
        <v>373</v>
      </c>
      <c r="D77" s="6" t="s">
        <v>364</v>
      </c>
      <c r="E77" s="7">
        <v>1</v>
      </c>
      <c r="F77" s="116">
        <f t="shared" si="6"/>
        <v>1.94</v>
      </c>
      <c r="G77" s="116">
        <f t="shared" si="7"/>
        <v>1.94</v>
      </c>
      <c r="H77" s="169"/>
      <c r="I77" s="117">
        <f t="shared" si="5"/>
        <v>1.94</v>
      </c>
      <c r="L77" s="9">
        <v>1.94</v>
      </c>
    </row>
    <row r="78" spans="1:12" s="1" customFormat="1" x14ac:dyDescent="0.25">
      <c r="A78" s="6" t="s">
        <v>178</v>
      </c>
      <c r="B78" s="6" t="s">
        <v>590</v>
      </c>
      <c r="C78" s="5" t="s">
        <v>374</v>
      </c>
      <c r="D78" s="6" t="s">
        <v>364</v>
      </c>
      <c r="E78" s="7">
        <v>1</v>
      </c>
      <c r="F78" s="116">
        <f t="shared" si="6"/>
        <v>1.74</v>
      </c>
      <c r="G78" s="116">
        <f t="shared" si="7"/>
        <v>1.74</v>
      </c>
      <c r="H78" s="169"/>
      <c r="I78" s="117">
        <f t="shared" si="5"/>
        <v>1.74</v>
      </c>
      <c r="L78" s="9">
        <v>1.74</v>
      </c>
    </row>
    <row r="79" spans="1:12" s="1" customFormat="1" x14ac:dyDescent="0.25">
      <c r="A79" s="6" t="s">
        <v>179</v>
      </c>
      <c r="B79" s="6" t="s">
        <v>591</v>
      </c>
      <c r="C79" s="5" t="s">
        <v>375</v>
      </c>
      <c r="D79" s="6" t="s">
        <v>364</v>
      </c>
      <c r="E79" s="7">
        <v>6</v>
      </c>
      <c r="F79" s="116">
        <f t="shared" si="6"/>
        <v>1.07</v>
      </c>
      <c r="G79" s="116">
        <f t="shared" si="7"/>
        <v>6.42</v>
      </c>
      <c r="H79" s="169"/>
      <c r="I79" s="117">
        <f t="shared" si="5"/>
        <v>1.07</v>
      </c>
      <c r="L79" s="9">
        <v>1.07</v>
      </c>
    </row>
    <row r="80" spans="1:12" s="1" customFormat="1" x14ac:dyDescent="0.25">
      <c r="A80" s="6" t="s">
        <v>180</v>
      </c>
      <c r="B80" s="6" t="s">
        <v>592</v>
      </c>
      <c r="C80" s="5" t="s">
        <v>376</v>
      </c>
      <c r="D80" s="6" t="s">
        <v>377</v>
      </c>
      <c r="E80" s="7">
        <v>14</v>
      </c>
      <c r="F80" s="116">
        <f t="shared" si="6"/>
        <v>9.5299999999999994</v>
      </c>
      <c r="G80" s="116">
        <f t="shared" si="7"/>
        <v>133.41999999999999</v>
      </c>
      <c r="H80" s="169"/>
      <c r="I80" s="117">
        <f t="shared" si="5"/>
        <v>9.5299999999999994</v>
      </c>
      <c r="L80" s="9">
        <v>9.5299999999999994</v>
      </c>
    </row>
    <row r="81" spans="1:12" s="1" customFormat="1" ht="33.75" x14ac:dyDescent="0.25">
      <c r="A81" s="6" t="s">
        <v>181</v>
      </c>
      <c r="B81" s="6" t="s">
        <v>593</v>
      </c>
      <c r="C81" s="5" t="s">
        <v>378</v>
      </c>
      <c r="D81" s="6" t="s">
        <v>149</v>
      </c>
      <c r="E81" s="7">
        <v>80</v>
      </c>
      <c r="F81" s="116">
        <f t="shared" si="6"/>
        <v>2.4300000000000002</v>
      </c>
      <c r="G81" s="116">
        <f t="shared" si="7"/>
        <v>194.4</v>
      </c>
      <c r="H81" s="169"/>
      <c r="I81" s="117">
        <f t="shared" si="5"/>
        <v>2.4300000000000002</v>
      </c>
      <c r="L81" s="9">
        <v>2.4300000000000002</v>
      </c>
    </row>
    <row r="82" spans="1:12" s="1" customFormat="1" ht="33.75" x14ac:dyDescent="0.25">
      <c r="A82" s="6" t="s">
        <v>182</v>
      </c>
      <c r="B82" s="6" t="s">
        <v>594</v>
      </c>
      <c r="C82" s="5" t="s">
        <v>379</v>
      </c>
      <c r="D82" s="6" t="s">
        <v>149</v>
      </c>
      <c r="E82" s="7">
        <v>700</v>
      </c>
      <c r="F82" s="116">
        <f t="shared" si="6"/>
        <v>3.52</v>
      </c>
      <c r="G82" s="116">
        <f t="shared" si="7"/>
        <v>2464</v>
      </c>
      <c r="H82" s="169"/>
      <c r="I82" s="117">
        <f t="shared" si="5"/>
        <v>3.52</v>
      </c>
      <c r="L82" s="9">
        <v>3.52</v>
      </c>
    </row>
    <row r="83" spans="1:12" s="1" customFormat="1" ht="33.75" x14ac:dyDescent="0.25">
      <c r="A83" s="6" t="s">
        <v>183</v>
      </c>
      <c r="B83" s="6" t="s">
        <v>595</v>
      </c>
      <c r="C83" s="5" t="s">
        <v>380</v>
      </c>
      <c r="D83" s="6" t="s">
        <v>149</v>
      </c>
      <c r="E83" s="7">
        <v>220</v>
      </c>
      <c r="F83" s="116">
        <f t="shared" si="6"/>
        <v>5.59</v>
      </c>
      <c r="G83" s="116">
        <f t="shared" si="7"/>
        <v>1229.8</v>
      </c>
      <c r="H83" s="169"/>
      <c r="I83" s="117">
        <f t="shared" si="5"/>
        <v>5.59</v>
      </c>
      <c r="L83" s="9">
        <v>5.59</v>
      </c>
    </row>
    <row r="84" spans="1:12" s="1" customFormat="1" ht="33.75" x14ac:dyDescent="0.25">
      <c r="A84" s="6" t="s">
        <v>184</v>
      </c>
      <c r="B84" s="6" t="s">
        <v>596</v>
      </c>
      <c r="C84" s="5" t="s">
        <v>381</v>
      </c>
      <c r="D84" s="6" t="s">
        <v>377</v>
      </c>
      <c r="E84" s="7">
        <v>8.5</v>
      </c>
      <c r="F84" s="116">
        <f t="shared" si="6"/>
        <v>59.02</v>
      </c>
      <c r="G84" s="116">
        <f t="shared" si="7"/>
        <v>501.67</v>
      </c>
      <c r="H84" s="169"/>
      <c r="I84" s="117">
        <f t="shared" si="5"/>
        <v>59.02</v>
      </c>
      <c r="L84" s="9">
        <v>59.02</v>
      </c>
    </row>
    <row r="85" spans="1:12" s="1" customFormat="1" ht="33.75" x14ac:dyDescent="0.25">
      <c r="A85" s="6" t="s">
        <v>185</v>
      </c>
      <c r="B85" s="6" t="s">
        <v>597</v>
      </c>
      <c r="C85" s="5" t="s">
        <v>382</v>
      </c>
      <c r="D85" s="6" t="s">
        <v>149</v>
      </c>
      <c r="E85" s="7">
        <v>180</v>
      </c>
      <c r="F85" s="116">
        <f t="shared" si="6"/>
        <v>12.97</v>
      </c>
      <c r="G85" s="116">
        <f t="shared" si="7"/>
        <v>2334.6</v>
      </c>
      <c r="H85" s="169"/>
      <c r="I85" s="117">
        <f t="shared" si="5"/>
        <v>12.97</v>
      </c>
      <c r="L85" s="9">
        <v>12.97</v>
      </c>
    </row>
    <row r="86" spans="1:12" s="1" customFormat="1" ht="22.5" x14ac:dyDescent="0.25">
      <c r="A86" s="6" t="s">
        <v>186</v>
      </c>
      <c r="B86" s="6" t="s">
        <v>598</v>
      </c>
      <c r="C86" s="5" t="s">
        <v>383</v>
      </c>
      <c r="D86" s="6" t="s">
        <v>364</v>
      </c>
      <c r="E86" s="7">
        <v>23</v>
      </c>
      <c r="F86" s="116">
        <f t="shared" si="6"/>
        <v>2.0299999999999998</v>
      </c>
      <c r="G86" s="116">
        <f t="shared" si="7"/>
        <v>46.69</v>
      </c>
      <c r="H86" s="118"/>
      <c r="I86" s="117">
        <f t="shared" si="5"/>
        <v>2.0299999999999998</v>
      </c>
      <c r="L86" s="9">
        <v>2.0299999999999998</v>
      </c>
    </row>
    <row r="87" spans="1:12" s="1" customFormat="1" ht="22.5" x14ac:dyDescent="0.25">
      <c r="A87" s="6" t="s">
        <v>187</v>
      </c>
      <c r="B87" s="6" t="s">
        <v>599</v>
      </c>
      <c r="C87" s="5" t="s">
        <v>384</v>
      </c>
      <c r="D87" s="6" t="s">
        <v>364</v>
      </c>
      <c r="E87" s="7">
        <v>1</v>
      </c>
      <c r="F87" s="116">
        <f t="shared" si="6"/>
        <v>51.08</v>
      </c>
      <c r="G87" s="116">
        <f t="shared" si="7"/>
        <v>51.08</v>
      </c>
      <c r="H87" s="169"/>
      <c r="I87" s="117">
        <f t="shared" si="5"/>
        <v>51.08</v>
      </c>
      <c r="L87" s="9">
        <v>51.08</v>
      </c>
    </row>
    <row r="88" spans="1:12" s="1" customFormat="1" ht="22.5" x14ac:dyDescent="0.25">
      <c r="A88" s="6" t="s">
        <v>188</v>
      </c>
      <c r="B88" s="6" t="s">
        <v>600</v>
      </c>
      <c r="C88" s="5" t="s">
        <v>385</v>
      </c>
      <c r="D88" s="6" t="s">
        <v>364</v>
      </c>
      <c r="E88" s="7">
        <v>9</v>
      </c>
      <c r="F88" s="116">
        <f t="shared" si="6"/>
        <v>2.81</v>
      </c>
      <c r="G88" s="116">
        <f t="shared" si="7"/>
        <v>25.29</v>
      </c>
      <c r="H88" s="169"/>
      <c r="I88" s="117">
        <f t="shared" si="5"/>
        <v>2.81</v>
      </c>
      <c r="L88" s="9">
        <v>2.81</v>
      </c>
    </row>
    <row r="89" spans="1:12" s="1" customFormat="1" x14ac:dyDescent="0.25">
      <c r="A89" s="6" t="s">
        <v>189</v>
      </c>
      <c r="B89" s="6" t="s">
        <v>601</v>
      </c>
      <c r="C89" s="5" t="s">
        <v>386</v>
      </c>
      <c r="D89" s="6" t="s">
        <v>317</v>
      </c>
      <c r="E89" s="7">
        <v>9</v>
      </c>
      <c r="F89" s="116">
        <f t="shared" si="6"/>
        <v>7.31</v>
      </c>
      <c r="G89" s="116">
        <f t="shared" si="7"/>
        <v>65.790000000000006</v>
      </c>
      <c r="H89" s="169"/>
      <c r="I89" s="117">
        <f t="shared" si="5"/>
        <v>7.31</v>
      </c>
      <c r="L89" s="9">
        <v>7.31</v>
      </c>
    </row>
    <row r="90" spans="1:12" s="1" customFormat="1" x14ac:dyDescent="0.25">
      <c r="A90" s="6" t="s">
        <v>190</v>
      </c>
      <c r="B90" s="6" t="s">
        <v>602</v>
      </c>
      <c r="C90" s="5" t="s">
        <v>387</v>
      </c>
      <c r="D90" s="6" t="s">
        <v>319</v>
      </c>
      <c r="E90" s="7">
        <v>3</v>
      </c>
      <c r="F90" s="116">
        <f t="shared" si="6"/>
        <v>200.14</v>
      </c>
      <c r="G90" s="116">
        <f t="shared" si="7"/>
        <v>600.41999999999996</v>
      </c>
      <c r="H90" s="169"/>
      <c r="I90" s="117">
        <f t="shared" si="5"/>
        <v>200.14</v>
      </c>
      <c r="L90" s="9">
        <v>200.14</v>
      </c>
    </row>
    <row r="91" spans="1:12" s="1" customFormat="1" x14ac:dyDescent="0.25">
      <c r="A91" s="6" t="s">
        <v>191</v>
      </c>
      <c r="B91" s="6" t="s">
        <v>603</v>
      </c>
      <c r="C91" s="5" t="s">
        <v>388</v>
      </c>
      <c r="D91" s="6" t="s">
        <v>317</v>
      </c>
      <c r="E91" s="7">
        <v>4</v>
      </c>
      <c r="F91" s="116">
        <f t="shared" si="6"/>
        <v>27.3</v>
      </c>
      <c r="G91" s="116">
        <f t="shared" si="7"/>
        <v>109.2</v>
      </c>
      <c r="H91" s="169"/>
      <c r="I91" s="117">
        <f t="shared" si="5"/>
        <v>27.3</v>
      </c>
      <c r="L91" s="9">
        <v>27.3</v>
      </c>
    </row>
    <row r="92" spans="1:12" s="1" customFormat="1" x14ac:dyDescent="0.25">
      <c r="A92" s="6" t="s">
        <v>192</v>
      </c>
      <c r="B92" s="6" t="s">
        <v>604</v>
      </c>
      <c r="C92" s="5" t="s">
        <v>389</v>
      </c>
      <c r="D92" s="6" t="s">
        <v>317</v>
      </c>
      <c r="E92" s="7">
        <v>6</v>
      </c>
      <c r="F92" s="116">
        <f t="shared" si="6"/>
        <v>16.77</v>
      </c>
      <c r="G92" s="116">
        <f t="shared" si="7"/>
        <v>100.62</v>
      </c>
      <c r="H92" s="169"/>
      <c r="I92" s="117">
        <f t="shared" si="5"/>
        <v>16.77</v>
      </c>
      <c r="L92" s="9">
        <v>16.77</v>
      </c>
    </row>
    <row r="93" spans="1:12" s="1" customFormat="1" ht="22.5" x14ac:dyDescent="0.25">
      <c r="A93" s="6" t="s">
        <v>193</v>
      </c>
      <c r="B93" s="6" t="s">
        <v>605</v>
      </c>
      <c r="C93" s="5" t="s">
        <v>390</v>
      </c>
      <c r="D93" s="6" t="s">
        <v>319</v>
      </c>
      <c r="E93" s="7">
        <v>4</v>
      </c>
      <c r="F93" s="116">
        <f t="shared" si="6"/>
        <v>15.35</v>
      </c>
      <c r="G93" s="116">
        <f t="shared" si="7"/>
        <v>61.4</v>
      </c>
      <c r="H93" s="169"/>
      <c r="I93" s="117">
        <f t="shared" si="5"/>
        <v>15.35</v>
      </c>
      <c r="L93" s="9">
        <v>15.35</v>
      </c>
    </row>
    <row r="94" spans="1:12" s="1" customFormat="1" ht="22.5" x14ac:dyDescent="0.25">
      <c r="A94" s="6" t="s">
        <v>194</v>
      </c>
      <c r="B94" s="6" t="s">
        <v>606</v>
      </c>
      <c r="C94" s="5" t="s">
        <v>391</v>
      </c>
      <c r="D94" s="6" t="s">
        <v>319</v>
      </c>
      <c r="E94" s="7">
        <v>3</v>
      </c>
      <c r="F94" s="116">
        <f t="shared" si="6"/>
        <v>57.63</v>
      </c>
      <c r="G94" s="116">
        <f t="shared" si="7"/>
        <v>172.89</v>
      </c>
      <c r="H94" s="169"/>
      <c r="I94" s="117">
        <f t="shared" si="5"/>
        <v>57.63</v>
      </c>
      <c r="L94" s="9">
        <v>57.63</v>
      </c>
    </row>
    <row r="95" spans="1:12" s="1" customFormat="1" ht="22.5" x14ac:dyDescent="0.25">
      <c r="A95" s="6" t="s">
        <v>195</v>
      </c>
      <c r="B95" s="6" t="s">
        <v>607</v>
      </c>
      <c r="C95" s="5" t="s">
        <v>392</v>
      </c>
      <c r="D95" s="6" t="s">
        <v>317</v>
      </c>
      <c r="E95" s="7">
        <v>2</v>
      </c>
      <c r="F95" s="116">
        <f t="shared" si="6"/>
        <v>8.32</v>
      </c>
      <c r="G95" s="116">
        <f t="shared" si="7"/>
        <v>16.64</v>
      </c>
      <c r="H95" s="169"/>
      <c r="I95" s="117">
        <f t="shared" si="5"/>
        <v>8.32</v>
      </c>
      <c r="L95" s="9">
        <v>8.32</v>
      </c>
    </row>
    <row r="96" spans="1:12" s="1" customFormat="1" ht="22.5" x14ac:dyDescent="0.25">
      <c r="A96" s="6" t="s">
        <v>196</v>
      </c>
      <c r="B96" s="6" t="s">
        <v>608</v>
      </c>
      <c r="C96" s="5" t="s">
        <v>393</v>
      </c>
      <c r="D96" s="6" t="s">
        <v>317</v>
      </c>
      <c r="E96" s="7">
        <v>2</v>
      </c>
      <c r="F96" s="116">
        <f t="shared" si="6"/>
        <v>8.32</v>
      </c>
      <c r="G96" s="116">
        <f t="shared" si="7"/>
        <v>16.64</v>
      </c>
      <c r="H96" s="169"/>
      <c r="I96" s="117">
        <f t="shared" si="5"/>
        <v>8.32</v>
      </c>
      <c r="L96" s="9">
        <v>8.32</v>
      </c>
    </row>
    <row r="97" spans="1:12" s="1" customFormat="1" x14ac:dyDescent="0.25">
      <c r="A97" s="6" t="s">
        <v>197</v>
      </c>
      <c r="B97" s="6" t="s">
        <v>609</v>
      </c>
      <c r="C97" s="5" t="s">
        <v>394</v>
      </c>
      <c r="D97" s="6" t="s">
        <v>317</v>
      </c>
      <c r="E97" s="7">
        <v>4</v>
      </c>
      <c r="F97" s="116">
        <f t="shared" si="6"/>
        <v>9.1</v>
      </c>
      <c r="G97" s="116">
        <f t="shared" si="7"/>
        <v>36.4</v>
      </c>
      <c r="H97" s="169"/>
      <c r="I97" s="117">
        <f t="shared" si="5"/>
        <v>9.1</v>
      </c>
      <c r="L97" s="9">
        <v>9.1</v>
      </c>
    </row>
    <row r="98" spans="1:12" s="1" customFormat="1" x14ac:dyDescent="0.25">
      <c r="A98" s="6" t="s">
        <v>198</v>
      </c>
      <c r="B98" s="6" t="s">
        <v>610</v>
      </c>
      <c r="C98" s="5" t="s">
        <v>395</v>
      </c>
      <c r="D98" s="6" t="s">
        <v>317</v>
      </c>
      <c r="E98" s="7">
        <v>1</v>
      </c>
      <c r="F98" s="116">
        <f t="shared" si="6"/>
        <v>8.32</v>
      </c>
      <c r="G98" s="116">
        <f t="shared" si="7"/>
        <v>8.32</v>
      </c>
      <c r="H98" s="169"/>
      <c r="I98" s="117">
        <f t="shared" si="5"/>
        <v>8.32</v>
      </c>
      <c r="L98" s="9">
        <v>8.32</v>
      </c>
    </row>
    <row r="99" spans="1:12" s="1" customFormat="1" ht="22.5" x14ac:dyDescent="0.25">
      <c r="A99" s="6" t="s">
        <v>199</v>
      </c>
      <c r="B99" s="6" t="s">
        <v>611</v>
      </c>
      <c r="C99" s="5" t="s">
        <v>396</v>
      </c>
      <c r="D99" s="6" t="s">
        <v>317</v>
      </c>
      <c r="E99" s="7">
        <v>1</v>
      </c>
      <c r="F99" s="116">
        <f t="shared" si="6"/>
        <v>8.4499999999999993</v>
      </c>
      <c r="G99" s="116">
        <f t="shared" si="7"/>
        <v>8.4499999999999993</v>
      </c>
      <c r="H99" s="118"/>
      <c r="I99" s="117">
        <f t="shared" si="5"/>
        <v>8.4499999999999993</v>
      </c>
      <c r="L99" s="9">
        <v>8.4499999999999993</v>
      </c>
    </row>
    <row r="100" spans="1:12" s="1" customFormat="1" ht="22.5" x14ac:dyDescent="0.25">
      <c r="A100" s="6" t="s">
        <v>200</v>
      </c>
      <c r="B100" s="6" t="s">
        <v>612</v>
      </c>
      <c r="C100" s="5" t="s">
        <v>397</v>
      </c>
      <c r="D100" s="6" t="s">
        <v>317</v>
      </c>
      <c r="E100" s="7">
        <v>1</v>
      </c>
      <c r="F100" s="116">
        <f t="shared" si="6"/>
        <v>8.4499999999999993</v>
      </c>
      <c r="G100" s="116">
        <f t="shared" si="7"/>
        <v>8.4499999999999993</v>
      </c>
      <c r="H100" s="169"/>
      <c r="I100" s="117">
        <f t="shared" si="5"/>
        <v>8.4499999999999993</v>
      </c>
      <c r="L100" s="9">
        <v>8.4499999999999993</v>
      </c>
    </row>
    <row r="101" spans="1:12" s="1" customFormat="1" x14ac:dyDescent="0.25">
      <c r="A101" s="6" t="s">
        <v>201</v>
      </c>
      <c r="B101" s="6" t="s">
        <v>613</v>
      </c>
      <c r="C101" s="5" t="s">
        <v>398</v>
      </c>
      <c r="D101" s="6" t="s">
        <v>317</v>
      </c>
      <c r="E101" s="7">
        <v>7</v>
      </c>
      <c r="F101" s="116">
        <f t="shared" si="6"/>
        <v>9.1</v>
      </c>
      <c r="G101" s="116">
        <f t="shared" si="7"/>
        <v>63.7</v>
      </c>
      <c r="H101" s="169"/>
      <c r="I101" s="117">
        <f t="shared" si="5"/>
        <v>9.1</v>
      </c>
      <c r="L101" s="9">
        <v>9.1</v>
      </c>
    </row>
    <row r="102" spans="1:12" s="1" customFormat="1" x14ac:dyDescent="0.25">
      <c r="A102" s="6" t="s">
        <v>202</v>
      </c>
      <c r="B102" s="6" t="s">
        <v>614</v>
      </c>
      <c r="C102" s="5" t="s">
        <v>399</v>
      </c>
      <c r="D102" s="6" t="s">
        <v>317</v>
      </c>
      <c r="E102" s="7">
        <v>5</v>
      </c>
      <c r="F102" s="116">
        <f t="shared" si="6"/>
        <v>7.8</v>
      </c>
      <c r="G102" s="116">
        <f t="shared" si="7"/>
        <v>39</v>
      </c>
      <c r="H102" s="169"/>
      <c r="I102" s="117">
        <f t="shared" si="5"/>
        <v>7.8</v>
      </c>
      <c r="L102" s="9">
        <v>7.8</v>
      </c>
    </row>
    <row r="103" spans="1:12" s="1" customFormat="1" x14ac:dyDescent="0.25">
      <c r="A103" s="6" t="s">
        <v>203</v>
      </c>
      <c r="B103" s="6" t="s">
        <v>615</v>
      </c>
      <c r="C103" s="5" t="s">
        <v>400</v>
      </c>
      <c r="D103" s="6" t="s">
        <v>317</v>
      </c>
      <c r="E103" s="7">
        <v>1</v>
      </c>
      <c r="F103" s="116">
        <f t="shared" si="6"/>
        <v>11.05</v>
      </c>
      <c r="G103" s="116">
        <f t="shared" si="7"/>
        <v>11.05</v>
      </c>
      <c r="H103" s="169"/>
      <c r="I103" s="117">
        <f t="shared" si="5"/>
        <v>11.05</v>
      </c>
      <c r="L103" s="9">
        <v>11.05</v>
      </c>
    </row>
    <row r="104" spans="1:12" s="1" customFormat="1" x14ac:dyDescent="0.25">
      <c r="A104" s="6" t="s">
        <v>204</v>
      </c>
      <c r="B104" s="6" t="s">
        <v>616</v>
      </c>
      <c r="C104" s="5" t="s">
        <v>401</v>
      </c>
      <c r="D104" s="6" t="s">
        <v>317</v>
      </c>
      <c r="E104" s="7">
        <v>1</v>
      </c>
      <c r="F104" s="116">
        <f t="shared" si="6"/>
        <v>11.05</v>
      </c>
      <c r="G104" s="116">
        <f t="shared" si="7"/>
        <v>11.05</v>
      </c>
      <c r="H104" s="169"/>
      <c r="I104" s="117">
        <f t="shared" si="5"/>
        <v>11.05</v>
      </c>
      <c r="L104" s="9">
        <v>11.05</v>
      </c>
    </row>
    <row r="105" spans="1:12" s="1" customFormat="1" x14ac:dyDescent="0.25">
      <c r="A105" s="6" t="s">
        <v>205</v>
      </c>
      <c r="B105" s="6" t="s">
        <v>617</v>
      </c>
      <c r="C105" s="5" t="s">
        <v>402</v>
      </c>
      <c r="D105" s="6" t="s">
        <v>317</v>
      </c>
      <c r="E105" s="7">
        <v>16</v>
      </c>
      <c r="F105" s="116">
        <f t="shared" si="6"/>
        <v>8.4499999999999993</v>
      </c>
      <c r="G105" s="116">
        <f t="shared" si="7"/>
        <v>135.19999999999999</v>
      </c>
      <c r="H105" s="169"/>
      <c r="I105" s="117">
        <f t="shared" si="5"/>
        <v>8.4499999999999993</v>
      </c>
      <c r="L105" s="9">
        <v>8.4499999999999993</v>
      </c>
    </row>
    <row r="106" spans="1:12" s="1" customFormat="1" ht="22.5" x14ac:dyDescent="0.25">
      <c r="A106" s="6" t="s">
        <v>206</v>
      </c>
      <c r="B106" s="6" t="s">
        <v>618</v>
      </c>
      <c r="C106" s="5" t="s">
        <v>403</v>
      </c>
      <c r="D106" s="6" t="s">
        <v>149</v>
      </c>
      <c r="E106" s="7">
        <v>6</v>
      </c>
      <c r="F106" s="116">
        <f t="shared" si="6"/>
        <v>2.99</v>
      </c>
      <c r="G106" s="116">
        <f t="shared" si="7"/>
        <v>17.940000000000001</v>
      </c>
      <c r="H106" s="169"/>
      <c r="I106" s="117">
        <f t="shared" si="5"/>
        <v>2.99</v>
      </c>
      <c r="L106" s="9">
        <v>2.99</v>
      </c>
    </row>
    <row r="107" spans="1:12" s="1" customFormat="1" x14ac:dyDescent="0.25">
      <c r="A107" s="6" t="s">
        <v>207</v>
      </c>
      <c r="B107" s="6" t="s">
        <v>619</v>
      </c>
      <c r="C107" s="5" t="s">
        <v>404</v>
      </c>
      <c r="D107" s="6" t="s">
        <v>317</v>
      </c>
      <c r="E107" s="7">
        <v>5</v>
      </c>
      <c r="F107" s="116">
        <f t="shared" si="6"/>
        <v>83.14</v>
      </c>
      <c r="G107" s="116">
        <f t="shared" si="7"/>
        <v>415.7</v>
      </c>
      <c r="H107" s="169"/>
      <c r="I107" s="117">
        <f t="shared" si="5"/>
        <v>83.14</v>
      </c>
      <c r="L107" s="9">
        <v>83.14</v>
      </c>
    </row>
    <row r="108" spans="1:12" s="1" customFormat="1" ht="22.5" x14ac:dyDescent="0.25">
      <c r="A108" s="6" t="s">
        <v>208</v>
      </c>
      <c r="B108" s="6" t="s">
        <v>620</v>
      </c>
      <c r="C108" s="5" t="s">
        <v>405</v>
      </c>
      <c r="D108" s="6" t="s">
        <v>364</v>
      </c>
      <c r="E108" s="7">
        <v>1</v>
      </c>
      <c r="F108" s="116">
        <f t="shared" si="6"/>
        <v>4.88</v>
      </c>
      <c r="G108" s="116">
        <f t="shared" si="7"/>
        <v>4.88</v>
      </c>
      <c r="H108" s="169"/>
      <c r="I108" s="117">
        <f t="shared" si="5"/>
        <v>4.88</v>
      </c>
      <c r="L108" s="9">
        <v>4.88</v>
      </c>
    </row>
    <row r="109" spans="1:12" s="1" customFormat="1" ht="22.5" x14ac:dyDescent="0.25">
      <c r="A109" s="6" t="s">
        <v>209</v>
      </c>
      <c r="B109" s="6" t="s">
        <v>621</v>
      </c>
      <c r="C109" s="5" t="s">
        <v>406</v>
      </c>
      <c r="D109" s="6" t="s">
        <v>364</v>
      </c>
      <c r="E109" s="7">
        <v>1</v>
      </c>
      <c r="F109" s="116">
        <f t="shared" si="6"/>
        <v>4.03</v>
      </c>
      <c r="G109" s="116">
        <f t="shared" si="7"/>
        <v>4.03</v>
      </c>
      <c r="H109" s="169"/>
      <c r="I109" s="117">
        <f t="shared" si="5"/>
        <v>4.03</v>
      </c>
      <c r="L109" s="9">
        <v>4.03</v>
      </c>
    </row>
    <row r="110" spans="1:12" s="1" customFormat="1" ht="22.5" x14ac:dyDescent="0.25">
      <c r="A110" s="6" t="s">
        <v>210</v>
      </c>
      <c r="B110" s="6" t="s">
        <v>622</v>
      </c>
      <c r="C110" s="5" t="s">
        <v>407</v>
      </c>
      <c r="D110" s="6" t="s">
        <v>364</v>
      </c>
      <c r="E110" s="7">
        <v>1</v>
      </c>
      <c r="F110" s="116">
        <f t="shared" si="6"/>
        <v>2.35</v>
      </c>
      <c r="G110" s="116">
        <f t="shared" si="7"/>
        <v>2.35</v>
      </c>
      <c r="H110" s="169"/>
      <c r="I110" s="117">
        <f t="shared" si="5"/>
        <v>2.35</v>
      </c>
      <c r="L110" s="9">
        <v>2.35</v>
      </c>
    </row>
    <row r="111" spans="1:12" s="1" customFormat="1" x14ac:dyDescent="0.25">
      <c r="A111" s="6" t="s">
        <v>211</v>
      </c>
      <c r="B111" s="6" t="s">
        <v>623</v>
      </c>
      <c r="C111" s="5" t="s">
        <v>408</v>
      </c>
      <c r="D111" s="6" t="s">
        <v>317</v>
      </c>
      <c r="E111" s="7">
        <v>1</v>
      </c>
      <c r="F111" s="116">
        <f t="shared" si="6"/>
        <v>168.87</v>
      </c>
      <c r="G111" s="116">
        <f t="shared" si="7"/>
        <v>168.87</v>
      </c>
      <c r="H111" s="169"/>
      <c r="I111" s="117">
        <f t="shared" si="5"/>
        <v>168.87</v>
      </c>
      <c r="L111" s="9">
        <v>168.87</v>
      </c>
    </row>
    <row r="112" spans="1:12" s="1" customFormat="1" ht="22.5" x14ac:dyDescent="0.25">
      <c r="A112" s="6" t="s">
        <v>212</v>
      </c>
      <c r="B112" s="6" t="s">
        <v>624</v>
      </c>
      <c r="C112" s="5" t="s">
        <v>409</v>
      </c>
      <c r="D112" s="6" t="s">
        <v>319</v>
      </c>
      <c r="E112" s="7">
        <v>1</v>
      </c>
      <c r="F112" s="116">
        <f t="shared" si="6"/>
        <v>72.88</v>
      </c>
      <c r="G112" s="116">
        <f t="shared" si="7"/>
        <v>72.88</v>
      </c>
      <c r="H112" s="118"/>
      <c r="I112" s="117">
        <f t="shared" si="5"/>
        <v>72.88</v>
      </c>
      <c r="L112" s="9">
        <v>72.88</v>
      </c>
    </row>
    <row r="113" spans="1:12" s="1" customFormat="1" ht="22.5" x14ac:dyDescent="0.25">
      <c r="A113" s="6" t="s">
        <v>213</v>
      </c>
      <c r="B113" s="6" t="s">
        <v>625</v>
      </c>
      <c r="C113" s="5" t="s">
        <v>410</v>
      </c>
      <c r="D113" s="6" t="s">
        <v>319</v>
      </c>
      <c r="E113" s="7">
        <v>2</v>
      </c>
      <c r="F113" s="116">
        <f t="shared" si="6"/>
        <v>75.209999999999994</v>
      </c>
      <c r="G113" s="116">
        <f t="shared" si="7"/>
        <v>150.41999999999999</v>
      </c>
      <c r="H113" s="169"/>
      <c r="I113" s="117">
        <f t="shared" si="5"/>
        <v>75.209999999999994</v>
      </c>
      <c r="L113" s="9">
        <v>75.209999999999994</v>
      </c>
    </row>
    <row r="114" spans="1:12" s="1" customFormat="1" ht="22.5" x14ac:dyDescent="0.25">
      <c r="A114" s="6" t="s">
        <v>214</v>
      </c>
      <c r="B114" s="6" t="s">
        <v>626</v>
      </c>
      <c r="C114" s="5" t="s">
        <v>411</v>
      </c>
      <c r="D114" s="6" t="s">
        <v>319</v>
      </c>
      <c r="E114" s="7">
        <v>4</v>
      </c>
      <c r="F114" s="116">
        <f t="shared" si="6"/>
        <v>14.08</v>
      </c>
      <c r="G114" s="116">
        <f t="shared" si="7"/>
        <v>56.32</v>
      </c>
      <c r="H114" s="169"/>
      <c r="I114" s="117">
        <f t="shared" si="5"/>
        <v>14.08</v>
      </c>
      <c r="L114" s="9">
        <v>14.08</v>
      </c>
    </row>
    <row r="115" spans="1:12" s="1" customFormat="1" ht="22.5" x14ac:dyDescent="0.25">
      <c r="A115" s="6" t="s">
        <v>215</v>
      </c>
      <c r="B115" s="6" t="s">
        <v>627</v>
      </c>
      <c r="C115" s="5" t="s">
        <v>412</v>
      </c>
      <c r="D115" s="6" t="s">
        <v>319</v>
      </c>
      <c r="E115" s="7">
        <v>3</v>
      </c>
      <c r="F115" s="116">
        <f t="shared" si="6"/>
        <v>15.83</v>
      </c>
      <c r="G115" s="116">
        <f t="shared" si="7"/>
        <v>47.49</v>
      </c>
      <c r="H115" s="169"/>
      <c r="I115" s="117">
        <f t="shared" si="5"/>
        <v>15.83</v>
      </c>
      <c r="L115" s="9">
        <v>15.83</v>
      </c>
    </row>
    <row r="116" spans="1:12" s="1" customFormat="1" ht="22.5" x14ac:dyDescent="0.25">
      <c r="A116" s="6" t="s">
        <v>216</v>
      </c>
      <c r="B116" s="6" t="s">
        <v>628</v>
      </c>
      <c r="C116" s="5" t="s">
        <v>413</v>
      </c>
      <c r="D116" s="6" t="s">
        <v>364</v>
      </c>
      <c r="E116" s="7">
        <v>1</v>
      </c>
      <c r="F116" s="116">
        <f t="shared" si="6"/>
        <v>39.64</v>
      </c>
      <c r="G116" s="116">
        <f t="shared" si="7"/>
        <v>39.64</v>
      </c>
      <c r="H116" s="169"/>
      <c r="I116" s="117">
        <f t="shared" si="5"/>
        <v>39.64</v>
      </c>
      <c r="L116" s="9">
        <v>39.64</v>
      </c>
    </row>
    <row r="117" spans="1:12" s="1" customFormat="1" ht="22.5" x14ac:dyDescent="0.25">
      <c r="A117" s="6" t="s">
        <v>217</v>
      </c>
      <c r="B117" s="6" t="s">
        <v>629</v>
      </c>
      <c r="C117" s="5" t="s">
        <v>414</v>
      </c>
      <c r="D117" s="6" t="s">
        <v>364</v>
      </c>
      <c r="E117" s="7">
        <v>4</v>
      </c>
      <c r="F117" s="116">
        <f t="shared" si="6"/>
        <v>90.78</v>
      </c>
      <c r="G117" s="116">
        <f t="shared" si="7"/>
        <v>363.12</v>
      </c>
      <c r="H117" s="169"/>
      <c r="I117" s="117">
        <f t="shared" si="5"/>
        <v>90.78</v>
      </c>
      <c r="L117" s="9">
        <v>90.78</v>
      </c>
    </row>
    <row r="118" spans="1:12" s="1" customFormat="1" ht="22.5" x14ac:dyDescent="0.25">
      <c r="A118" s="6" t="s">
        <v>218</v>
      </c>
      <c r="B118" s="6" t="s">
        <v>630</v>
      </c>
      <c r="C118" s="5" t="s">
        <v>415</v>
      </c>
      <c r="D118" s="6" t="s">
        <v>317</v>
      </c>
      <c r="E118" s="7">
        <v>23</v>
      </c>
      <c r="F118" s="116">
        <f t="shared" si="6"/>
        <v>35.1</v>
      </c>
      <c r="G118" s="116">
        <f t="shared" si="7"/>
        <v>807.3</v>
      </c>
      <c r="H118" s="169"/>
      <c r="I118" s="117">
        <f t="shared" si="5"/>
        <v>35.1</v>
      </c>
      <c r="L118" s="9">
        <v>35.1</v>
      </c>
    </row>
    <row r="119" spans="1:12" s="1" customFormat="1" ht="22.5" x14ac:dyDescent="0.25">
      <c r="A119" s="6" t="s">
        <v>219</v>
      </c>
      <c r="B119" s="6" t="s">
        <v>631</v>
      </c>
      <c r="C119" s="5" t="s">
        <v>416</v>
      </c>
      <c r="D119" s="6" t="s">
        <v>149</v>
      </c>
      <c r="E119" s="7">
        <v>40</v>
      </c>
      <c r="F119" s="116">
        <f t="shared" si="6"/>
        <v>8.4</v>
      </c>
      <c r="G119" s="116">
        <f t="shared" si="7"/>
        <v>336</v>
      </c>
      <c r="H119" s="169"/>
      <c r="I119" s="117">
        <f t="shared" si="5"/>
        <v>8.4</v>
      </c>
      <c r="L119" s="9">
        <v>8.4</v>
      </c>
    </row>
    <row r="120" spans="1:12" s="1" customFormat="1" ht="33.75" x14ac:dyDescent="0.25">
      <c r="A120" s="6" t="s">
        <v>220</v>
      </c>
      <c r="B120" s="6" t="s">
        <v>632</v>
      </c>
      <c r="C120" s="5" t="s">
        <v>417</v>
      </c>
      <c r="D120" s="6" t="s">
        <v>149</v>
      </c>
      <c r="E120" s="7">
        <v>100</v>
      </c>
      <c r="F120" s="116">
        <f t="shared" si="6"/>
        <v>6.42</v>
      </c>
      <c r="G120" s="116">
        <f t="shared" si="7"/>
        <v>642</v>
      </c>
      <c r="H120" s="169"/>
      <c r="I120" s="117">
        <f t="shared" si="5"/>
        <v>6.42</v>
      </c>
      <c r="L120" s="9">
        <v>6.42</v>
      </c>
    </row>
    <row r="121" spans="1:12" s="1" customFormat="1" ht="22.5" x14ac:dyDescent="0.25">
      <c r="A121" s="6" t="s">
        <v>221</v>
      </c>
      <c r="B121" s="6" t="s">
        <v>633</v>
      </c>
      <c r="C121" s="5" t="s">
        <v>418</v>
      </c>
      <c r="D121" s="6" t="s">
        <v>149</v>
      </c>
      <c r="E121" s="7">
        <v>9</v>
      </c>
      <c r="F121" s="116">
        <f t="shared" si="6"/>
        <v>14.52</v>
      </c>
      <c r="G121" s="116">
        <f t="shared" si="7"/>
        <v>130.68</v>
      </c>
      <c r="H121" s="169"/>
      <c r="I121" s="117">
        <f t="shared" si="5"/>
        <v>14.52</v>
      </c>
      <c r="L121" s="9">
        <v>14.52</v>
      </c>
    </row>
    <row r="122" spans="1:12" s="1" customFormat="1" ht="33.75" x14ac:dyDescent="0.25">
      <c r="A122" s="6" t="s">
        <v>222</v>
      </c>
      <c r="B122" s="6" t="s">
        <v>634</v>
      </c>
      <c r="C122" s="5" t="s">
        <v>419</v>
      </c>
      <c r="D122" s="6" t="s">
        <v>149</v>
      </c>
      <c r="E122" s="7">
        <v>1.5</v>
      </c>
      <c r="F122" s="116">
        <f t="shared" si="6"/>
        <v>18.59</v>
      </c>
      <c r="G122" s="116">
        <f t="shared" si="7"/>
        <v>27.89</v>
      </c>
      <c r="H122" s="169"/>
      <c r="I122" s="117">
        <f t="shared" si="5"/>
        <v>18.59</v>
      </c>
      <c r="L122" s="9">
        <v>18.59</v>
      </c>
    </row>
    <row r="123" spans="1:12" s="1" customFormat="1" ht="33.75" x14ac:dyDescent="0.25">
      <c r="A123" s="6" t="s">
        <v>223</v>
      </c>
      <c r="B123" s="6" t="s">
        <v>635</v>
      </c>
      <c r="C123" s="5" t="s">
        <v>420</v>
      </c>
      <c r="D123" s="6" t="s">
        <v>149</v>
      </c>
      <c r="E123" s="7">
        <v>15</v>
      </c>
      <c r="F123" s="116">
        <f t="shared" si="6"/>
        <v>12.12</v>
      </c>
      <c r="G123" s="116">
        <f t="shared" si="7"/>
        <v>181.8</v>
      </c>
      <c r="H123" s="169"/>
      <c r="I123" s="117">
        <f t="shared" si="5"/>
        <v>12.12</v>
      </c>
      <c r="L123" s="9">
        <v>12.12</v>
      </c>
    </row>
    <row r="124" spans="1:12" s="1" customFormat="1" ht="22.5" x14ac:dyDescent="0.25">
      <c r="A124" s="6" t="s">
        <v>224</v>
      </c>
      <c r="B124" s="6" t="s">
        <v>636</v>
      </c>
      <c r="C124" s="5" t="s">
        <v>421</v>
      </c>
      <c r="D124" s="6" t="s">
        <v>364</v>
      </c>
      <c r="E124" s="7">
        <v>3</v>
      </c>
      <c r="F124" s="116">
        <f t="shared" si="6"/>
        <v>2.39</v>
      </c>
      <c r="G124" s="116">
        <f t="shared" si="7"/>
        <v>7.17</v>
      </c>
      <c r="H124" s="169"/>
      <c r="I124" s="117">
        <f t="shared" si="5"/>
        <v>2.39</v>
      </c>
      <c r="L124" s="9">
        <v>2.39</v>
      </c>
    </row>
    <row r="125" spans="1:12" s="1" customFormat="1" ht="22.5" x14ac:dyDescent="0.25">
      <c r="A125" s="6" t="s">
        <v>225</v>
      </c>
      <c r="B125" s="6" t="s">
        <v>637</v>
      </c>
      <c r="C125" s="5" t="s">
        <v>422</v>
      </c>
      <c r="D125" s="6" t="s">
        <v>364</v>
      </c>
      <c r="E125" s="7">
        <v>9</v>
      </c>
      <c r="F125" s="116">
        <f t="shared" si="6"/>
        <v>2.2799999999999998</v>
      </c>
      <c r="G125" s="116">
        <f t="shared" si="7"/>
        <v>20.52</v>
      </c>
      <c r="H125" s="118"/>
      <c r="I125" s="117">
        <f t="shared" si="5"/>
        <v>2.2799999999999998</v>
      </c>
      <c r="L125" s="9">
        <v>2.2799999999999998</v>
      </c>
    </row>
    <row r="126" spans="1:12" s="1" customFormat="1" ht="22.5" x14ac:dyDescent="0.25">
      <c r="A126" s="6" t="s">
        <v>226</v>
      </c>
      <c r="B126" s="6" t="s">
        <v>638</v>
      </c>
      <c r="C126" s="5" t="s">
        <v>423</v>
      </c>
      <c r="D126" s="6" t="s">
        <v>377</v>
      </c>
      <c r="E126" s="7">
        <v>5</v>
      </c>
      <c r="F126" s="116">
        <f t="shared" si="6"/>
        <v>1.59</v>
      </c>
      <c r="G126" s="116">
        <f t="shared" si="7"/>
        <v>7.95</v>
      </c>
      <c r="H126" s="169"/>
      <c r="I126" s="117">
        <f t="shared" si="5"/>
        <v>1.59</v>
      </c>
      <c r="L126" s="9">
        <v>1.59</v>
      </c>
    </row>
    <row r="127" spans="1:12" s="1" customFormat="1" ht="22.5" x14ac:dyDescent="0.25">
      <c r="A127" s="6" t="s">
        <v>227</v>
      </c>
      <c r="B127" s="6" t="s">
        <v>639</v>
      </c>
      <c r="C127" s="5" t="s">
        <v>424</v>
      </c>
      <c r="D127" s="6" t="s">
        <v>364</v>
      </c>
      <c r="E127" s="7">
        <v>2</v>
      </c>
      <c r="F127" s="116">
        <f t="shared" si="6"/>
        <v>11.7</v>
      </c>
      <c r="G127" s="116">
        <f t="shared" si="7"/>
        <v>23.4</v>
      </c>
      <c r="H127" s="169"/>
      <c r="I127" s="117">
        <f t="shared" si="5"/>
        <v>11.7</v>
      </c>
      <c r="L127" s="9">
        <v>11.7</v>
      </c>
    </row>
    <row r="128" spans="1:12" s="1" customFormat="1" ht="22.5" x14ac:dyDescent="0.25">
      <c r="A128" s="6" t="s">
        <v>228</v>
      </c>
      <c r="B128" s="6" t="s">
        <v>640</v>
      </c>
      <c r="C128" s="5" t="s">
        <v>425</v>
      </c>
      <c r="D128" s="6" t="s">
        <v>364</v>
      </c>
      <c r="E128" s="7">
        <v>4</v>
      </c>
      <c r="F128" s="116">
        <f t="shared" si="6"/>
        <v>4.42</v>
      </c>
      <c r="G128" s="116">
        <f t="shared" si="7"/>
        <v>17.68</v>
      </c>
      <c r="H128" s="169"/>
      <c r="I128" s="117">
        <f t="shared" si="5"/>
        <v>4.42</v>
      </c>
      <c r="L128" s="9">
        <v>4.42</v>
      </c>
    </row>
    <row r="129" spans="1:12" s="1" customFormat="1" ht="33.75" x14ac:dyDescent="0.25">
      <c r="A129" s="6" t="s">
        <v>229</v>
      </c>
      <c r="B129" s="6" t="s">
        <v>641</v>
      </c>
      <c r="C129" s="5" t="s">
        <v>426</v>
      </c>
      <c r="D129" s="6" t="s">
        <v>319</v>
      </c>
      <c r="E129" s="7">
        <v>58</v>
      </c>
      <c r="F129" s="116">
        <f t="shared" si="6"/>
        <v>36.65</v>
      </c>
      <c r="G129" s="116">
        <f t="shared" si="7"/>
        <v>2125.6999999999998</v>
      </c>
      <c r="H129" s="169"/>
      <c r="I129" s="117">
        <f t="shared" si="5"/>
        <v>36.65</v>
      </c>
      <c r="L129" s="9">
        <v>36.65</v>
      </c>
    </row>
    <row r="130" spans="1:12" s="1" customFormat="1" x14ac:dyDescent="0.25">
      <c r="A130" s="6" t="s">
        <v>230</v>
      </c>
      <c r="B130" s="6" t="s">
        <v>642</v>
      </c>
      <c r="C130" s="5" t="s">
        <v>427</v>
      </c>
      <c r="D130" s="6" t="s">
        <v>317</v>
      </c>
      <c r="E130" s="7">
        <v>12</v>
      </c>
      <c r="F130" s="116">
        <f t="shared" si="6"/>
        <v>8.4499999999999993</v>
      </c>
      <c r="G130" s="116">
        <f t="shared" si="7"/>
        <v>101.4</v>
      </c>
      <c r="H130" s="169"/>
      <c r="I130" s="117">
        <f t="shared" si="5"/>
        <v>8.4499999999999993</v>
      </c>
      <c r="L130" s="9">
        <v>8.4499999999999993</v>
      </c>
    </row>
    <row r="131" spans="1:12" s="1" customFormat="1" x14ac:dyDescent="0.25">
      <c r="A131" s="6" t="s">
        <v>231</v>
      </c>
      <c r="B131" s="6" t="s">
        <v>643</v>
      </c>
      <c r="C131" s="5" t="s">
        <v>428</v>
      </c>
      <c r="D131" s="6" t="s">
        <v>317</v>
      </c>
      <c r="E131" s="7">
        <v>36</v>
      </c>
      <c r="F131" s="116">
        <f t="shared" si="6"/>
        <v>8.4499999999999993</v>
      </c>
      <c r="G131" s="116">
        <f t="shared" si="7"/>
        <v>304.2</v>
      </c>
      <c r="H131" s="169"/>
      <c r="I131" s="117">
        <f t="shared" si="5"/>
        <v>8.4499999999999993</v>
      </c>
      <c r="L131" s="9">
        <v>8.4499999999999993</v>
      </c>
    </row>
    <row r="132" spans="1:12" s="1" customFormat="1" x14ac:dyDescent="0.25">
      <c r="A132" s="6" t="s">
        <v>232</v>
      </c>
      <c r="B132" s="6" t="s">
        <v>644</v>
      </c>
      <c r="C132" s="5" t="s">
        <v>429</v>
      </c>
      <c r="D132" s="6" t="s">
        <v>317</v>
      </c>
      <c r="E132" s="7">
        <v>10</v>
      </c>
      <c r="F132" s="116">
        <f t="shared" si="6"/>
        <v>3.02</v>
      </c>
      <c r="G132" s="116">
        <f t="shared" si="7"/>
        <v>30.2</v>
      </c>
      <c r="H132" s="169"/>
      <c r="I132" s="117">
        <f t="shared" si="5"/>
        <v>3.02</v>
      </c>
      <c r="L132" s="9">
        <v>3.02</v>
      </c>
    </row>
    <row r="133" spans="1:12" s="1" customFormat="1" ht="22.5" x14ac:dyDescent="0.25">
      <c r="A133" s="6" t="s">
        <v>233</v>
      </c>
      <c r="B133" s="6" t="s">
        <v>645</v>
      </c>
      <c r="C133" s="5" t="s">
        <v>430</v>
      </c>
      <c r="D133" s="6" t="s">
        <v>319</v>
      </c>
      <c r="E133" s="7">
        <v>6</v>
      </c>
      <c r="F133" s="116">
        <f t="shared" si="6"/>
        <v>25.96</v>
      </c>
      <c r="G133" s="116">
        <f t="shared" si="7"/>
        <v>155.76</v>
      </c>
      <c r="H133" s="169"/>
      <c r="I133" s="117">
        <f t="shared" si="5"/>
        <v>25.96</v>
      </c>
      <c r="L133" s="9">
        <v>25.96</v>
      </c>
    </row>
    <row r="134" spans="1:12" s="1" customFormat="1" ht="22.5" x14ac:dyDescent="0.25">
      <c r="A134" s="6" t="s">
        <v>234</v>
      </c>
      <c r="B134" s="6" t="s">
        <v>646</v>
      </c>
      <c r="C134" s="5" t="s">
        <v>431</v>
      </c>
      <c r="D134" s="6" t="s">
        <v>319</v>
      </c>
      <c r="E134" s="7">
        <v>1</v>
      </c>
      <c r="F134" s="116">
        <f t="shared" si="6"/>
        <v>41.07</v>
      </c>
      <c r="G134" s="116">
        <f t="shared" si="7"/>
        <v>41.07</v>
      </c>
      <c r="H134" s="169"/>
      <c r="I134" s="117">
        <f t="shared" si="5"/>
        <v>41.07</v>
      </c>
      <c r="L134" s="9">
        <v>41.07</v>
      </c>
    </row>
    <row r="135" spans="1:12" s="1" customFormat="1" x14ac:dyDescent="0.25">
      <c r="A135" s="6" t="s">
        <v>235</v>
      </c>
      <c r="B135" s="6" t="s">
        <v>647</v>
      </c>
      <c r="C135" s="5" t="s">
        <v>432</v>
      </c>
      <c r="D135" s="6" t="s">
        <v>317</v>
      </c>
      <c r="E135" s="7">
        <v>4</v>
      </c>
      <c r="F135" s="116">
        <f t="shared" si="6"/>
        <v>28.6</v>
      </c>
      <c r="G135" s="116">
        <f t="shared" si="7"/>
        <v>114.4</v>
      </c>
      <c r="H135" s="169"/>
      <c r="I135" s="117">
        <f t="shared" si="5"/>
        <v>28.6</v>
      </c>
      <c r="L135" s="9">
        <v>28.6</v>
      </c>
    </row>
    <row r="136" spans="1:12" s="1" customFormat="1" x14ac:dyDescent="0.25">
      <c r="A136" s="6" t="s">
        <v>236</v>
      </c>
      <c r="B136" s="6" t="s">
        <v>648</v>
      </c>
      <c r="C136" s="5" t="s">
        <v>433</v>
      </c>
      <c r="D136" s="6" t="s">
        <v>317</v>
      </c>
      <c r="E136" s="7">
        <v>12</v>
      </c>
      <c r="F136" s="116">
        <f t="shared" si="6"/>
        <v>96.46</v>
      </c>
      <c r="G136" s="116">
        <f t="shared" si="7"/>
        <v>1157.52</v>
      </c>
      <c r="H136" s="169"/>
      <c r="I136" s="117">
        <f t="shared" si="5"/>
        <v>96.46</v>
      </c>
      <c r="L136" s="9">
        <v>96.46</v>
      </c>
    </row>
    <row r="137" spans="1:12" s="1" customFormat="1" x14ac:dyDescent="0.25">
      <c r="A137" s="6" t="s">
        <v>237</v>
      </c>
      <c r="B137" s="6" t="s">
        <v>649</v>
      </c>
      <c r="C137" s="5" t="s">
        <v>434</v>
      </c>
      <c r="D137" s="6" t="s">
        <v>364</v>
      </c>
      <c r="E137" s="7">
        <v>4</v>
      </c>
      <c r="F137" s="116">
        <f t="shared" si="6"/>
        <v>3.04</v>
      </c>
      <c r="G137" s="116">
        <f t="shared" si="7"/>
        <v>12.16</v>
      </c>
      <c r="H137" s="169"/>
      <c r="I137" s="117">
        <f t="shared" si="5"/>
        <v>3.04</v>
      </c>
      <c r="L137" s="9">
        <v>3.04</v>
      </c>
    </row>
    <row r="138" spans="1:12" s="1" customFormat="1" x14ac:dyDescent="0.25">
      <c r="A138" s="6" t="s">
        <v>238</v>
      </c>
      <c r="B138" s="6" t="s">
        <v>650</v>
      </c>
      <c r="C138" s="5" t="s">
        <v>435</v>
      </c>
      <c r="D138" s="6" t="s">
        <v>364</v>
      </c>
      <c r="E138" s="7">
        <v>1</v>
      </c>
      <c r="F138" s="116">
        <f t="shared" si="6"/>
        <v>2.21</v>
      </c>
      <c r="G138" s="116">
        <f t="shared" si="7"/>
        <v>2.21</v>
      </c>
      <c r="H138" s="169"/>
      <c r="I138" s="117">
        <f t="shared" si="5"/>
        <v>2.21</v>
      </c>
      <c r="L138" s="9">
        <v>2.21</v>
      </c>
    </row>
    <row r="139" spans="1:12" s="1" customFormat="1" x14ac:dyDescent="0.25">
      <c r="A139" s="6" t="s">
        <v>239</v>
      </c>
      <c r="B139" s="6" t="s">
        <v>651</v>
      </c>
      <c r="C139" s="5" t="s">
        <v>436</v>
      </c>
      <c r="D139" s="6" t="s">
        <v>364</v>
      </c>
      <c r="E139" s="7">
        <v>2</v>
      </c>
      <c r="F139" s="116">
        <f t="shared" si="6"/>
        <v>1.01</v>
      </c>
      <c r="G139" s="116">
        <f t="shared" si="7"/>
        <v>2.02</v>
      </c>
      <c r="H139" s="169"/>
      <c r="I139" s="117">
        <f t="shared" ref="I139:I202" si="8">ROUND(L139-(L139*$K$10),2)</f>
        <v>1.01</v>
      </c>
      <c r="L139" s="9">
        <v>1.01</v>
      </c>
    </row>
    <row r="140" spans="1:12" s="1" customFormat="1" x14ac:dyDescent="0.25">
      <c r="A140" s="6" t="s">
        <v>240</v>
      </c>
      <c r="B140" s="6" t="s">
        <v>652</v>
      </c>
      <c r="C140" s="5" t="s">
        <v>437</v>
      </c>
      <c r="D140" s="6" t="s">
        <v>317</v>
      </c>
      <c r="E140" s="7">
        <v>5</v>
      </c>
      <c r="F140" s="116">
        <f t="shared" ref="F140:F203" si="9">ROUND(I140,2)</f>
        <v>45.37</v>
      </c>
      <c r="G140" s="116">
        <f t="shared" ref="G140:G203" si="10">ROUND(F140*E140,2)</f>
        <v>226.85</v>
      </c>
      <c r="H140" s="169"/>
      <c r="I140" s="117">
        <f t="shared" si="8"/>
        <v>45.37</v>
      </c>
      <c r="L140" s="9">
        <v>45.37</v>
      </c>
    </row>
    <row r="141" spans="1:12" s="1" customFormat="1" ht="33.75" x14ac:dyDescent="0.25">
      <c r="A141" s="6" t="s">
        <v>241</v>
      </c>
      <c r="B141" s="6" t="s">
        <v>653</v>
      </c>
      <c r="C141" s="5" t="s">
        <v>438</v>
      </c>
      <c r="D141" s="6" t="s">
        <v>364</v>
      </c>
      <c r="E141" s="7">
        <v>30</v>
      </c>
      <c r="F141" s="116">
        <f t="shared" si="9"/>
        <v>0.23</v>
      </c>
      <c r="G141" s="116">
        <f t="shared" si="10"/>
        <v>6.9</v>
      </c>
      <c r="H141" s="169"/>
      <c r="I141" s="117">
        <f t="shared" si="8"/>
        <v>0.23</v>
      </c>
      <c r="L141" s="9">
        <v>0.23</v>
      </c>
    </row>
    <row r="142" spans="1:12" s="1" customFormat="1" ht="33.75" x14ac:dyDescent="0.25">
      <c r="A142" s="6" t="s">
        <v>242</v>
      </c>
      <c r="B142" s="6" t="s">
        <v>654</v>
      </c>
      <c r="C142" s="5" t="s">
        <v>439</v>
      </c>
      <c r="D142" s="6" t="s">
        <v>364</v>
      </c>
      <c r="E142" s="7">
        <v>200</v>
      </c>
      <c r="F142" s="116">
        <f t="shared" si="9"/>
        <v>0.48</v>
      </c>
      <c r="G142" s="116">
        <f t="shared" si="10"/>
        <v>96</v>
      </c>
      <c r="H142" s="118"/>
      <c r="I142" s="117">
        <f t="shared" si="8"/>
        <v>0.48</v>
      </c>
      <c r="L142" s="9">
        <v>0.48</v>
      </c>
    </row>
    <row r="143" spans="1:12" s="1" customFormat="1" ht="33.75" x14ac:dyDescent="0.25">
      <c r="A143" s="6" t="s">
        <v>243</v>
      </c>
      <c r="B143" s="6" t="s">
        <v>655</v>
      </c>
      <c r="C143" s="5" t="s">
        <v>440</v>
      </c>
      <c r="D143" s="6" t="s">
        <v>364</v>
      </c>
      <c r="E143" s="7">
        <v>6</v>
      </c>
      <c r="F143" s="116">
        <f t="shared" si="9"/>
        <v>0.72</v>
      </c>
      <c r="G143" s="116">
        <f t="shared" si="10"/>
        <v>4.32</v>
      </c>
      <c r="H143" s="169"/>
      <c r="I143" s="117">
        <f t="shared" si="8"/>
        <v>0.72</v>
      </c>
      <c r="L143" s="9">
        <v>0.72</v>
      </c>
    </row>
    <row r="144" spans="1:12" s="1" customFormat="1" ht="22.5" x14ac:dyDescent="0.25">
      <c r="A144" s="6" t="s">
        <v>244</v>
      </c>
      <c r="B144" s="6" t="s">
        <v>656</v>
      </c>
      <c r="C144" s="5" t="s">
        <v>441</v>
      </c>
      <c r="D144" s="6" t="s">
        <v>317</v>
      </c>
      <c r="E144" s="7">
        <v>300</v>
      </c>
      <c r="F144" s="116">
        <f t="shared" si="9"/>
        <v>1.24</v>
      </c>
      <c r="G144" s="116">
        <f t="shared" si="10"/>
        <v>372</v>
      </c>
      <c r="H144" s="169"/>
      <c r="I144" s="117">
        <f t="shared" si="8"/>
        <v>1.24</v>
      </c>
      <c r="L144" s="9">
        <v>1.24</v>
      </c>
    </row>
    <row r="145" spans="1:12" s="1" customFormat="1" x14ac:dyDescent="0.25">
      <c r="A145" s="6" t="s">
        <v>245</v>
      </c>
      <c r="B145" s="6" t="s">
        <v>657</v>
      </c>
      <c r="C145" s="5" t="s">
        <v>442</v>
      </c>
      <c r="D145" s="6" t="s">
        <v>377</v>
      </c>
      <c r="E145" s="7">
        <v>7</v>
      </c>
      <c r="F145" s="116">
        <f t="shared" si="9"/>
        <v>7.19</v>
      </c>
      <c r="G145" s="116">
        <f t="shared" si="10"/>
        <v>50.33</v>
      </c>
      <c r="H145" s="169"/>
      <c r="I145" s="117">
        <f t="shared" si="8"/>
        <v>7.19</v>
      </c>
      <c r="L145" s="9">
        <v>7.19</v>
      </c>
    </row>
    <row r="146" spans="1:12" s="1" customFormat="1" x14ac:dyDescent="0.25">
      <c r="A146" s="6" t="s">
        <v>246</v>
      </c>
      <c r="B146" s="6" t="s">
        <v>658</v>
      </c>
      <c r="C146" s="5" t="s">
        <v>443</v>
      </c>
      <c r="D146" s="6" t="s">
        <v>364</v>
      </c>
      <c r="E146" s="7">
        <v>24</v>
      </c>
      <c r="F146" s="116">
        <f t="shared" si="9"/>
        <v>0.2</v>
      </c>
      <c r="G146" s="116">
        <f t="shared" si="10"/>
        <v>4.8</v>
      </c>
      <c r="H146" s="169"/>
      <c r="I146" s="117">
        <f t="shared" si="8"/>
        <v>0.2</v>
      </c>
      <c r="L146" s="9">
        <v>0.2</v>
      </c>
    </row>
    <row r="147" spans="1:12" s="1" customFormat="1" ht="33.75" x14ac:dyDescent="0.25">
      <c r="A147" s="6" t="s">
        <v>247</v>
      </c>
      <c r="B147" s="6" t="s">
        <v>659</v>
      </c>
      <c r="C147" s="5" t="s">
        <v>444</v>
      </c>
      <c r="D147" s="6" t="s">
        <v>364</v>
      </c>
      <c r="E147" s="7">
        <v>1</v>
      </c>
      <c r="F147" s="116">
        <f t="shared" si="9"/>
        <v>327.74</v>
      </c>
      <c r="G147" s="116">
        <f t="shared" si="10"/>
        <v>327.74</v>
      </c>
      <c r="H147" s="169"/>
      <c r="I147" s="117">
        <f t="shared" si="8"/>
        <v>327.74</v>
      </c>
      <c r="L147" s="9">
        <v>327.74</v>
      </c>
    </row>
    <row r="148" spans="1:12" s="1" customFormat="1" ht="22.5" x14ac:dyDescent="0.25">
      <c r="A148" s="6" t="s">
        <v>248</v>
      </c>
      <c r="B148" s="6" t="s">
        <v>660</v>
      </c>
      <c r="C148" s="5" t="s">
        <v>445</v>
      </c>
      <c r="D148" s="6" t="s">
        <v>364</v>
      </c>
      <c r="E148" s="7">
        <v>3</v>
      </c>
      <c r="F148" s="116">
        <f t="shared" si="9"/>
        <v>282.24</v>
      </c>
      <c r="G148" s="116">
        <f t="shared" si="10"/>
        <v>846.72</v>
      </c>
      <c r="H148" s="169"/>
      <c r="I148" s="117">
        <f t="shared" si="8"/>
        <v>282.24</v>
      </c>
      <c r="L148" s="9">
        <v>282.24</v>
      </c>
    </row>
    <row r="149" spans="1:12" s="1" customFormat="1" ht="22.5" x14ac:dyDescent="0.25">
      <c r="A149" s="6" t="s">
        <v>249</v>
      </c>
      <c r="B149" s="6" t="s">
        <v>661</v>
      </c>
      <c r="C149" s="5" t="s">
        <v>446</v>
      </c>
      <c r="D149" s="6" t="s">
        <v>364</v>
      </c>
      <c r="E149" s="7">
        <v>32</v>
      </c>
      <c r="F149" s="116">
        <f t="shared" si="9"/>
        <v>10.7</v>
      </c>
      <c r="G149" s="116">
        <f t="shared" si="10"/>
        <v>342.4</v>
      </c>
      <c r="H149" s="169"/>
      <c r="I149" s="117">
        <f t="shared" si="8"/>
        <v>10.7</v>
      </c>
      <c r="L149" s="9">
        <v>10.7</v>
      </c>
    </row>
    <row r="150" spans="1:12" s="1" customFormat="1" ht="33.75" x14ac:dyDescent="0.25">
      <c r="A150" s="6" t="s">
        <v>250</v>
      </c>
      <c r="B150" s="6" t="s">
        <v>662</v>
      </c>
      <c r="C150" s="5" t="s">
        <v>447</v>
      </c>
      <c r="D150" s="6" t="s">
        <v>364</v>
      </c>
      <c r="E150" s="7">
        <v>1</v>
      </c>
      <c r="F150" s="116">
        <f t="shared" si="9"/>
        <v>1.37</v>
      </c>
      <c r="G150" s="116">
        <f t="shared" si="10"/>
        <v>1.37</v>
      </c>
      <c r="H150" s="169"/>
      <c r="I150" s="117">
        <f t="shared" si="8"/>
        <v>1.37</v>
      </c>
      <c r="L150" s="9">
        <v>1.37</v>
      </c>
    </row>
    <row r="151" spans="1:12" s="1" customFormat="1" x14ac:dyDescent="0.25">
      <c r="A151" s="6" t="s">
        <v>251</v>
      </c>
      <c r="B151" s="6" t="s">
        <v>663</v>
      </c>
      <c r="C151" s="5" t="s">
        <v>448</v>
      </c>
      <c r="D151" s="6" t="s">
        <v>317</v>
      </c>
      <c r="E151" s="7">
        <v>2</v>
      </c>
      <c r="F151" s="116">
        <f t="shared" si="9"/>
        <v>0.7</v>
      </c>
      <c r="G151" s="116">
        <f t="shared" si="10"/>
        <v>1.4</v>
      </c>
      <c r="H151" s="169"/>
      <c r="I151" s="117">
        <f t="shared" si="8"/>
        <v>0.7</v>
      </c>
      <c r="L151" s="9">
        <v>0.7</v>
      </c>
    </row>
    <row r="152" spans="1:12" s="1" customFormat="1" x14ac:dyDescent="0.25">
      <c r="A152" s="6" t="s">
        <v>252</v>
      </c>
      <c r="B152" s="6" t="s">
        <v>664</v>
      </c>
      <c r="C152" s="5" t="s">
        <v>449</v>
      </c>
      <c r="D152" s="6" t="s">
        <v>317</v>
      </c>
      <c r="E152" s="7">
        <v>12</v>
      </c>
      <c r="F152" s="116">
        <f t="shared" si="9"/>
        <v>0.72</v>
      </c>
      <c r="G152" s="116">
        <f t="shared" si="10"/>
        <v>8.64</v>
      </c>
      <c r="H152" s="169"/>
      <c r="I152" s="117">
        <f t="shared" si="8"/>
        <v>0.72</v>
      </c>
      <c r="L152" s="9">
        <v>0.72</v>
      </c>
    </row>
    <row r="153" spans="1:12" s="1" customFormat="1" x14ac:dyDescent="0.25">
      <c r="A153" s="6" t="s">
        <v>253</v>
      </c>
      <c r="B153" s="6" t="s">
        <v>665</v>
      </c>
      <c r="C153" s="5" t="s">
        <v>450</v>
      </c>
      <c r="D153" s="6" t="s">
        <v>317</v>
      </c>
      <c r="E153" s="7">
        <v>8</v>
      </c>
      <c r="F153" s="116">
        <f t="shared" si="9"/>
        <v>0.98</v>
      </c>
      <c r="G153" s="116">
        <f t="shared" si="10"/>
        <v>7.84</v>
      </c>
      <c r="H153" s="169"/>
      <c r="I153" s="117">
        <f t="shared" si="8"/>
        <v>0.98</v>
      </c>
      <c r="L153" s="9">
        <v>0.98</v>
      </c>
    </row>
    <row r="154" spans="1:12" s="1" customFormat="1" x14ac:dyDescent="0.25">
      <c r="A154" s="6" t="s">
        <v>254</v>
      </c>
      <c r="B154" s="6" t="s">
        <v>666</v>
      </c>
      <c r="C154" s="5" t="s">
        <v>451</v>
      </c>
      <c r="D154" s="6" t="s">
        <v>317</v>
      </c>
      <c r="E154" s="7">
        <v>1</v>
      </c>
      <c r="F154" s="116">
        <f t="shared" si="9"/>
        <v>0.39</v>
      </c>
      <c r="G154" s="116">
        <f t="shared" si="10"/>
        <v>0.39</v>
      </c>
      <c r="H154" s="169"/>
      <c r="I154" s="117">
        <f t="shared" si="8"/>
        <v>0.39</v>
      </c>
      <c r="L154" s="9">
        <v>0.39</v>
      </c>
    </row>
    <row r="155" spans="1:12" s="1" customFormat="1" x14ac:dyDescent="0.25">
      <c r="A155" s="6" t="s">
        <v>255</v>
      </c>
      <c r="B155" s="6" t="s">
        <v>667</v>
      </c>
      <c r="C155" s="5" t="s">
        <v>452</v>
      </c>
      <c r="D155" s="6" t="s">
        <v>317</v>
      </c>
      <c r="E155" s="7">
        <v>6</v>
      </c>
      <c r="F155" s="116">
        <f t="shared" si="9"/>
        <v>0.39</v>
      </c>
      <c r="G155" s="116">
        <f t="shared" si="10"/>
        <v>2.34</v>
      </c>
      <c r="H155" s="118"/>
      <c r="I155" s="117">
        <f t="shared" si="8"/>
        <v>0.39</v>
      </c>
      <c r="L155" s="9">
        <v>0.39</v>
      </c>
    </row>
    <row r="156" spans="1:12" s="1" customFormat="1" x14ac:dyDescent="0.25">
      <c r="A156" s="6" t="s">
        <v>256</v>
      </c>
      <c r="B156" s="6" t="s">
        <v>668</v>
      </c>
      <c r="C156" s="5" t="s">
        <v>453</v>
      </c>
      <c r="D156" s="6" t="s">
        <v>317</v>
      </c>
      <c r="E156" s="7">
        <v>7</v>
      </c>
      <c r="F156" s="116">
        <f t="shared" si="9"/>
        <v>0.59</v>
      </c>
      <c r="G156" s="116">
        <f t="shared" si="10"/>
        <v>4.13</v>
      </c>
      <c r="H156" s="169"/>
      <c r="I156" s="117">
        <f t="shared" si="8"/>
        <v>0.59</v>
      </c>
      <c r="L156" s="9">
        <v>0.59</v>
      </c>
    </row>
    <row r="157" spans="1:12" s="1" customFormat="1" x14ac:dyDescent="0.25">
      <c r="A157" s="6" t="s">
        <v>257</v>
      </c>
      <c r="B157" s="6" t="s">
        <v>669</v>
      </c>
      <c r="C157" s="5" t="s">
        <v>454</v>
      </c>
      <c r="D157" s="6" t="s">
        <v>317</v>
      </c>
      <c r="E157" s="7">
        <v>8</v>
      </c>
      <c r="F157" s="116">
        <f t="shared" si="9"/>
        <v>2.68</v>
      </c>
      <c r="G157" s="116">
        <f t="shared" si="10"/>
        <v>21.44</v>
      </c>
      <c r="H157" s="169"/>
      <c r="I157" s="117">
        <f t="shared" si="8"/>
        <v>2.68</v>
      </c>
      <c r="L157" s="9">
        <v>2.68</v>
      </c>
    </row>
    <row r="158" spans="1:12" s="1" customFormat="1" x14ac:dyDescent="0.25">
      <c r="A158" s="6" t="s">
        <v>258</v>
      </c>
      <c r="B158" s="6" t="s">
        <v>670</v>
      </c>
      <c r="C158" s="5" t="s">
        <v>455</v>
      </c>
      <c r="D158" s="6" t="s">
        <v>364</v>
      </c>
      <c r="E158" s="7">
        <v>9</v>
      </c>
      <c r="F158" s="116">
        <f t="shared" si="9"/>
        <v>9.91</v>
      </c>
      <c r="G158" s="116">
        <f t="shared" si="10"/>
        <v>89.19</v>
      </c>
      <c r="H158" s="169"/>
      <c r="I158" s="117">
        <f t="shared" si="8"/>
        <v>9.91</v>
      </c>
      <c r="L158" s="9">
        <v>9.91</v>
      </c>
    </row>
    <row r="159" spans="1:12" s="1" customFormat="1" ht="22.5" x14ac:dyDescent="0.25">
      <c r="A159" s="6" t="s">
        <v>259</v>
      </c>
      <c r="B159" s="6" t="s">
        <v>671</v>
      </c>
      <c r="C159" s="5" t="s">
        <v>456</v>
      </c>
      <c r="D159" s="6" t="s">
        <v>364</v>
      </c>
      <c r="E159" s="7">
        <v>10</v>
      </c>
      <c r="F159" s="116">
        <f t="shared" si="9"/>
        <v>13.87</v>
      </c>
      <c r="G159" s="116">
        <f t="shared" si="10"/>
        <v>138.69999999999999</v>
      </c>
      <c r="H159" s="169"/>
      <c r="I159" s="117">
        <f t="shared" si="8"/>
        <v>13.87</v>
      </c>
      <c r="L159" s="9">
        <v>13.87</v>
      </c>
    </row>
    <row r="160" spans="1:12" s="1" customFormat="1" ht="22.5" x14ac:dyDescent="0.25">
      <c r="A160" s="6" t="s">
        <v>260</v>
      </c>
      <c r="B160" s="6" t="s">
        <v>672</v>
      </c>
      <c r="C160" s="5" t="s">
        <v>457</v>
      </c>
      <c r="D160" s="6" t="s">
        <v>364</v>
      </c>
      <c r="E160" s="7">
        <v>2</v>
      </c>
      <c r="F160" s="116">
        <f t="shared" si="9"/>
        <v>15.76</v>
      </c>
      <c r="G160" s="116">
        <f t="shared" si="10"/>
        <v>31.52</v>
      </c>
      <c r="H160" s="169"/>
      <c r="I160" s="117">
        <f t="shared" si="8"/>
        <v>15.76</v>
      </c>
      <c r="L160" s="9">
        <v>15.76</v>
      </c>
    </row>
    <row r="161" spans="1:12" s="1" customFormat="1" ht="22.5" x14ac:dyDescent="0.25">
      <c r="A161" s="6" t="s">
        <v>261</v>
      </c>
      <c r="B161" s="6" t="s">
        <v>672</v>
      </c>
      <c r="C161" s="5" t="s">
        <v>457</v>
      </c>
      <c r="D161" s="6" t="s">
        <v>364</v>
      </c>
      <c r="E161" s="7">
        <v>1</v>
      </c>
      <c r="F161" s="116">
        <f t="shared" si="9"/>
        <v>15.76</v>
      </c>
      <c r="G161" s="116">
        <f t="shared" si="10"/>
        <v>15.76</v>
      </c>
      <c r="H161" s="169"/>
      <c r="I161" s="117">
        <f t="shared" si="8"/>
        <v>15.76</v>
      </c>
      <c r="L161" s="9">
        <v>15.76</v>
      </c>
    </row>
    <row r="162" spans="1:12" s="1" customFormat="1" x14ac:dyDescent="0.25">
      <c r="A162" s="6" t="s">
        <v>262</v>
      </c>
      <c r="B162" s="6" t="s">
        <v>673</v>
      </c>
      <c r="C162" s="5" t="s">
        <v>458</v>
      </c>
      <c r="D162" s="6" t="s">
        <v>149</v>
      </c>
      <c r="E162" s="7">
        <v>1</v>
      </c>
      <c r="F162" s="116">
        <f t="shared" si="9"/>
        <v>24.7</v>
      </c>
      <c r="G162" s="116">
        <f t="shared" si="10"/>
        <v>24.7</v>
      </c>
      <c r="H162" s="169"/>
      <c r="I162" s="117">
        <f t="shared" si="8"/>
        <v>24.7</v>
      </c>
      <c r="L162" s="9">
        <v>24.7</v>
      </c>
    </row>
    <row r="163" spans="1:12" s="1" customFormat="1" x14ac:dyDescent="0.25">
      <c r="A163" s="170">
        <v>8</v>
      </c>
      <c r="B163" s="170"/>
      <c r="C163" s="171" t="s">
        <v>459</v>
      </c>
      <c r="D163" s="6"/>
      <c r="E163" s="7"/>
      <c r="F163" s="116">
        <f t="shared" si="9"/>
        <v>0</v>
      </c>
      <c r="G163" s="116">
        <f t="shared" si="10"/>
        <v>0</v>
      </c>
      <c r="H163" s="118">
        <f>SUM(G165:G204)</f>
        <v>11754.779999999999</v>
      </c>
      <c r="I163" s="117">
        <f t="shared" si="8"/>
        <v>0</v>
      </c>
      <c r="L163" s="9">
        <v>0</v>
      </c>
    </row>
    <row r="164" spans="1:12" s="1" customFormat="1" x14ac:dyDescent="0.25">
      <c r="A164" s="6" t="s">
        <v>92</v>
      </c>
      <c r="B164" s="6"/>
      <c r="C164" s="5" t="s">
        <v>460</v>
      </c>
      <c r="D164" s="6"/>
      <c r="E164" s="7"/>
      <c r="F164" s="116">
        <f t="shared" si="9"/>
        <v>0</v>
      </c>
      <c r="G164" s="116">
        <f t="shared" si="10"/>
        <v>0</v>
      </c>
      <c r="H164" s="169"/>
      <c r="I164" s="117">
        <f t="shared" si="8"/>
        <v>0</v>
      </c>
      <c r="L164" s="9">
        <v>0</v>
      </c>
    </row>
    <row r="165" spans="1:12" s="1" customFormat="1" ht="22.5" x14ac:dyDescent="0.25">
      <c r="A165" s="6" t="s">
        <v>93</v>
      </c>
      <c r="B165" s="6" t="s">
        <v>554</v>
      </c>
      <c r="C165" s="5" t="s">
        <v>326</v>
      </c>
      <c r="D165" s="6" t="s">
        <v>106</v>
      </c>
      <c r="E165" s="7">
        <v>4.62</v>
      </c>
      <c r="F165" s="116">
        <f t="shared" si="9"/>
        <v>86.4</v>
      </c>
      <c r="G165" s="116">
        <f t="shared" si="10"/>
        <v>399.17</v>
      </c>
      <c r="H165" s="169"/>
      <c r="I165" s="117">
        <f t="shared" si="8"/>
        <v>86.4</v>
      </c>
      <c r="L165" s="9">
        <v>86.4</v>
      </c>
    </row>
    <row r="166" spans="1:12" s="1" customFormat="1" ht="22.5" x14ac:dyDescent="0.25">
      <c r="A166" s="6" t="s">
        <v>263</v>
      </c>
      <c r="B166" s="6" t="s">
        <v>674</v>
      </c>
      <c r="C166" s="5" t="s">
        <v>461</v>
      </c>
      <c r="D166" s="6" t="s">
        <v>149</v>
      </c>
      <c r="E166" s="7">
        <v>65.69</v>
      </c>
      <c r="F166" s="116">
        <f t="shared" si="9"/>
        <v>22.13</v>
      </c>
      <c r="G166" s="116">
        <f t="shared" si="10"/>
        <v>1453.72</v>
      </c>
      <c r="H166" s="169"/>
      <c r="I166" s="117">
        <f t="shared" si="8"/>
        <v>22.13</v>
      </c>
      <c r="L166" s="9">
        <v>22.13</v>
      </c>
    </row>
    <row r="167" spans="1:12" s="1" customFormat="1" ht="33.75" x14ac:dyDescent="0.25">
      <c r="A167" s="6" t="s">
        <v>264</v>
      </c>
      <c r="B167" s="6" t="s">
        <v>675</v>
      </c>
      <c r="C167" s="5" t="s">
        <v>462</v>
      </c>
      <c r="D167" s="6" t="s">
        <v>319</v>
      </c>
      <c r="E167" s="7">
        <v>3</v>
      </c>
      <c r="F167" s="116">
        <f t="shared" si="9"/>
        <v>6.15</v>
      </c>
      <c r="G167" s="116">
        <f t="shared" si="10"/>
        <v>18.45</v>
      </c>
      <c r="H167" s="169"/>
      <c r="I167" s="117">
        <f t="shared" si="8"/>
        <v>6.15</v>
      </c>
      <c r="L167" s="9">
        <v>6.15</v>
      </c>
    </row>
    <row r="168" spans="1:12" s="1" customFormat="1" ht="33.75" x14ac:dyDescent="0.25">
      <c r="A168" s="6" t="s">
        <v>265</v>
      </c>
      <c r="B168" s="6" t="s">
        <v>676</v>
      </c>
      <c r="C168" s="5" t="s">
        <v>463</v>
      </c>
      <c r="D168" s="6" t="s">
        <v>319</v>
      </c>
      <c r="E168" s="7">
        <v>1</v>
      </c>
      <c r="F168" s="116">
        <f t="shared" si="9"/>
        <v>6.83</v>
      </c>
      <c r="G168" s="116">
        <f t="shared" si="10"/>
        <v>6.83</v>
      </c>
      <c r="H168" s="169"/>
      <c r="I168" s="117">
        <f t="shared" si="8"/>
        <v>6.83</v>
      </c>
      <c r="L168" s="9">
        <v>6.83</v>
      </c>
    </row>
    <row r="169" spans="1:12" s="1" customFormat="1" ht="45" x14ac:dyDescent="0.25">
      <c r="A169" s="6" t="s">
        <v>266</v>
      </c>
      <c r="B169" s="6" t="s">
        <v>677</v>
      </c>
      <c r="C169" s="5" t="s">
        <v>464</v>
      </c>
      <c r="D169" s="6" t="s">
        <v>319</v>
      </c>
      <c r="E169" s="7">
        <v>3</v>
      </c>
      <c r="F169" s="116">
        <f t="shared" si="9"/>
        <v>25.99</v>
      </c>
      <c r="G169" s="116">
        <f t="shared" si="10"/>
        <v>77.97</v>
      </c>
      <c r="H169" s="169"/>
      <c r="I169" s="117">
        <f t="shared" si="8"/>
        <v>25.99</v>
      </c>
      <c r="L169" s="9">
        <v>25.99</v>
      </c>
    </row>
    <row r="170" spans="1:12" s="1" customFormat="1" x14ac:dyDescent="0.25">
      <c r="A170" s="6" t="s">
        <v>267</v>
      </c>
      <c r="B170" s="6" t="s">
        <v>678</v>
      </c>
      <c r="C170" s="5" t="s">
        <v>465</v>
      </c>
      <c r="D170" s="6" t="s">
        <v>319</v>
      </c>
      <c r="E170" s="7">
        <v>1</v>
      </c>
      <c r="F170" s="116">
        <f t="shared" si="9"/>
        <v>24.23</v>
      </c>
      <c r="G170" s="116">
        <f t="shared" si="10"/>
        <v>24.23</v>
      </c>
      <c r="H170" s="169"/>
      <c r="I170" s="117">
        <f t="shared" si="8"/>
        <v>24.23</v>
      </c>
      <c r="L170" s="9">
        <v>24.23</v>
      </c>
    </row>
    <row r="171" spans="1:12" s="1" customFormat="1" x14ac:dyDescent="0.25">
      <c r="A171" s="6" t="s">
        <v>268</v>
      </c>
      <c r="B171" s="6" t="s">
        <v>679</v>
      </c>
      <c r="C171" s="5" t="s">
        <v>466</v>
      </c>
      <c r="D171" s="6" t="s">
        <v>319</v>
      </c>
      <c r="E171" s="7">
        <v>1</v>
      </c>
      <c r="F171" s="116">
        <f t="shared" si="9"/>
        <v>952.77</v>
      </c>
      <c r="G171" s="116">
        <f t="shared" si="10"/>
        <v>952.77</v>
      </c>
      <c r="H171" s="169"/>
      <c r="I171" s="117">
        <f t="shared" si="8"/>
        <v>952.77</v>
      </c>
      <c r="L171" s="9">
        <v>952.77</v>
      </c>
    </row>
    <row r="172" spans="1:12" s="1" customFormat="1" ht="56.25" x14ac:dyDescent="0.25">
      <c r="A172" s="6" t="s">
        <v>269</v>
      </c>
      <c r="B172" s="6" t="s">
        <v>680</v>
      </c>
      <c r="C172" s="5" t="s">
        <v>467</v>
      </c>
      <c r="D172" s="6" t="s">
        <v>319</v>
      </c>
      <c r="E172" s="7">
        <v>1</v>
      </c>
      <c r="F172" s="116">
        <f t="shared" si="9"/>
        <v>21.26</v>
      </c>
      <c r="G172" s="116">
        <f t="shared" si="10"/>
        <v>21.26</v>
      </c>
      <c r="H172" s="118"/>
      <c r="I172" s="117">
        <f t="shared" si="8"/>
        <v>21.26</v>
      </c>
      <c r="L172" s="9">
        <v>21.26</v>
      </c>
    </row>
    <row r="173" spans="1:12" s="1" customFormat="1" ht="45" x14ac:dyDescent="0.25">
      <c r="A173" s="6" t="s">
        <v>270</v>
      </c>
      <c r="B173" s="6" t="s">
        <v>681</v>
      </c>
      <c r="C173" s="5" t="s">
        <v>468</v>
      </c>
      <c r="D173" s="6" t="s">
        <v>319</v>
      </c>
      <c r="E173" s="7">
        <v>1</v>
      </c>
      <c r="F173" s="116">
        <f t="shared" si="9"/>
        <v>43.72</v>
      </c>
      <c r="G173" s="116">
        <f t="shared" si="10"/>
        <v>43.72</v>
      </c>
      <c r="H173" s="169"/>
      <c r="I173" s="117">
        <f t="shared" si="8"/>
        <v>43.72</v>
      </c>
      <c r="L173" s="9">
        <v>43.72</v>
      </c>
    </row>
    <row r="174" spans="1:12" s="1" customFormat="1" ht="45" x14ac:dyDescent="0.25">
      <c r="A174" s="6" t="s">
        <v>271</v>
      </c>
      <c r="B174" s="6" t="s">
        <v>682</v>
      </c>
      <c r="C174" s="5" t="s">
        <v>469</v>
      </c>
      <c r="D174" s="6" t="s">
        <v>149</v>
      </c>
      <c r="E174" s="7">
        <v>17.43</v>
      </c>
      <c r="F174" s="116">
        <f t="shared" si="9"/>
        <v>14.31</v>
      </c>
      <c r="G174" s="116">
        <f t="shared" si="10"/>
        <v>249.42</v>
      </c>
      <c r="H174" s="169"/>
      <c r="I174" s="117">
        <f t="shared" si="8"/>
        <v>14.31</v>
      </c>
      <c r="L174" s="9">
        <v>14.31</v>
      </c>
    </row>
    <row r="175" spans="1:12" s="1" customFormat="1" ht="22.5" x14ac:dyDescent="0.25">
      <c r="A175" s="6" t="s">
        <v>272</v>
      </c>
      <c r="B175" s="6" t="s">
        <v>683</v>
      </c>
      <c r="C175" s="5" t="s">
        <v>470</v>
      </c>
      <c r="D175" s="6" t="s">
        <v>319</v>
      </c>
      <c r="E175" s="7">
        <v>3</v>
      </c>
      <c r="F175" s="116">
        <f t="shared" si="9"/>
        <v>6.85</v>
      </c>
      <c r="G175" s="116">
        <f t="shared" si="10"/>
        <v>20.55</v>
      </c>
      <c r="H175" s="169"/>
      <c r="I175" s="117">
        <f t="shared" si="8"/>
        <v>6.85</v>
      </c>
      <c r="L175" s="9">
        <v>6.85</v>
      </c>
    </row>
    <row r="176" spans="1:12" s="1" customFormat="1" ht="33.75" x14ac:dyDescent="0.25">
      <c r="A176" s="6" t="s">
        <v>273</v>
      </c>
      <c r="B176" s="6" t="s">
        <v>684</v>
      </c>
      <c r="C176" s="5" t="s">
        <v>471</v>
      </c>
      <c r="D176" s="6" t="s">
        <v>319</v>
      </c>
      <c r="E176" s="7">
        <v>1</v>
      </c>
      <c r="F176" s="116">
        <f t="shared" si="9"/>
        <v>10.49</v>
      </c>
      <c r="G176" s="116">
        <f t="shared" si="10"/>
        <v>10.49</v>
      </c>
      <c r="H176" s="169"/>
      <c r="I176" s="117">
        <f t="shared" si="8"/>
        <v>10.49</v>
      </c>
      <c r="L176" s="9">
        <v>10.49</v>
      </c>
    </row>
    <row r="177" spans="1:12" s="1" customFormat="1" ht="33.75" x14ac:dyDescent="0.25">
      <c r="A177" s="6" t="s">
        <v>274</v>
      </c>
      <c r="B177" s="6" t="s">
        <v>685</v>
      </c>
      <c r="C177" s="5" t="s">
        <v>472</v>
      </c>
      <c r="D177" s="6" t="s">
        <v>319</v>
      </c>
      <c r="E177" s="7">
        <v>2</v>
      </c>
      <c r="F177" s="116">
        <f t="shared" si="9"/>
        <v>12.31</v>
      </c>
      <c r="G177" s="116">
        <f t="shared" si="10"/>
        <v>24.62</v>
      </c>
      <c r="H177" s="169"/>
      <c r="I177" s="117">
        <f t="shared" si="8"/>
        <v>12.31</v>
      </c>
      <c r="L177" s="9">
        <v>12.31</v>
      </c>
    </row>
    <row r="178" spans="1:12" s="1" customFormat="1" ht="22.5" x14ac:dyDescent="0.25">
      <c r="A178" s="6" t="s">
        <v>275</v>
      </c>
      <c r="B178" s="6" t="s">
        <v>686</v>
      </c>
      <c r="C178" s="5" t="s">
        <v>473</v>
      </c>
      <c r="D178" s="6" t="s">
        <v>364</v>
      </c>
      <c r="E178" s="7">
        <v>1</v>
      </c>
      <c r="F178" s="116">
        <f t="shared" si="9"/>
        <v>3.48</v>
      </c>
      <c r="G178" s="116">
        <f t="shared" si="10"/>
        <v>3.48</v>
      </c>
      <c r="H178" s="169"/>
      <c r="I178" s="117">
        <f t="shared" si="8"/>
        <v>3.48</v>
      </c>
      <c r="L178" s="9">
        <v>3.48</v>
      </c>
    </row>
    <row r="179" spans="1:12" s="1" customFormat="1" ht="22.5" x14ac:dyDescent="0.25">
      <c r="A179" s="6" t="s">
        <v>276</v>
      </c>
      <c r="B179" s="6" t="s">
        <v>687</v>
      </c>
      <c r="C179" s="5" t="s">
        <v>474</v>
      </c>
      <c r="D179" s="6" t="s">
        <v>364</v>
      </c>
      <c r="E179" s="7">
        <v>2</v>
      </c>
      <c r="F179" s="116">
        <f t="shared" si="9"/>
        <v>1.0900000000000001</v>
      </c>
      <c r="G179" s="116">
        <f t="shared" si="10"/>
        <v>2.1800000000000002</v>
      </c>
      <c r="H179" s="169"/>
      <c r="I179" s="117">
        <f t="shared" si="8"/>
        <v>1.0900000000000001</v>
      </c>
      <c r="L179" s="9">
        <v>1.0900000000000001</v>
      </c>
    </row>
    <row r="180" spans="1:12" s="1" customFormat="1" ht="22.5" x14ac:dyDescent="0.25">
      <c r="A180" s="6" t="s">
        <v>277</v>
      </c>
      <c r="B180" s="6" t="s">
        <v>688</v>
      </c>
      <c r="C180" s="5" t="s">
        <v>475</v>
      </c>
      <c r="D180" s="6" t="s">
        <v>364</v>
      </c>
      <c r="E180" s="7">
        <v>7</v>
      </c>
      <c r="F180" s="116">
        <f t="shared" si="9"/>
        <v>7.79</v>
      </c>
      <c r="G180" s="116">
        <f t="shared" si="10"/>
        <v>54.53</v>
      </c>
      <c r="H180" s="169"/>
      <c r="I180" s="117">
        <f t="shared" si="8"/>
        <v>7.79</v>
      </c>
      <c r="L180" s="9">
        <v>7.79</v>
      </c>
    </row>
    <row r="181" spans="1:12" s="1" customFormat="1" ht="33.75" x14ac:dyDescent="0.25">
      <c r="A181" s="6" t="s">
        <v>278</v>
      </c>
      <c r="B181" s="6" t="s">
        <v>675</v>
      </c>
      <c r="C181" s="5" t="s">
        <v>462</v>
      </c>
      <c r="D181" s="6" t="s">
        <v>319</v>
      </c>
      <c r="E181" s="7">
        <v>9</v>
      </c>
      <c r="F181" s="116">
        <f t="shared" si="9"/>
        <v>6.15</v>
      </c>
      <c r="G181" s="116">
        <f t="shared" si="10"/>
        <v>55.35</v>
      </c>
      <c r="H181" s="169"/>
      <c r="I181" s="117">
        <f t="shared" si="8"/>
        <v>6.15</v>
      </c>
      <c r="L181" s="9">
        <v>6.15</v>
      </c>
    </row>
    <row r="182" spans="1:12" s="1" customFormat="1" ht="33.75" x14ac:dyDescent="0.25">
      <c r="A182" s="6" t="s">
        <v>279</v>
      </c>
      <c r="B182" s="6" t="s">
        <v>689</v>
      </c>
      <c r="C182" s="5" t="s">
        <v>476</v>
      </c>
      <c r="D182" s="6" t="s">
        <v>319</v>
      </c>
      <c r="E182" s="7">
        <v>7</v>
      </c>
      <c r="F182" s="116">
        <f t="shared" si="9"/>
        <v>13.94</v>
      </c>
      <c r="G182" s="116">
        <f t="shared" si="10"/>
        <v>97.58</v>
      </c>
      <c r="H182" s="169"/>
      <c r="I182" s="117">
        <f t="shared" si="8"/>
        <v>13.94</v>
      </c>
      <c r="L182" s="9">
        <v>13.94</v>
      </c>
    </row>
    <row r="183" spans="1:12" s="1" customFormat="1" ht="22.5" x14ac:dyDescent="0.25">
      <c r="A183" s="6" t="s">
        <v>280</v>
      </c>
      <c r="B183" s="6" t="s">
        <v>690</v>
      </c>
      <c r="C183" s="5" t="s">
        <v>477</v>
      </c>
      <c r="D183" s="6" t="s">
        <v>364</v>
      </c>
      <c r="E183" s="7">
        <v>2</v>
      </c>
      <c r="F183" s="116">
        <f t="shared" si="9"/>
        <v>9.8699999999999992</v>
      </c>
      <c r="G183" s="116">
        <f t="shared" si="10"/>
        <v>19.739999999999998</v>
      </c>
      <c r="H183" s="169"/>
      <c r="I183" s="117">
        <f t="shared" si="8"/>
        <v>9.8699999999999992</v>
      </c>
      <c r="L183" s="9">
        <v>9.8699999999999992</v>
      </c>
    </row>
    <row r="184" spans="1:12" s="1" customFormat="1" x14ac:dyDescent="0.25">
      <c r="A184" s="6" t="s">
        <v>94</v>
      </c>
      <c r="B184" s="6"/>
      <c r="C184" s="5" t="s">
        <v>478</v>
      </c>
      <c r="D184" s="6" t="s">
        <v>150</v>
      </c>
      <c r="E184" s="7">
        <v>0</v>
      </c>
      <c r="F184" s="116">
        <f t="shared" si="9"/>
        <v>0</v>
      </c>
      <c r="G184" s="116">
        <f t="shared" si="10"/>
        <v>0</v>
      </c>
      <c r="H184" s="169"/>
      <c r="I184" s="117">
        <f t="shared" si="8"/>
        <v>0</v>
      </c>
      <c r="L184" s="9"/>
    </row>
    <row r="185" spans="1:12" s="1" customFormat="1" ht="33.75" x14ac:dyDescent="0.25">
      <c r="A185" s="6" t="s">
        <v>95</v>
      </c>
      <c r="B185" s="6" t="s">
        <v>691</v>
      </c>
      <c r="C185" s="5" t="s">
        <v>479</v>
      </c>
      <c r="D185" s="6" t="s">
        <v>149</v>
      </c>
      <c r="E185" s="7">
        <v>17.77</v>
      </c>
      <c r="F185" s="116">
        <f t="shared" si="9"/>
        <v>55.41</v>
      </c>
      <c r="G185" s="116">
        <f t="shared" si="10"/>
        <v>984.64</v>
      </c>
      <c r="H185" s="169"/>
      <c r="I185" s="117">
        <f t="shared" si="8"/>
        <v>55.41</v>
      </c>
      <c r="L185" s="9">
        <v>55.41</v>
      </c>
    </row>
    <row r="186" spans="1:12" s="1" customFormat="1" ht="45" x14ac:dyDescent="0.25">
      <c r="A186" s="6" t="s">
        <v>96</v>
      </c>
      <c r="B186" s="6" t="s">
        <v>692</v>
      </c>
      <c r="C186" s="5" t="s">
        <v>480</v>
      </c>
      <c r="D186" s="6" t="s">
        <v>319</v>
      </c>
      <c r="E186" s="7">
        <v>4</v>
      </c>
      <c r="F186" s="116">
        <f t="shared" si="9"/>
        <v>33.33</v>
      </c>
      <c r="G186" s="116">
        <f t="shared" si="10"/>
        <v>133.32</v>
      </c>
      <c r="H186" s="169"/>
      <c r="I186" s="117">
        <f t="shared" si="8"/>
        <v>33.33</v>
      </c>
      <c r="L186" s="9">
        <v>33.33</v>
      </c>
    </row>
    <row r="187" spans="1:12" s="1" customFormat="1" x14ac:dyDescent="0.25">
      <c r="A187" s="6" t="s">
        <v>281</v>
      </c>
      <c r="B187" s="6" t="s">
        <v>693</v>
      </c>
      <c r="C187" s="5" t="s">
        <v>481</v>
      </c>
      <c r="D187" s="6" t="s">
        <v>364</v>
      </c>
      <c r="E187" s="7">
        <v>2</v>
      </c>
      <c r="F187" s="116">
        <f t="shared" si="9"/>
        <v>34.71</v>
      </c>
      <c r="G187" s="116">
        <f t="shared" si="10"/>
        <v>69.42</v>
      </c>
      <c r="H187" s="169"/>
      <c r="I187" s="117">
        <f t="shared" si="8"/>
        <v>34.71</v>
      </c>
      <c r="L187" s="9">
        <v>34.71</v>
      </c>
    </row>
    <row r="188" spans="1:12" s="1" customFormat="1" ht="22.5" x14ac:dyDescent="0.25">
      <c r="A188" s="6" t="s">
        <v>282</v>
      </c>
      <c r="B188" s="6" t="s">
        <v>694</v>
      </c>
      <c r="C188" s="5" t="s">
        <v>482</v>
      </c>
      <c r="D188" s="6" t="s">
        <v>364</v>
      </c>
      <c r="E188" s="7">
        <v>4</v>
      </c>
      <c r="F188" s="116">
        <f t="shared" si="9"/>
        <v>11.86</v>
      </c>
      <c r="G188" s="116">
        <f t="shared" si="10"/>
        <v>47.44</v>
      </c>
      <c r="H188" s="169"/>
      <c r="I188" s="117">
        <f t="shared" si="8"/>
        <v>11.86</v>
      </c>
      <c r="L188" s="9">
        <v>11.86</v>
      </c>
    </row>
    <row r="189" spans="1:12" s="1" customFormat="1" ht="33.75" x14ac:dyDescent="0.25">
      <c r="A189" s="6" t="s">
        <v>283</v>
      </c>
      <c r="B189" s="6" t="s">
        <v>695</v>
      </c>
      <c r="C189" s="5" t="s">
        <v>483</v>
      </c>
      <c r="D189" s="6" t="s">
        <v>149</v>
      </c>
      <c r="E189" s="7">
        <v>11.89</v>
      </c>
      <c r="F189" s="116">
        <f t="shared" si="9"/>
        <v>42.89</v>
      </c>
      <c r="G189" s="116">
        <f t="shared" si="10"/>
        <v>509.96</v>
      </c>
      <c r="H189" s="118"/>
      <c r="I189" s="117">
        <f t="shared" si="8"/>
        <v>42.89</v>
      </c>
      <c r="L189" s="9">
        <v>42.89</v>
      </c>
    </row>
    <row r="190" spans="1:12" s="1" customFormat="1" ht="22.5" x14ac:dyDescent="0.25">
      <c r="A190" s="6" t="s">
        <v>284</v>
      </c>
      <c r="B190" s="6" t="s">
        <v>696</v>
      </c>
      <c r="C190" s="5" t="s">
        <v>484</v>
      </c>
      <c r="D190" s="6" t="s">
        <v>364</v>
      </c>
      <c r="E190" s="7">
        <v>3</v>
      </c>
      <c r="F190" s="116">
        <f t="shared" si="9"/>
        <v>10.82</v>
      </c>
      <c r="G190" s="116">
        <f t="shared" si="10"/>
        <v>32.46</v>
      </c>
      <c r="H190" s="169"/>
      <c r="I190" s="117">
        <f t="shared" si="8"/>
        <v>10.82</v>
      </c>
      <c r="L190" s="9">
        <v>10.82</v>
      </c>
    </row>
    <row r="191" spans="1:12" s="1" customFormat="1" ht="22.5" x14ac:dyDescent="0.25">
      <c r="A191" s="6" t="s">
        <v>285</v>
      </c>
      <c r="B191" s="6" t="s">
        <v>697</v>
      </c>
      <c r="C191" s="5" t="s">
        <v>485</v>
      </c>
      <c r="D191" s="6" t="s">
        <v>364</v>
      </c>
      <c r="E191" s="7">
        <v>1</v>
      </c>
      <c r="F191" s="116">
        <f t="shared" si="9"/>
        <v>14.83</v>
      </c>
      <c r="G191" s="116">
        <f t="shared" si="10"/>
        <v>14.83</v>
      </c>
      <c r="H191" s="169"/>
      <c r="I191" s="117">
        <f t="shared" si="8"/>
        <v>14.83</v>
      </c>
      <c r="L191" s="9">
        <v>14.83</v>
      </c>
    </row>
    <row r="192" spans="1:12" s="1" customFormat="1" ht="33.75" x14ac:dyDescent="0.25">
      <c r="A192" s="6" t="s">
        <v>286</v>
      </c>
      <c r="B192" s="6" t="s">
        <v>698</v>
      </c>
      <c r="C192" s="5" t="s">
        <v>486</v>
      </c>
      <c r="D192" s="6" t="s">
        <v>149</v>
      </c>
      <c r="E192" s="7">
        <v>21.2</v>
      </c>
      <c r="F192" s="116">
        <f t="shared" si="9"/>
        <v>28.24</v>
      </c>
      <c r="G192" s="116">
        <f t="shared" si="10"/>
        <v>598.69000000000005</v>
      </c>
      <c r="H192" s="169"/>
      <c r="I192" s="117">
        <f t="shared" si="8"/>
        <v>28.24</v>
      </c>
      <c r="L192" s="9">
        <v>28.24</v>
      </c>
    </row>
    <row r="193" spans="1:12" s="1" customFormat="1" ht="33.75" x14ac:dyDescent="0.25">
      <c r="A193" s="6" t="s">
        <v>287</v>
      </c>
      <c r="B193" s="6" t="s">
        <v>699</v>
      </c>
      <c r="C193" s="5" t="s">
        <v>487</v>
      </c>
      <c r="D193" s="6" t="s">
        <v>319</v>
      </c>
      <c r="E193" s="7">
        <v>1</v>
      </c>
      <c r="F193" s="116">
        <f t="shared" si="9"/>
        <v>10.87</v>
      </c>
      <c r="G193" s="116">
        <f t="shared" si="10"/>
        <v>10.87</v>
      </c>
      <c r="H193" s="169"/>
      <c r="I193" s="117">
        <f t="shared" si="8"/>
        <v>10.87</v>
      </c>
      <c r="L193" s="9">
        <v>10.87</v>
      </c>
    </row>
    <row r="194" spans="1:12" s="1" customFormat="1" ht="33.75" x14ac:dyDescent="0.25">
      <c r="A194" s="6" t="s">
        <v>288</v>
      </c>
      <c r="B194" s="6" t="s">
        <v>700</v>
      </c>
      <c r="C194" s="5" t="s">
        <v>488</v>
      </c>
      <c r="D194" s="6" t="s">
        <v>319</v>
      </c>
      <c r="E194" s="7">
        <v>4</v>
      </c>
      <c r="F194" s="116">
        <f t="shared" si="9"/>
        <v>12.44</v>
      </c>
      <c r="G194" s="116">
        <f t="shared" si="10"/>
        <v>49.76</v>
      </c>
      <c r="H194" s="169"/>
      <c r="I194" s="117">
        <f t="shared" si="8"/>
        <v>12.44</v>
      </c>
      <c r="L194" s="9">
        <v>12.44</v>
      </c>
    </row>
    <row r="195" spans="1:12" s="1" customFormat="1" ht="33.75" x14ac:dyDescent="0.25">
      <c r="A195" s="6" t="s">
        <v>289</v>
      </c>
      <c r="B195" s="6" t="s">
        <v>701</v>
      </c>
      <c r="C195" s="5" t="s">
        <v>489</v>
      </c>
      <c r="D195" s="6" t="s">
        <v>319</v>
      </c>
      <c r="E195" s="7">
        <v>8</v>
      </c>
      <c r="F195" s="116">
        <f t="shared" si="9"/>
        <v>5.92</v>
      </c>
      <c r="G195" s="116">
        <f t="shared" si="10"/>
        <v>47.36</v>
      </c>
      <c r="H195" s="169"/>
      <c r="I195" s="117">
        <f t="shared" si="8"/>
        <v>5.92</v>
      </c>
      <c r="L195" s="9">
        <v>5.92</v>
      </c>
    </row>
    <row r="196" spans="1:12" s="1" customFormat="1" ht="22.5" x14ac:dyDescent="0.25">
      <c r="A196" s="6" t="s">
        <v>290</v>
      </c>
      <c r="B196" s="6" t="s">
        <v>702</v>
      </c>
      <c r="C196" s="5" t="s">
        <v>490</v>
      </c>
      <c r="D196" s="6" t="s">
        <v>364</v>
      </c>
      <c r="E196" s="7">
        <v>4</v>
      </c>
      <c r="F196" s="116">
        <f t="shared" si="9"/>
        <v>5.33</v>
      </c>
      <c r="G196" s="116">
        <f t="shared" si="10"/>
        <v>21.32</v>
      </c>
      <c r="H196" s="169"/>
      <c r="I196" s="117">
        <f t="shared" si="8"/>
        <v>5.33</v>
      </c>
      <c r="L196" s="9">
        <v>5.33</v>
      </c>
    </row>
    <row r="197" spans="1:12" s="1" customFormat="1" ht="33.75" x14ac:dyDescent="0.25">
      <c r="A197" s="6" t="s">
        <v>291</v>
      </c>
      <c r="B197" s="6" t="s">
        <v>703</v>
      </c>
      <c r="C197" s="5" t="s">
        <v>491</v>
      </c>
      <c r="D197" s="6" t="s">
        <v>319</v>
      </c>
      <c r="E197" s="7">
        <v>6</v>
      </c>
      <c r="F197" s="116">
        <f t="shared" si="9"/>
        <v>11.44</v>
      </c>
      <c r="G197" s="116">
        <f t="shared" si="10"/>
        <v>68.64</v>
      </c>
      <c r="H197" s="169"/>
      <c r="I197" s="117">
        <f t="shared" si="8"/>
        <v>11.44</v>
      </c>
      <c r="L197" s="9">
        <v>11.44</v>
      </c>
    </row>
    <row r="198" spans="1:12" s="1" customFormat="1" ht="33.75" x14ac:dyDescent="0.25">
      <c r="A198" s="6" t="s">
        <v>292</v>
      </c>
      <c r="B198" s="6" t="s">
        <v>704</v>
      </c>
      <c r="C198" s="5" t="s">
        <v>492</v>
      </c>
      <c r="D198" s="6" t="s">
        <v>149</v>
      </c>
      <c r="E198" s="7">
        <v>20.67</v>
      </c>
      <c r="F198" s="116">
        <f t="shared" si="9"/>
        <v>19.440000000000001</v>
      </c>
      <c r="G198" s="116">
        <f t="shared" si="10"/>
        <v>401.82</v>
      </c>
      <c r="H198" s="169"/>
      <c r="I198" s="117">
        <f t="shared" si="8"/>
        <v>19.440000000000001</v>
      </c>
      <c r="L198" s="9">
        <v>19.440000000000001</v>
      </c>
    </row>
    <row r="199" spans="1:12" s="1" customFormat="1" ht="33.75" x14ac:dyDescent="0.25">
      <c r="A199" s="6" t="s">
        <v>293</v>
      </c>
      <c r="B199" s="6" t="s">
        <v>705</v>
      </c>
      <c r="C199" s="5" t="s">
        <v>493</v>
      </c>
      <c r="D199" s="6" t="s">
        <v>319</v>
      </c>
      <c r="E199" s="7">
        <v>4</v>
      </c>
      <c r="F199" s="116">
        <f t="shared" si="9"/>
        <v>7.4</v>
      </c>
      <c r="G199" s="116">
        <f t="shared" si="10"/>
        <v>29.6</v>
      </c>
      <c r="H199" s="169"/>
      <c r="I199" s="117">
        <f t="shared" si="8"/>
        <v>7.4</v>
      </c>
      <c r="L199" s="9">
        <v>7.4</v>
      </c>
    </row>
    <row r="200" spans="1:12" s="1" customFormat="1" ht="33.75" x14ac:dyDescent="0.25">
      <c r="A200" s="6" t="s">
        <v>294</v>
      </c>
      <c r="B200" s="6" t="s">
        <v>706</v>
      </c>
      <c r="C200" s="5" t="s">
        <v>494</v>
      </c>
      <c r="D200" s="6" t="s">
        <v>319</v>
      </c>
      <c r="E200" s="7">
        <v>4</v>
      </c>
      <c r="F200" s="116">
        <f t="shared" si="9"/>
        <v>11.62</v>
      </c>
      <c r="G200" s="116">
        <f t="shared" si="10"/>
        <v>46.48</v>
      </c>
      <c r="H200" s="169"/>
      <c r="I200" s="117">
        <f t="shared" si="8"/>
        <v>11.62</v>
      </c>
      <c r="L200" s="9">
        <v>11.62</v>
      </c>
    </row>
    <row r="201" spans="1:12" s="1" customFormat="1" ht="33.75" x14ac:dyDescent="0.25">
      <c r="A201" s="6" t="s">
        <v>295</v>
      </c>
      <c r="B201" s="6" t="s">
        <v>707</v>
      </c>
      <c r="C201" s="5" t="s">
        <v>495</v>
      </c>
      <c r="D201" s="6" t="s">
        <v>319</v>
      </c>
      <c r="E201" s="7">
        <v>16</v>
      </c>
      <c r="F201" s="116">
        <f t="shared" si="9"/>
        <v>9.44</v>
      </c>
      <c r="G201" s="116">
        <f t="shared" si="10"/>
        <v>151.04</v>
      </c>
      <c r="H201" s="169"/>
      <c r="I201" s="117">
        <f t="shared" si="8"/>
        <v>9.44</v>
      </c>
      <c r="L201" s="9">
        <v>9.44</v>
      </c>
    </row>
    <row r="202" spans="1:12" s="1" customFormat="1" ht="22.5" x14ac:dyDescent="0.25">
      <c r="A202" s="6" t="s">
        <v>296</v>
      </c>
      <c r="B202" s="6" t="s">
        <v>708</v>
      </c>
      <c r="C202" s="5" t="s">
        <v>496</v>
      </c>
      <c r="D202" s="6" t="s">
        <v>319</v>
      </c>
      <c r="E202" s="7">
        <v>3</v>
      </c>
      <c r="F202" s="116">
        <f t="shared" si="9"/>
        <v>232.01</v>
      </c>
      <c r="G202" s="116">
        <f t="shared" si="10"/>
        <v>696.03</v>
      </c>
      <c r="H202" s="118"/>
      <c r="I202" s="117">
        <f t="shared" si="8"/>
        <v>232.01</v>
      </c>
      <c r="L202" s="9">
        <v>232.01</v>
      </c>
    </row>
    <row r="203" spans="1:12" s="1" customFormat="1" ht="33.75" x14ac:dyDescent="0.25">
      <c r="A203" s="6" t="s">
        <v>297</v>
      </c>
      <c r="B203" s="6" t="s">
        <v>709</v>
      </c>
      <c r="C203" s="5" t="s">
        <v>497</v>
      </c>
      <c r="D203" s="6" t="s">
        <v>364</v>
      </c>
      <c r="E203" s="7">
        <v>1</v>
      </c>
      <c r="F203" s="116">
        <f t="shared" si="9"/>
        <v>457.17</v>
      </c>
      <c r="G203" s="116">
        <f t="shared" si="10"/>
        <v>457.17</v>
      </c>
      <c r="H203" s="169"/>
      <c r="I203" s="117">
        <f t="shared" ref="I203:I254" si="11">ROUND(L203-(L203*$K$10),2)</f>
        <v>457.17</v>
      </c>
      <c r="L203" s="9">
        <v>457.17</v>
      </c>
    </row>
    <row r="204" spans="1:12" s="1" customFormat="1" ht="22.5" x14ac:dyDescent="0.25">
      <c r="A204" s="6" t="s">
        <v>298</v>
      </c>
      <c r="B204" s="6" t="s">
        <v>710</v>
      </c>
      <c r="C204" s="5" t="s">
        <v>498</v>
      </c>
      <c r="D204" s="6" t="s">
        <v>364</v>
      </c>
      <c r="E204" s="7">
        <v>1</v>
      </c>
      <c r="F204" s="116">
        <f t="shared" ref="F204:F254" si="12">ROUND(I204,2)</f>
        <v>3847.87</v>
      </c>
      <c r="G204" s="116">
        <f t="shared" ref="G204:G254" si="13">ROUND(F204*E204,2)</f>
        <v>3847.87</v>
      </c>
      <c r="H204" s="169"/>
      <c r="I204" s="117">
        <f t="shared" si="11"/>
        <v>3847.87</v>
      </c>
      <c r="L204" s="9">
        <v>3847.87</v>
      </c>
    </row>
    <row r="205" spans="1:12" s="1" customFormat="1" x14ac:dyDescent="0.25">
      <c r="A205" s="170">
        <v>9</v>
      </c>
      <c r="B205" s="170"/>
      <c r="C205" s="171" t="s">
        <v>499</v>
      </c>
      <c r="D205" s="6"/>
      <c r="E205" s="7"/>
      <c r="F205" s="116">
        <f t="shared" si="12"/>
        <v>0</v>
      </c>
      <c r="G205" s="116">
        <f t="shared" si="13"/>
        <v>0</v>
      </c>
      <c r="H205" s="118">
        <f>SUM(G207:G222)</f>
        <v>32820.840000000004</v>
      </c>
      <c r="I205" s="117">
        <f t="shared" si="11"/>
        <v>0</v>
      </c>
      <c r="L205" s="9"/>
    </row>
    <row r="206" spans="1:12" s="1" customFormat="1" x14ac:dyDescent="0.25">
      <c r="A206" s="6" t="s">
        <v>97</v>
      </c>
      <c r="B206" s="6"/>
      <c r="C206" s="5" t="s">
        <v>500</v>
      </c>
      <c r="D206" s="6"/>
      <c r="E206" s="7"/>
      <c r="F206" s="116">
        <f t="shared" si="12"/>
        <v>0</v>
      </c>
      <c r="G206" s="116">
        <f t="shared" si="13"/>
        <v>0</v>
      </c>
      <c r="H206" s="169"/>
      <c r="I206" s="117">
        <f t="shared" si="11"/>
        <v>0</v>
      </c>
      <c r="L206" s="9"/>
    </row>
    <row r="207" spans="1:12" s="1" customFormat="1" ht="33.75" x14ac:dyDescent="0.25">
      <c r="A207" s="6" t="s">
        <v>98</v>
      </c>
      <c r="B207" s="6" t="s">
        <v>711</v>
      </c>
      <c r="C207" s="5" t="s">
        <v>501</v>
      </c>
      <c r="D207" s="6" t="s">
        <v>70</v>
      </c>
      <c r="E207" s="7">
        <v>2.94</v>
      </c>
      <c r="F207" s="116">
        <f t="shared" si="12"/>
        <v>845.1</v>
      </c>
      <c r="G207" s="116">
        <f t="shared" si="13"/>
        <v>2484.59</v>
      </c>
      <c r="H207" s="169"/>
      <c r="I207" s="117">
        <f t="shared" si="11"/>
        <v>845.1</v>
      </c>
      <c r="L207" s="9">
        <v>845.1</v>
      </c>
    </row>
    <row r="208" spans="1:12" s="1" customFormat="1" ht="56.25" x14ac:dyDescent="0.25">
      <c r="A208" s="6" t="s">
        <v>299</v>
      </c>
      <c r="B208" s="6" t="s">
        <v>712</v>
      </c>
      <c r="C208" s="5" t="s">
        <v>502</v>
      </c>
      <c r="D208" s="6" t="s">
        <v>319</v>
      </c>
      <c r="E208" s="7">
        <v>2</v>
      </c>
      <c r="F208" s="116">
        <f t="shared" si="12"/>
        <v>832.35</v>
      </c>
      <c r="G208" s="116">
        <f t="shared" si="13"/>
        <v>1664.7</v>
      </c>
      <c r="H208" s="169"/>
      <c r="I208" s="117">
        <f t="shared" si="11"/>
        <v>832.35</v>
      </c>
      <c r="L208" s="9">
        <v>832.35</v>
      </c>
    </row>
    <row r="209" spans="1:12" s="1" customFormat="1" ht="56.25" x14ac:dyDescent="0.25">
      <c r="A209" s="6" t="s">
        <v>300</v>
      </c>
      <c r="B209" s="6" t="s">
        <v>713</v>
      </c>
      <c r="C209" s="5" t="s">
        <v>503</v>
      </c>
      <c r="D209" s="6" t="s">
        <v>319</v>
      </c>
      <c r="E209" s="7">
        <v>2</v>
      </c>
      <c r="F209" s="116">
        <f t="shared" si="12"/>
        <v>958.15</v>
      </c>
      <c r="G209" s="116">
        <f t="shared" si="13"/>
        <v>1916.3</v>
      </c>
      <c r="H209" s="169"/>
      <c r="I209" s="117">
        <f t="shared" si="11"/>
        <v>958.15</v>
      </c>
      <c r="L209" s="9">
        <v>958.15</v>
      </c>
    </row>
    <row r="210" spans="1:12" s="1" customFormat="1" x14ac:dyDescent="0.25">
      <c r="A210" s="6" t="s">
        <v>99</v>
      </c>
      <c r="B210" s="6"/>
      <c r="C210" s="5" t="s">
        <v>504</v>
      </c>
      <c r="D210" s="6"/>
      <c r="E210" s="7"/>
      <c r="F210" s="116">
        <f t="shared" si="12"/>
        <v>0</v>
      </c>
      <c r="G210" s="116">
        <f t="shared" si="13"/>
        <v>0</v>
      </c>
      <c r="H210" s="169"/>
      <c r="I210" s="117">
        <f t="shared" si="11"/>
        <v>0</v>
      </c>
      <c r="L210" s="9"/>
    </row>
    <row r="211" spans="1:12" s="1" customFormat="1" ht="22.5" x14ac:dyDescent="0.25">
      <c r="A211" s="6" t="s">
        <v>100</v>
      </c>
      <c r="B211" s="6" t="s">
        <v>714</v>
      </c>
      <c r="C211" s="5" t="s">
        <v>505</v>
      </c>
      <c r="D211" s="6" t="s">
        <v>70</v>
      </c>
      <c r="E211" s="7">
        <v>1.89</v>
      </c>
      <c r="F211" s="116">
        <f t="shared" si="12"/>
        <v>538.58000000000004</v>
      </c>
      <c r="G211" s="116">
        <f t="shared" si="13"/>
        <v>1017.92</v>
      </c>
      <c r="H211" s="169"/>
      <c r="I211" s="117">
        <f t="shared" si="11"/>
        <v>538.58000000000004</v>
      </c>
      <c r="L211" s="9">
        <v>538.58000000000004</v>
      </c>
    </row>
    <row r="212" spans="1:12" s="1" customFormat="1" ht="22.5" x14ac:dyDescent="0.25">
      <c r="A212" s="6" t="s">
        <v>101</v>
      </c>
      <c r="B212" s="6" t="s">
        <v>715</v>
      </c>
      <c r="C212" s="5" t="s">
        <v>506</v>
      </c>
      <c r="D212" s="6" t="s">
        <v>507</v>
      </c>
      <c r="E212" s="7">
        <v>2.31</v>
      </c>
      <c r="F212" s="116">
        <f t="shared" si="12"/>
        <v>538.58000000000004</v>
      </c>
      <c r="G212" s="116">
        <f t="shared" si="13"/>
        <v>1244.1199999999999</v>
      </c>
      <c r="H212" s="118"/>
      <c r="I212" s="117">
        <f t="shared" si="11"/>
        <v>538.58000000000004</v>
      </c>
      <c r="L212" s="9">
        <v>538.58000000000004</v>
      </c>
    </row>
    <row r="213" spans="1:12" s="1" customFormat="1" ht="33.75" x14ac:dyDescent="0.25">
      <c r="A213" s="6" t="s">
        <v>301</v>
      </c>
      <c r="B213" s="6" t="s">
        <v>711</v>
      </c>
      <c r="C213" s="5" t="s">
        <v>501</v>
      </c>
      <c r="D213" s="6" t="s">
        <v>70</v>
      </c>
      <c r="E213" s="7">
        <v>3.36</v>
      </c>
      <c r="F213" s="116">
        <f t="shared" si="12"/>
        <v>845.1</v>
      </c>
      <c r="G213" s="116">
        <f t="shared" si="13"/>
        <v>2839.54</v>
      </c>
      <c r="H213" s="169"/>
      <c r="I213" s="117">
        <f t="shared" si="11"/>
        <v>845.1</v>
      </c>
      <c r="L213" s="9">
        <v>845.1</v>
      </c>
    </row>
    <row r="214" spans="1:12" s="1" customFormat="1" x14ac:dyDescent="0.25">
      <c r="A214" s="6" t="s">
        <v>102</v>
      </c>
      <c r="B214" s="6"/>
      <c r="C214" s="5" t="s">
        <v>508</v>
      </c>
      <c r="D214" s="6"/>
      <c r="E214" s="7"/>
      <c r="F214" s="116">
        <f t="shared" si="12"/>
        <v>0</v>
      </c>
      <c r="G214" s="116">
        <f t="shared" si="13"/>
        <v>0</v>
      </c>
      <c r="H214" s="169"/>
      <c r="I214" s="117">
        <f t="shared" si="11"/>
        <v>0</v>
      </c>
      <c r="L214" s="9"/>
    </row>
    <row r="215" spans="1:12" s="1" customFormat="1" ht="22.5" x14ac:dyDescent="0.25">
      <c r="A215" s="6" t="s">
        <v>103</v>
      </c>
      <c r="B215" s="6" t="s">
        <v>716</v>
      </c>
      <c r="C215" s="5" t="s">
        <v>509</v>
      </c>
      <c r="D215" s="6" t="s">
        <v>317</v>
      </c>
      <c r="E215" s="7">
        <v>1</v>
      </c>
      <c r="F215" s="116">
        <f t="shared" si="12"/>
        <v>3892.37</v>
      </c>
      <c r="G215" s="116">
        <f t="shared" si="13"/>
        <v>3892.37</v>
      </c>
      <c r="H215" s="169"/>
      <c r="I215" s="117">
        <f t="shared" si="11"/>
        <v>3892.37</v>
      </c>
      <c r="L215" s="9">
        <v>3892.37</v>
      </c>
    </row>
    <row r="216" spans="1:12" s="1" customFormat="1" ht="22.5" x14ac:dyDescent="0.25">
      <c r="A216" s="6" t="s">
        <v>127</v>
      </c>
      <c r="B216" s="6" t="s">
        <v>717</v>
      </c>
      <c r="C216" s="5" t="s">
        <v>510</v>
      </c>
      <c r="D216" s="6" t="s">
        <v>317</v>
      </c>
      <c r="E216" s="7">
        <v>1</v>
      </c>
      <c r="F216" s="116">
        <f t="shared" si="12"/>
        <v>3472.57</v>
      </c>
      <c r="G216" s="116">
        <f t="shared" si="13"/>
        <v>3472.57</v>
      </c>
      <c r="H216" s="169"/>
      <c r="I216" s="117">
        <f t="shared" si="11"/>
        <v>3472.57</v>
      </c>
      <c r="L216" s="9">
        <v>3472.57</v>
      </c>
    </row>
    <row r="217" spans="1:12" s="1" customFormat="1" x14ac:dyDescent="0.25">
      <c r="A217" s="6" t="s">
        <v>104</v>
      </c>
      <c r="B217" s="6"/>
      <c r="C217" s="5" t="s">
        <v>511</v>
      </c>
      <c r="D217" s="6"/>
      <c r="E217" s="7"/>
      <c r="F217" s="116">
        <f t="shared" si="12"/>
        <v>0</v>
      </c>
      <c r="G217" s="116">
        <f t="shared" si="13"/>
        <v>0</v>
      </c>
      <c r="H217" s="169"/>
      <c r="I217" s="117">
        <f t="shared" si="11"/>
        <v>0</v>
      </c>
      <c r="L217" s="9"/>
    </row>
    <row r="218" spans="1:12" s="1" customFormat="1" ht="33.75" x14ac:dyDescent="0.25">
      <c r="A218" s="6" t="s">
        <v>105</v>
      </c>
      <c r="B218" s="6" t="s">
        <v>718</v>
      </c>
      <c r="C218" s="5" t="s">
        <v>512</v>
      </c>
      <c r="D218" s="6" t="s">
        <v>364</v>
      </c>
      <c r="E218" s="7">
        <v>4</v>
      </c>
      <c r="F218" s="116">
        <f t="shared" si="12"/>
        <v>198.46</v>
      </c>
      <c r="G218" s="116">
        <f t="shared" si="13"/>
        <v>793.84</v>
      </c>
      <c r="H218" s="169"/>
      <c r="I218" s="117">
        <f t="shared" si="11"/>
        <v>198.46</v>
      </c>
      <c r="L218" s="9">
        <v>198.46</v>
      </c>
    </row>
    <row r="219" spans="1:12" s="1" customFormat="1" x14ac:dyDescent="0.25">
      <c r="A219" s="6" t="s">
        <v>128</v>
      </c>
      <c r="B219" s="6"/>
      <c r="C219" s="5" t="s">
        <v>513</v>
      </c>
      <c r="D219" s="6"/>
      <c r="E219" s="7"/>
      <c r="F219" s="116">
        <f t="shared" si="12"/>
        <v>0</v>
      </c>
      <c r="G219" s="116">
        <f t="shared" si="13"/>
        <v>0</v>
      </c>
      <c r="H219" s="169"/>
      <c r="I219" s="117">
        <f t="shared" si="11"/>
        <v>0</v>
      </c>
      <c r="L219" s="9"/>
    </row>
    <row r="220" spans="1:12" s="1" customFormat="1" ht="22.5" x14ac:dyDescent="0.25">
      <c r="A220" s="6" t="s">
        <v>129</v>
      </c>
      <c r="B220" s="6" t="s">
        <v>719</v>
      </c>
      <c r="C220" s="5" t="s">
        <v>514</v>
      </c>
      <c r="D220" s="6" t="s">
        <v>70</v>
      </c>
      <c r="E220" s="7">
        <v>4.8</v>
      </c>
      <c r="F220" s="116">
        <f t="shared" si="12"/>
        <v>371.76</v>
      </c>
      <c r="G220" s="116">
        <f t="shared" si="13"/>
        <v>1784.45</v>
      </c>
      <c r="H220" s="169"/>
      <c r="I220" s="117">
        <f t="shared" si="11"/>
        <v>371.76</v>
      </c>
      <c r="L220" s="9">
        <v>371.76</v>
      </c>
    </row>
    <row r="221" spans="1:12" s="1" customFormat="1" x14ac:dyDescent="0.25">
      <c r="A221" s="6" t="s">
        <v>130</v>
      </c>
      <c r="B221" s="6"/>
      <c r="C221" s="5" t="s">
        <v>515</v>
      </c>
      <c r="D221" s="6"/>
      <c r="E221" s="7"/>
      <c r="F221" s="116">
        <f t="shared" si="12"/>
        <v>0</v>
      </c>
      <c r="G221" s="116">
        <f t="shared" si="13"/>
        <v>0</v>
      </c>
      <c r="H221" s="169"/>
      <c r="I221" s="117">
        <f t="shared" si="11"/>
        <v>0</v>
      </c>
      <c r="L221" s="9"/>
    </row>
    <row r="222" spans="1:12" s="1" customFormat="1" ht="22.5" x14ac:dyDescent="0.25">
      <c r="A222" s="6" t="s">
        <v>131</v>
      </c>
      <c r="B222" s="6" t="s">
        <v>719</v>
      </c>
      <c r="C222" s="5" t="s">
        <v>514</v>
      </c>
      <c r="D222" s="6" t="s">
        <v>70</v>
      </c>
      <c r="E222" s="7">
        <v>31.5</v>
      </c>
      <c r="F222" s="116">
        <f t="shared" si="12"/>
        <v>371.76</v>
      </c>
      <c r="G222" s="116">
        <f t="shared" si="13"/>
        <v>11710.44</v>
      </c>
      <c r="H222" s="118"/>
      <c r="I222" s="117">
        <f t="shared" si="11"/>
        <v>371.76</v>
      </c>
      <c r="L222" s="9">
        <v>371.76</v>
      </c>
    </row>
    <row r="223" spans="1:12" s="1" customFormat="1" x14ac:dyDescent="0.25">
      <c r="A223" s="170">
        <v>10</v>
      </c>
      <c r="B223" s="170"/>
      <c r="C223" s="171" t="s">
        <v>516</v>
      </c>
      <c r="D223" s="6"/>
      <c r="E223" s="7">
        <v>0</v>
      </c>
      <c r="F223" s="116">
        <f t="shared" si="12"/>
        <v>0</v>
      </c>
      <c r="G223" s="116">
        <f t="shared" si="13"/>
        <v>0</v>
      </c>
      <c r="H223" s="118">
        <f>SUM(G224:G227)</f>
        <v>19757.849999999999</v>
      </c>
      <c r="I223" s="117">
        <f t="shared" si="11"/>
        <v>0</v>
      </c>
      <c r="L223" s="9"/>
    </row>
    <row r="224" spans="1:12" s="1" customFormat="1" ht="33.75" x14ac:dyDescent="0.25">
      <c r="A224" s="6" t="s">
        <v>132</v>
      </c>
      <c r="B224" s="6" t="s">
        <v>720</v>
      </c>
      <c r="C224" s="5" t="s">
        <v>517</v>
      </c>
      <c r="D224" s="6" t="s">
        <v>106</v>
      </c>
      <c r="E224" s="7">
        <v>7.37</v>
      </c>
      <c r="F224" s="116">
        <f t="shared" si="12"/>
        <v>214.98</v>
      </c>
      <c r="G224" s="116">
        <f t="shared" si="13"/>
        <v>1584.4</v>
      </c>
      <c r="H224" s="169"/>
      <c r="I224" s="117">
        <f t="shared" si="11"/>
        <v>214.98</v>
      </c>
      <c r="L224" s="9">
        <v>214.98</v>
      </c>
    </row>
    <row r="225" spans="1:12" s="1" customFormat="1" ht="33.75" x14ac:dyDescent="0.25">
      <c r="A225" s="6" t="s">
        <v>133</v>
      </c>
      <c r="B225" s="6" t="s">
        <v>721</v>
      </c>
      <c r="C225" s="5" t="s">
        <v>518</v>
      </c>
      <c r="D225" s="6" t="s">
        <v>106</v>
      </c>
      <c r="E225" s="7">
        <v>24.58</v>
      </c>
      <c r="F225" s="116">
        <f t="shared" si="12"/>
        <v>416.1</v>
      </c>
      <c r="G225" s="116">
        <f t="shared" si="13"/>
        <v>10227.74</v>
      </c>
      <c r="H225" s="169"/>
      <c r="I225" s="117">
        <f t="shared" si="11"/>
        <v>416.1</v>
      </c>
      <c r="L225" s="9">
        <v>416.1</v>
      </c>
    </row>
    <row r="226" spans="1:12" s="1" customFormat="1" ht="33.75" x14ac:dyDescent="0.25">
      <c r="A226" s="6" t="s">
        <v>134</v>
      </c>
      <c r="B226" s="6" t="s">
        <v>722</v>
      </c>
      <c r="C226" s="5" t="s">
        <v>519</v>
      </c>
      <c r="D226" s="6" t="s">
        <v>70</v>
      </c>
      <c r="E226" s="7">
        <v>230.3</v>
      </c>
      <c r="F226" s="116">
        <f t="shared" si="12"/>
        <v>31.45</v>
      </c>
      <c r="G226" s="116">
        <f t="shared" si="13"/>
        <v>7242.94</v>
      </c>
      <c r="H226" s="169"/>
      <c r="I226" s="117">
        <f t="shared" si="11"/>
        <v>31.45</v>
      </c>
      <c r="L226" s="9">
        <v>31.45</v>
      </c>
    </row>
    <row r="227" spans="1:12" s="1" customFormat="1" ht="33.75" x14ac:dyDescent="0.25">
      <c r="A227" s="6" t="s">
        <v>135</v>
      </c>
      <c r="B227" s="6" t="s">
        <v>723</v>
      </c>
      <c r="C227" s="5" t="s">
        <v>520</v>
      </c>
      <c r="D227" s="6" t="s">
        <v>70</v>
      </c>
      <c r="E227" s="7">
        <v>15.5</v>
      </c>
      <c r="F227" s="116">
        <f t="shared" si="12"/>
        <v>45.34</v>
      </c>
      <c r="G227" s="116">
        <f t="shared" si="13"/>
        <v>702.77</v>
      </c>
      <c r="H227" s="169"/>
      <c r="I227" s="117">
        <f t="shared" si="11"/>
        <v>45.34</v>
      </c>
      <c r="L227" s="9">
        <v>45.34</v>
      </c>
    </row>
    <row r="228" spans="1:12" s="1" customFormat="1" x14ac:dyDescent="0.25">
      <c r="A228" s="170">
        <v>11</v>
      </c>
      <c r="B228" s="170"/>
      <c r="C228" s="171" t="s">
        <v>521</v>
      </c>
      <c r="D228" s="6"/>
      <c r="E228" s="7"/>
      <c r="F228" s="116">
        <f t="shared" si="12"/>
        <v>0</v>
      </c>
      <c r="G228" s="116">
        <f t="shared" si="13"/>
        <v>0</v>
      </c>
      <c r="H228" s="118">
        <f>SUM(G229)</f>
        <v>3875.44</v>
      </c>
      <c r="I228" s="117">
        <f t="shared" si="11"/>
        <v>0</v>
      </c>
      <c r="L228" s="9"/>
    </row>
    <row r="229" spans="1:12" s="1" customFormat="1" ht="56.25" x14ac:dyDescent="0.25">
      <c r="A229" s="6" t="s">
        <v>136</v>
      </c>
      <c r="B229" s="6" t="s">
        <v>724</v>
      </c>
      <c r="C229" s="5" t="s">
        <v>522</v>
      </c>
      <c r="D229" s="6" t="s">
        <v>70</v>
      </c>
      <c r="E229" s="7">
        <v>97.84</v>
      </c>
      <c r="F229" s="116">
        <f t="shared" si="12"/>
        <v>39.61</v>
      </c>
      <c r="G229" s="116">
        <f t="shared" si="13"/>
        <v>3875.44</v>
      </c>
      <c r="H229" s="169"/>
      <c r="I229" s="117">
        <f t="shared" si="11"/>
        <v>39.61</v>
      </c>
      <c r="L229" s="9">
        <v>39.61</v>
      </c>
    </row>
    <row r="230" spans="1:12" s="1" customFormat="1" x14ac:dyDescent="0.25">
      <c r="A230" s="170">
        <v>12</v>
      </c>
      <c r="B230" s="170"/>
      <c r="C230" s="171" t="s">
        <v>523</v>
      </c>
      <c r="D230" s="6"/>
      <c r="E230" s="7">
        <v>0</v>
      </c>
      <c r="F230" s="116">
        <f t="shared" si="12"/>
        <v>0</v>
      </c>
      <c r="G230" s="116">
        <f t="shared" si="13"/>
        <v>0</v>
      </c>
      <c r="H230" s="118">
        <f>SUM(G231:G232)</f>
        <v>2673.21</v>
      </c>
      <c r="I230" s="117">
        <f t="shared" si="11"/>
        <v>0</v>
      </c>
      <c r="L230" s="9"/>
    </row>
    <row r="231" spans="1:12" s="1" customFormat="1" ht="33.75" x14ac:dyDescent="0.25">
      <c r="A231" s="6" t="s">
        <v>137</v>
      </c>
      <c r="B231" s="6" t="s">
        <v>725</v>
      </c>
      <c r="C231" s="5" t="s">
        <v>524</v>
      </c>
      <c r="D231" s="6" t="s">
        <v>70</v>
      </c>
      <c r="E231" s="7">
        <v>4.62</v>
      </c>
      <c r="F231" s="116">
        <f t="shared" si="12"/>
        <v>399.11</v>
      </c>
      <c r="G231" s="116">
        <f t="shared" si="13"/>
        <v>1843.89</v>
      </c>
      <c r="H231" s="169"/>
      <c r="I231" s="117">
        <f t="shared" si="11"/>
        <v>399.11</v>
      </c>
      <c r="L231" s="9">
        <v>399.11</v>
      </c>
    </row>
    <row r="232" spans="1:12" s="1" customFormat="1" ht="56.25" x14ac:dyDescent="0.25">
      <c r="A232" s="6" t="s">
        <v>138</v>
      </c>
      <c r="B232" s="6" t="s">
        <v>726</v>
      </c>
      <c r="C232" s="5" t="s">
        <v>525</v>
      </c>
      <c r="D232" s="6" t="s">
        <v>319</v>
      </c>
      <c r="E232" s="7">
        <v>2</v>
      </c>
      <c r="F232" s="116">
        <f t="shared" si="12"/>
        <v>414.66</v>
      </c>
      <c r="G232" s="116">
        <f t="shared" si="13"/>
        <v>829.32</v>
      </c>
      <c r="H232" s="169"/>
      <c r="I232" s="117">
        <f t="shared" si="11"/>
        <v>414.66</v>
      </c>
      <c r="L232" s="9">
        <v>414.66</v>
      </c>
    </row>
    <row r="233" spans="1:12" s="1" customFormat="1" x14ac:dyDescent="0.25">
      <c r="A233" s="170">
        <v>13</v>
      </c>
      <c r="B233" s="170"/>
      <c r="C233" s="171" t="s">
        <v>526</v>
      </c>
      <c r="D233" s="6"/>
      <c r="E233" s="7"/>
      <c r="F233" s="116">
        <f t="shared" si="12"/>
        <v>0</v>
      </c>
      <c r="G233" s="116">
        <f t="shared" si="13"/>
        <v>0</v>
      </c>
      <c r="H233" s="118">
        <f>SUM(G234:G235)</f>
        <v>17339.02</v>
      </c>
      <c r="I233" s="117">
        <f t="shared" si="11"/>
        <v>0</v>
      </c>
      <c r="L233" s="9"/>
    </row>
    <row r="234" spans="1:12" s="1" customFormat="1" ht="22.5" x14ac:dyDescent="0.25">
      <c r="A234" s="6" t="s">
        <v>139</v>
      </c>
      <c r="B234" s="6" t="s">
        <v>727</v>
      </c>
      <c r="C234" s="5" t="s">
        <v>527</v>
      </c>
      <c r="D234" s="6" t="s">
        <v>70</v>
      </c>
      <c r="E234" s="7">
        <v>598.30999999999995</v>
      </c>
      <c r="F234" s="116">
        <f t="shared" si="12"/>
        <v>14.74</v>
      </c>
      <c r="G234" s="116">
        <f t="shared" si="13"/>
        <v>8819.09</v>
      </c>
      <c r="H234" s="169"/>
      <c r="I234" s="117">
        <f t="shared" si="11"/>
        <v>14.74</v>
      </c>
      <c r="L234" s="9">
        <v>14.74</v>
      </c>
    </row>
    <row r="235" spans="1:12" s="1" customFormat="1" ht="22.5" x14ac:dyDescent="0.25">
      <c r="A235" s="6" t="s">
        <v>140</v>
      </c>
      <c r="B235" s="6" t="s">
        <v>728</v>
      </c>
      <c r="C235" s="5" t="s">
        <v>528</v>
      </c>
      <c r="D235" s="6" t="s">
        <v>70</v>
      </c>
      <c r="E235" s="7">
        <v>598.30999999999995</v>
      </c>
      <c r="F235" s="116">
        <f t="shared" si="12"/>
        <v>14.24</v>
      </c>
      <c r="G235" s="116">
        <f t="shared" si="13"/>
        <v>8519.93</v>
      </c>
      <c r="H235" s="169"/>
      <c r="I235" s="117">
        <f t="shared" si="11"/>
        <v>14.24</v>
      </c>
      <c r="L235" s="9">
        <v>14.24</v>
      </c>
    </row>
    <row r="236" spans="1:12" s="1" customFormat="1" x14ac:dyDescent="0.25">
      <c r="A236" s="170">
        <v>14</v>
      </c>
      <c r="B236" s="170"/>
      <c r="C236" s="171" t="s">
        <v>529</v>
      </c>
      <c r="D236" s="6"/>
      <c r="E236" s="7"/>
      <c r="F236" s="116">
        <f t="shared" si="12"/>
        <v>0</v>
      </c>
      <c r="G236" s="116">
        <f t="shared" si="13"/>
        <v>0</v>
      </c>
      <c r="H236" s="118">
        <f>SUM(G237:G245)</f>
        <v>7104.8500000000013</v>
      </c>
      <c r="I236" s="117">
        <f t="shared" si="11"/>
        <v>0</v>
      </c>
      <c r="L236" s="9"/>
    </row>
    <row r="237" spans="1:12" s="1" customFormat="1" ht="22.5" x14ac:dyDescent="0.25">
      <c r="A237" s="6" t="s">
        <v>141</v>
      </c>
      <c r="B237" s="6" t="s">
        <v>729</v>
      </c>
      <c r="C237" s="5" t="s">
        <v>530</v>
      </c>
      <c r="D237" s="6" t="s">
        <v>319</v>
      </c>
      <c r="E237" s="7">
        <v>4</v>
      </c>
      <c r="F237" s="116">
        <f t="shared" si="12"/>
        <v>552.6</v>
      </c>
      <c r="G237" s="116">
        <f t="shared" si="13"/>
        <v>2210.4</v>
      </c>
      <c r="H237" s="169"/>
      <c r="I237" s="117">
        <f t="shared" si="11"/>
        <v>552.6</v>
      </c>
      <c r="L237" s="9">
        <v>552.6</v>
      </c>
    </row>
    <row r="238" spans="1:12" s="1" customFormat="1" ht="45" x14ac:dyDescent="0.25">
      <c r="A238" s="6" t="s">
        <v>142</v>
      </c>
      <c r="B238" s="6" t="s">
        <v>730</v>
      </c>
      <c r="C238" s="5" t="s">
        <v>531</v>
      </c>
      <c r="D238" s="6" t="s">
        <v>319</v>
      </c>
      <c r="E238" s="7">
        <v>2</v>
      </c>
      <c r="F238" s="116">
        <f t="shared" si="12"/>
        <v>671.58</v>
      </c>
      <c r="G238" s="116">
        <f t="shared" si="13"/>
        <v>1343.16</v>
      </c>
      <c r="H238" s="169"/>
      <c r="I238" s="117">
        <f t="shared" si="11"/>
        <v>671.58</v>
      </c>
      <c r="L238" s="9">
        <v>671.58</v>
      </c>
    </row>
    <row r="239" spans="1:12" s="1" customFormat="1" ht="56.25" x14ac:dyDescent="0.25">
      <c r="A239" s="6" t="s">
        <v>143</v>
      </c>
      <c r="B239" s="6" t="s">
        <v>731</v>
      </c>
      <c r="C239" s="5" t="s">
        <v>532</v>
      </c>
      <c r="D239" s="6" t="s">
        <v>319</v>
      </c>
      <c r="E239" s="7">
        <v>4</v>
      </c>
      <c r="F239" s="116">
        <f t="shared" si="12"/>
        <v>391.87</v>
      </c>
      <c r="G239" s="116">
        <f t="shared" si="13"/>
        <v>1567.48</v>
      </c>
      <c r="H239" s="118"/>
      <c r="I239" s="117">
        <f t="shared" si="11"/>
        <v>391.87</v>
      </c>
      <c r="L239" s="9">
        <v>391.87</v>
      </c>
    </row>
    <row r="240" spans="1:12" s="1" customFormat="1" ht="56.25" x14ac:dyDescent="0.25">
      <c r="A240" s="6" t="s">
        <v>302</v>
      </c>
      <c r="B240" s="6" t="s">
        <v>732</v>
      </c>
      <c r="C240" s="5" t="s">
        <v>533</v>
      </c>
      <c r="D240" s="6" t="s">
        <v>319</v>
      </c>
      <c r="E240" s="7">
        <v>2</v>
      </c>
      <c r="F240" s="116">
        <f t="shared" si="12"/>
        <v>243.17</v>
      </c>
      <c r="G240" s="116">
        <f t="shared" si="13"/>
        <v>486.34</v>
      </c>
      <c r="H240" s="169"/>
      <c r="I240" s="117">
        <f t="shared" si="11"/>
        <v>243.17</v>
      </c>
      <c r="L240" s="9">
        <v>243.17</v>
      </c>
    </row>
    <row r="241" spans="1:12" s="1" customFormat="1" ht="22.5" x14ac:dyDescent="0.25">
      <c r="A241" s="6" t="s">
        <v>303</v>
      </c>
      <c r="B241" s="6" t="s">
        <v>733</v>
      </c>
      <c r="C241" s="5" t="s">
        <v>534</v>
      </c>
      <c r="D241" s="6" t="s">
        <v>364</v>
      </c>
      <c r="E241" s="7">
        <v>4</v>
      </c>
      <c r="F241" s="116">
        <f t="shared" si="12"/>
        <v>137.66999999999999</v>
      </c>
      <c r="G241" s="116">
        <f t="shared" si="13"/>
        <v>550.67999999999995</v>
      </c>
      <c r="H241" s="169"/>
      <c r="I241" s="117">
        <f t="shared" si="11"/>
        <v>137.66999999999999</v>
      </c>
      <c r="L241" s="9">
        <v>137.66999999999999</v>
      </c>
    </row>
    <row r="242" spans="1:12" s="1" customFormat="1" ht="22.5" x14ac:dyDescent="0.25">
      <c r="A242" s="6" t="s">
        <v>304</v>
      </c>
      <c r="B242" s="6" t="s">
        <v>734</v>
      </c>
      <c r="C242" s="5" t="s">
        <v>535</v>
      </c>
      <c r="D242" s="6" t="s">
        <v>70</v>
      </c>
      <c r="E242" s="7">
        <v>0.48</v>
      </c>
      <c r="F242" s="116">
        <f t="shared" si="12"/>
        <v>596.15</v>
      </c>
      <c r="G242" s="116">
        <f t="shared" si="13"/>
        <v>286.14999999999998</v>
      </c>
      <c r="H242" s="169"/>
      <c r="I242" s="117">
        <f t="shared" si="11"/>
        <v>596.15</v>
      </c>
      <c r="L242" s="9">
        <v>596.15</v>
      </c>
    </row>
    <row r="243" spans="1:12" s="1" customFormat="1" ht="33.75" x14ac:dyDescent="0.25">
      <c r="A243" s="6" t="s">
        <v>305</v>
      </c>
      <c r="B243" s="6" t="s">
        <v>735</v>
      </c>
      <c r="C243" s="5" t="s">
        <v>536</v>
      </c>
      <c r="D243" s="6" t="s">
        <v>319</v>
      </c>
      <c r="E243" s="7">
        <v>4</v>
      </c>
      <c r="F243" s="116">
        <f t="shared" si="12"/>
        <v>56.15</v>
      </c>
      <c r="G243" s="116">
        <f t="shared" si="13"/>
        <v>224.6</v>
      </c>
      <c r="H243" s="169"/>
      <c r="I243" s="117">
        <f t="shared" si="11"/>
        <v>56.15</v>
      </c>
      <c r="L243" s="9">
        <v>56.15</v>
      </c>
    </row>
    <row r="244" spans="1:12" s="1" customFormat="1" ht="22.5" x14ac:dyDescent="0.25">
      <c r="A244" s="6" t="s">
        <v>306</v>
      </c>
      <c r="B244" s="6" t="s">
        <v>736</v>
      </c>
      <c r="C244" s="5" t="s">
        <v>537</v>
      </c>
      <c r="D244" s="6" t="s">
        <v>364</v>
      </c>
      <c r="E244" s="7">
        <v>4</v>
      </c>
      <c r="F244" s="116">
        <f t="shared" si="12"/>
        <v>47.97</v>
      </c>
      <c r="G244" s="116">
        <f t="shared" si="13"/>
        <v>191.88</v>
      </c>
      <c r="H244" s="169"/>
      <c r="I244" s="117">
        <f t="shared" si="11"/>
        <v>47.97</v>
      </c>
      <c r="L244" s="9">
        <v>47.97</v>
      </c>
    </row>
    <row r="245" spans="1:12" s="1" customFormat="1" ht="22.5" x14ac:dyDescent="0.25">
      <c r="A245" s="6" t="s">
        <v>307</v>
      </c>
      <c r="B245" s="6" t="s">
        <v>737</v>
      </c>
      <c r="C245" s="5" t="s">
        <v>538</v>
      </c>
      <c r="D245" s="6" t="s">
        <v>319</v>
      </c>
      <c r="E245" s="7">
        <v>4</v>
      </c>
      <c r="F245" s="116">
        <f t="shared" si="12"/>
        <v>61.04</v>
      </c>
      <c r="G245" s="116">
        <f t="shared" si="13"/>
        <v>244.16</v>
      </c>
      <c r="H245" s="169"/>
      <c r="I245" s="117">
        <f t="shared" si="11"/>
        <v>61.04</v>
      </c>
      <c r="L245" s="9">
        <v>61.04</v>
      </c>
    </row>
    <row r="246" spans="1:12" s="1" customFormat="1" x14ac:dyDescent="0.25">
      <c r="A246" s="170">
        <v>15</v>
      </c>
      <c r="B246" s="170"/>
      <c r="C246" s="171" t="s">
        <v>539</v>
      </c>
      <c r="D246" s="6"/>
      <c r="E246" s="7">
        <v>0</v>
      </c>
      <c r="F246" s="116">
        <f t="shared" si="12"/>
        <v>0</v>
      </c>
      <c r="G246" s="116">
        <f t="shared" si="13"/>
        <v>0</v>
      </c>
      <c r="H246" s="118">
        <f>SUM(G247:G254)</f>
        <v>1231.44</v>
      </c>
      <c r="I246" s="117">
        <f t="shared" si="11"/>
        <v>0</v>
      </c>
      <c r="L246" s="9">
        <v>0</v>
      </c>
    </row>
    <row r="247" spans="1:12" s="1" customFormat="1" ht="22.5" x14ac:dyDescent="0.25">
      <c r="A247" s="6" t="s">
        <v>144</v>
      </c>
      <c r="B247" s="6" t="s">
        <v>738</v>
      </c>
      <c r="C247" s="5" t="s">
        <v>540</v>
      </c>
      <c r="D247" s="6" t="s">
        <v>317</v>
      </c>
      <c r="E247" s="7">
        <v>6</v>
      </c>
      <c r="F247" s="116">
        <f t="shared" si="12"/>
        <v>29.25</v>
      </c>
      <c r="G247" s="116">
        <f t="shared" si="13"/>
        <v>175.5</v>
      </c>
      <c r="H247" s="169"/>
      <c r="I247" s="117">
        <f t="shared" si="11"/>
        <v>29.25</v>
      </c>
      <c r="L247" s="9">
        <v>29.25</v>
      </c>
    </row>
    <row r="248" spans="1:12" s="1" customFormat="1" ht="22.5" x14ac:dyDescent="0.25">
      <c r="A248" s="6" t="s">
        <v>145</v>
      </c>
      <c r="B248" s="6" t="s">
        <v>739</v>
      </c>
      <c r="C248" s="5" t="s">
        <v>541</v>
      </c>
      <c r="D248" s="6" t="s">
        <v>319</v>
      </c>
      <c r="E248" s="7">
        <v>3</v>
      </c>
      <c r="F248" s="116">
        <f t="shared" si="12"/>
        <v>174.07</v>
      </c>
      <c r="G248" s="116">
        <f t="shared" si="13"/>
        <v>522.21</v>
      </c>
      <c r="H248" s="169"/>
      <c r="I248" s="117">
        <f t="shared" si="11"/>
        <v>174.07</v>
      </c>
      <c r="L248" s="9">
        <v>174.07</v>
      </c>
    </row>
    <row r="249" spans="1:12" s="1" customFormat="1" ht="22.5" x14ac:dyDescent="0.25">
      <c r="A249" s="6" t="s">
        <v>146</v>
      </c>
      <c r="B249" s="6" t="s">
        <v>740</v>
      </c>
      <c r="C249" s="5" t="s">
        <v>542</v>
      </c>
      <c r="D249" s="6" t="s">
        <v>317</v>
      </c>
      <c r="E249" s="7">
        <v>1</v>
      </c>
      <c r="F249" s="116">
        <f t="shared" si="12"/>
        <v>154.19</v>
      </c>
      <c r="G249" s="116">
        <f t="shared" si="13"/>
        <v>154.19</v>
      </c>
      <c r="H249" s="169"/>
      <c r="I249" s="117">
        <f t="shared" si="11"/>
        <v>154.19</v>
      </c>
      <c r="L249" s="9">
        <v>154.19</v>
      </c>
    </row>
    <row r="250" spans="1:12" s="1" customFormat="1" ht="22.5" x14ac:dyDescent="0.25">
      <c r="A250" s="6" t="s">
        <v>308</v>
      </c>
      <c r="B250" s="6" t="s">
        <v>741</v>
      </c>
      <c r="C250" s="5" t="s">
        <v>543</v>
      </c>
      <c r="D250" s="6" t="s">
        <v>317</v>
      </c>
      <c r="E250" s="7">
        <v>1</v>
      </c>
      <c r="F250" s="116">
        <f t="shared" si="12"/>
        <v>154.19</v>
      </c>
      <c r="G250" s="116">
        <f t="shared" si="13"/>
        <v>154.19</v>
      </c>
      <c r="H250" s="169"/>
      <c r="I250" s="117">
        <f t="shared" si="11"/>
        <v>154.19</v>
      </c>
      <c r="L250" s="9">
        <v>154.19</v>
      </c>
    </row>
    <row r="251" spans="1:12" s="1" customFormat="1" x14ac:dyDescent="0.25">
      <c r="A251" s="6" t="s">
        <v>309</v>
      </c>
      <c r="B251" s="6" t="s">
        <v>742</v>
      </c>
      <c r="C251" s="5" t="s">
        <v>544</v>
      </c>
      <c r="D251" s="6" t="s">
        <v>317</v>
      </c>
      <c r="E251" s="7">
        <v>4</v>
      </c>
      <c r="F251" s="116">
        <f t="shared" si="12"/>
        <v>24.88</v>
      </c>
      <c r="G251" s="116">
        <f t="shared" si="13"/>
        <v>99.52</v>
      </c>
      <c r="H251" s="169"/>
      <c r="I251" s="117">
        <f t="shared" si="11"/>
        <v>24.88</v>
      </c>
      <c r="L251" s="9">
        <v>24.88</v>
      </c>
    </row>
    <row r="252" spans="1:12" s="1" customFormat="1" ht="22.5" x14ac:dyDescent="0.25">
      <c r="A252" s="6" t="s">
        <v>310</v>
      </c>
      <c r="B252" s="6" t="s">
        <v>743</v>
      </c>
      <c r="C252" s="5" t="s">
        <v>545</v>
      </c>
      <c r="D252" s="6" t="s">
        <v>317</v>
      </c>
      <c r="E252" s="7">
        <v>3</v>
      </c>
      <c r="F252" s="116">
        <f t="shared" si="12"/>
        <v>25.27</v>
      </c>
      <c r="G252" s="116">
        <f t="shared" si="13"/>
        <v>75.81</v>
      </c>
      <c r="H252" s="169"/>
      <c r="I252" s="117">
        <f t="shared" si="11"/>
        <v>25.27</v>
      </c>
      <c r="L252" s="9">
        <v>25.27</v>
      </c>
    </row>
    <row r="253" spans="1:12" s="1" customFormat="1" ht="22.5" x14ac:dyDescent="0.25">
      <c r="A253" s="6" t="s">
        <v>311</v>
      </c>
      <c r="B253" s="6" t="s">
        <v>744</v>
      </c>
      <c r="C253" s="5" t="s">
        <v>546</v>
      </c>
      <c r="D253" s="6" t="s">
        <v>317</v>
      </c>
      <c r="E253" s="7">
        <v>1</v>
      </c>
      <c r="F253" s="116">
        <f t="shared" si="12"/>
        <v>24.31</v>
      </c>
      <c r="G253" s="116">
        <f t="shared" si="13"/>
        <v>24.31</v>
      </c>
      <c r="H253" s="169"/>
      <c r="I253" s="117">
        <f t="shared" si="11"/>
        <v>24.31</v>
      </c>
      <c r="L253" s="9">
        <v>24.31</v>
      </c>
    </row>
    <row r="254" spans="1:12" s="1" customFormat="1" ht="22.5" x14ac:dyDescent="0.25">
      <c r="A254" s="6" t="s">
        <v>312</v>
      </c>
      <c r="B254" s="6" t="s">
        <v>745</v>
      </c>
      <c r="C254" s="5" t="s">
        <v>547</v>
      </c>
      <c r="D254" s="6" t="s">
        <v>317</v>
      </c>
      <c r="E254" s="7">
        <v>1</v>
      </c>
      <c r="F254" s="116">
        <f t="shared" si="12"/>
        <v>25.71</v>
      </c>
      <c r="G254" s="116">
        <f t="shared" si="13"/>
        <v>25.71</v>
      </c>
      <c r="H254" s="169"/>
      <c r="I254" s="117">
        <f t="shared" si="11"/>
        <v>25.71</v>
      </c>
      <c r="L254" s="9">
        <v>25.71</v>
      </c>
    </row>
    <row r="255" spans="1:12" s="1" customFormat="1" x14ac:dyDescent="0.25">
      <c r="A255" s="133"/>
      <c r="B255" s="133"/>
      <c r="C255" s="133"/>
      <c r="D255" s="133"/>
      <c r="E255" s="133"/>
      <c r="F255" s="133"/>
      <c r="G255" s="134"/>
      <c r="H255" s="169"/>
      <c r="I255" s="101"/>
      <c r="L255" s="11"/>
    </row>
    <row r="256" spans="1:12" x14ac:dyDescent="0.25">
      <c r="A256" s="120" t="s">
        <v>4</v>
      </c>
      <c r="B256" s="120"/>
      <c r="C256" s="120"/>
      <c r="D256" s="120"/>
      <c r="E256" s="120"/>
      <c r="F256" s="120"/>
      <c r="G256" s="8">
        <f>SUM(G11:G254)</f>
        <v>252488.78000000017</v>
      </c>
      <c r="H256" s="119"/>
    </row>
    <row r="257" spans="1:7" x14ac:dyDescent="0.25">
      <c r="A257" s="26"/>
      <c r="B257" s="26"/>
      <c r="C257" s="26"/>
      <c r="D257" s="26"/>
      <c r="E257" s="26"/>
      <c r="F257" s="26"/>
      <c r="G257" s="26"/>
    </row>
    <row r="258" spans="1:7" ht="15" customHeight="1" x14ac:dyDescent="0.25">
      <c r="A258" s="122" t="s">
        <v>748</v>
      </c>
      <c r="B258" s="122"/>
      <c r="C258" s="122"/>
      <c r="D258" s="122"/>
      <c r="E258" s="122"/>
      <c r="F258" s="122"/>
      <c r="G258" s="122"/>
    </row>
    <row r="259" spans="1:7" x14ac:dyDescent="0.25">
      <c r="A259" s="26"/>
      <c r="B259" s="26"/>
      <c r="C259" s="26"/>
      <c r="D259" s="26"/>
      <c r="E259" s="26"/>
      <c r="F259" s="26"/>
      <c r="G259" s="26"/>
    </row>
    <row r="260" spans="1:7" x14ac:dyDescent="0.25">
      <c r="A260" s="26"/>
      <c r="B260" s="26"/>
      <c r="C260" s="26"/>
      <c r="D260" s="26"/>
      <c r="E260" s="26"/>
      <c r="F260" s="26"/>
      <c r="G260" s="26"/>
    </row>
    <row r="261" spans="1:7" x14ac:dyDescent="0.25">
      <c r="A261" s="26"/>
      <c r="B261" s="26"/>
      <c r="C261" s="26"/>
      <c r="D261" s="26"/>
      <c r="E261" s="26"/>
      <c r="F261" s="26"/>
      <c r="G261" s="26"/>
    </row>
    <row r="262" spans="1:7" x14ac:dyDescent="0.25">
      <c r="A262" s="26"/>
      <c r="B262" s="26"/>
      <c r="C262" s="26"/>
      <c r="D262" s="26"/>
      <c r="E262" s="26"/>
      <c r="F262" s="26"/>
      <c r="G262" s="26"/>
    </row>
    <row r="263" spans="1:7" x14ac:dyDescent="0.25">
      <c r="A263" s="26"/>
      <c r="B263" s="26"/>
      <c r="C263" s="26"/>
      <c r="D263" s="26"/>
      <c r="E263" s="26"/>
      <c r="F263" s="26"/>
      <c r="G263" s="26"/>
    </row>
    <row r="264" spans="1:7" x14ac:dyDescent="0.25">
      <c r="A264" s="26"/>
      <c r="B264" s="26"/>
      <c r="C264" s="26"/>
      <c r="D264" s="26"/>
      <c r="E264" s="26"/>
      <c r="F264" s="26"/>
      <c r="G264" s="26"/>
    </row>
    <row r="265" spans="1:7" x14ac:dyDescent="0.25">
      <c r="A265" s="26"/>
      <c r="B265" s="26"/>
      <c r="C265" s="26"/>
      <c r="D265" s="26"/>
      <c r="E265" s="26"/>
      <c r="F265" s="26"/>
      <c r="G265" s="26"/>
    </row>
  </sheetData>
  <sheetProtection password="EE6F" sheet="1" objects="1" scenarios="1" selectLockedCells="1"/>
  <mergeCells count="8">
    <mergeCell ref="A256:F256"/>
    <mergeCell ref="A7:G7"/>
    <mergeCell ref="A258:G258"/>
    <mergeCell ref="K1:K9"/>
    <mergeCell ref="I2:I6"/>
    <mergeCell ref="A8:G8"/>
    <mergeCell ref="A9:G9"/>
    <mergeCell ref="A255:G255"/>
  </mergeCells>
  <dataValidations disablePrompts="1" xWindow="954" yWindow="751" count="1">
    <dataValidation type="decimal" operator="lessThanOrEqual" showInputMessage="1" showErrorMessage="1" errorTitle="VALOR NÃO PERMITIDO" error="INSIRA VALORES MENORES QUE OS VALORE BASES" promptTitle="VALOR PERMITIDO" prompt="INSIRA VALOR MENOR QUE VALOR BASE" sqref="I11:I255">
      <formula1>L11</formula1>
    </dataValidation>
  </dataValidations>
  <pageMargins left="0.31496062992125984" right="0.31496062992125984" top="0.78740157480314965" bottom="0.78740157480314965" header="0.31496062992125984" footer="0.31496062992125984"/>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9:Y46"/>
  <sheetViews>
    <sheetView workbookViewId="0">
      <selection activeCell="A37" sqref="A37"/>
    </sheetView>
  </sheetViews>
  <sheetFormatPr defaultRowHeight="15" x14ac:dyDescent="0.25"/>
  <cols>
    <col min="1" max="1" width="7.42578125" customWidth="1"/>
    <col min="2" max="2" width="86.85546875" customWidth="1"/>
    <col min="3" max="3" width="11.42578125" bestFit="1" customWidth="1"/>
    <col min="4" max="4" width="7.85546875" customWidth="1"/>
    <col min="5" max="16" width="7" bestFit="1" customWidth="1"/>
    <col min="17" max="22" width="7" hidden="1" customWidth="1"/>
    <col min="23" max="23" width="7" customWidth="1"/>
    <col min="25" max="25" width="53.5703125" bestFit="1" customWidth="1"/>
  </cols>
  <sheetData>
    <row r="9" spans="1:23" ht="19.5" x14ac:dyDescent="0.25">
      <c r="A9" s="135" t="s">
        <v>22</v>
      </c>
      <c r="B9" s="135"/>
      <c r="C9" s="135"/>
      <c r="D9" s="135"/>
      <c r="E9" s="135"/>
      <c r="F9" s="135"/>
      <c r="G9" s="135"/>
      <c r="H9" s="135"/>
      <c r="I9" s="135"/>
      <c r="J9" s="135"/>
      <c r="K9" s="135"/>
      <c r="L9" s="135"/>
      <c r="M9" s="135"/>
      <c r="N9" s="135"/>
      <c r="O9" s="135"/>
      <c r="P9" s="135"/>
      <c r="Q9" s="135"/>
      <c r="R9" s="135"/>
      <c r="S9" s="135"/>
      <c r="T9" s="135"/>
      <c r="U9" s="135"/>
      <c r="V9" s="135"/>
      <c r="W9" s="99"/>
    </row>
    <row r="10" spans="1:23" x14ac:dyDescent="0.25">
      <c r="A10" s="13"/>
      <c r="B10" s="13"/>
      <c r="C10" s="14"/>
      <c r="D10" s="14"/>
      <c r="E10" s="14"/>
      <c r="F10" s="14"/>
      <c r="G10" s="14"/>
      <c r="H10" s="14"/>
      <c r="I10" s="14"/>
      <c r="J10" s="14"/>
      <c r="K10" s="14"/>
      <c r="L10" s="14"/>
      <c r="M10" s="14"/>
      <c r="N10" s="14"/>
      <c r="O10" s="14"/>
      <c r="P10" s="14"/>
      <c r="Q10" s="14"/>
      <c r="R10" s="14"/>
      <c r="S10" s="14"/>
      <c r="T10" s="14"/>
      <c r="U10" s="14"/>
      <c r="V10" s="14"/>
      <c r="W10" s="14"/>
    </row>
    <row r="11" spans="1:23" x14ac:dyDescent="0.25">
      <c r="A11" s="32" t="str">
        <f>ORÇAMENTO!A7</f>
        <v>OBJETO: CENTRO COMUNITÁRIO PADRÃO - BAIRRO VILA INDUSTRIAL</v>
      </c>
      <c r="B11" s="33"/>
      <c r="C11" s="33"/>
      <c r="D11" s="33"/>
      <c r="E11" s="33"/>
      <c r="F11" s="33"/>
      <c r="G11" s="33"/>
      <c r="H11" s="33"/>
      <c r="I11" s="33"/>
      <c r="J11" s="33"/>
      <c r="K11" s="33"/>
      <c r="L11" s="33"/>
      <c r="M11" s="33"/>
      <c r="N11" s="33"/>
      <c r="O11" s="33"/>
      <c r="P11" s="34"/>
      <c r="Q11" s="102"/>
      <c r="R11" s="102"/>
      <c r="S11" s="102"/>
      <c r="T11" s="102"/>
      <c r="U11" s="102"/>
      <c r="V11" s="102"/>
      <c r="W11" s="102"/>
    </row>
    <row r="12" spans="1:23" x14ac:dyDescent="0.25">
      <c r="A12" s="32" t="str">
        <f>ORÇAMENTO!A8</f>
        <v>LOCALIZAÇÃO: RUA PRESIDENTE COSTA E SILVA, 383, BAIRRO VILA INDUSTRIAL LOTE 01 QUADRA 05;</v>
      </c>
      <c r="B12" s="33"/>
      <c r="C12" s="33"/>
      <c r="D12" s="33"/>
      <c r="E12" s="33"/>
      <c r="F12" s="33"/>
      <c r="G12" s="33"/>
      <c r="H12" s="33"/>
      <c r="I12" s="33"/>
      <c r="J12" s="33"/>
      <c r="K12" s="33"/>
      <c r="L12" s="33"/>
      <c r="M12" s="33"/>
      <c r="N12" s="33"/>
      <c r="O12" s="33"/>
      <c r="P12" s="34"/>
      <c r="Q12" s="102"/>
      <c r="R12" s="102"/>
      <c r="S12" s="102"/>
      <c r="T12" s="102"/>
      <c r="U12" s="102"/>
      <c r="V12" s="102"/>
      <c r="W12" s="102"/>
    </row>
    <row r="13" spans="1:23" x14ac:dyDescent="0.25">
      <c r="A13" s="32" t="s">
        <v>23</v>
      </c>
      <c r="B13" s="35"/>
      <c r="C13" s="36"/>
      <c r="D13" s="36"/>
      <c r="E13" s="36"/>
      <c r="F13" s="36"/>
      <c r="G13" s="36"/>
      <c r="H13" s="36"/>
      <c r="I13" s="36"/>
      <c r="J13" s="36"/>
      <c r="K13" s="36"/>
      <c r="L13" s="36"/>
      <c r="M13" s="36"/>
      <c r="N13" s="36"/>
      <c r="O13" s="36"/>
      <c r="P13" s="37"/>
      <c r="Q13" s="15"/>
      <c r="R13" s="15"/>
      <c r="S13" s="15"/>
      <c r="T13" s="15"/>
      <c r="U13" s="15"/>
      <c r="V13" s="15"/>
      <c r="W13" s="15"/>
    </row>
    <row r="14" spans="1:23" ht="15.75" thickBot="1" x14ac:dyDescent="0.3">
      <c r="A14" s="15"/>
      <c r="B14" s="15"/>
      <c r="C14" s="15"/>
      <c r="D14" s="15"/>
      <c r="E14" s="15"/>
      <c r="F14" s="15"/>
      <c r="G14" s="15"/>
      <c r="H14" s="15"/>
      <c r="I14" s="15"/>
      <c r="J14" s="15"/>
      <c r="K14" s="16"/>
      <c r="L14" s="16"/>
      <c r="M14" s="16"/>
      <c r="N14" s="16"/>
      <c r="O14" s="16"/>
      <c r="P14" s="16"/>
      <c r="Q14" s="16"/>
      <c r="R14" s="16"/>
      <c r="S14" s="16"/>
      <c r="T14" s="16"/>
      <c r="U14" s="16"/>
      <c r="V14" s="16"/>
      <c r="W14" s="16"/>
    </row>
    <row r="15" spans="1:23" x14ac:dyDescent="0.25">
      <c r="A15" s="138" t="s">
        <v>10</v>
      </c>
      <c r="B15" s="137" t="s">
        <v>24</v>
      </c>
      <c r="C15" s="141" t="s">
        <v>25</v>
      </c>
      <c r="D15" s="107" t="s">
        <v>29</v>
      </c>
      <c r="E15" s="137" t="s">
        <v>11</v>
      </c>
      <c r="F15" s="137"/>
      <c r="G15" s="137" t="s">
        <v>12</v>
      </c>
      <c r="H15" s="137"/>
      <c r="I15" s="137" t="s">
        <v>13</v>
      </c>
      <c r="J15" s="137"/>
      <c r="K15" s="137" t="s">
        <v>14</v>
      </c>
      <c r="L15" s="137"/>
      <c r="M15" s="137" t="s">
        <v>15</v>
      </c>
      <c r="N15" s="137"/>
      <c r="O15" s="137" t="s">
        <v>16</v>
      </c>
      <c r="P15" s="137"/>
      <c r="Q15" s="137" t="s">
        <v>115</v>
      </c>
      <c r="R15" s="137"/>
      <c r="S15" s="137" t="s">
        <v>116</v>
      </c>
      <c r="T15" s="137"/>
      <c r="U15" s="137" t="s">
        <v>117</v>
      </c>
      <c r="V15" s="144"/>
      <c r="W15" s="103"/>
    </row>
    <row r="16" spans="1:23" x14ac:dyDescent="0.25">
      <c r="A16" s="139"/>
      <c r="B16" s="140"/>
      <c r="C16" s="142"/>
      <c r="D16" s="98" t="s">
        <v>30</v>
      </c>
      <c r="E16" s="17" t="s">
        <v>17</v>
      </c>
      <c r="F16" s="18" t="s">
        <v>18</v>
      </c>
      <c r="G16" s="17" t="s">
        <v>17</v>
      </c>
      <c r="H16" s="18" t="s">
        <v>18</v>
      </c>
      <c r="I16" s="17" t="s">
        <v>17</v>
      </c>
      <c r="J16" s="18" t="s">
        <v>18</v>
      </c>
      <c r="K16" s="17" t="s">
        <v>17</v>
      </c>
      <c r="L16" s="18" t="s">
        <v>18</v>
      </c>
      <c r="M16" s="17" t="s">
        <v>17</v>
      </c>
      <c r="N16" s="18" t="s">
        <v>18</v>
      </c>
      <c r="O16" s="17" t="s">
        <v>17</v>
      </c>
      <c r="P16" s="18" t="s">
        <v>18</v>
      </c>
      <c r="Q16" s="17" t="s">
        <v>17</v>
      </c>
      <c r="R16" s="18" t="s">
        <v>18</v>
      </c>
      <c r="S16" s="17" t="s">
        <v>17</v>
      </c>
      <c r="T16" s="18" t="s">
        <v>18</v>
      </c>
      <c r="U16" s="17" t="s">
        <v>17</v>
      </c>
      <c r="V16" s="108" t="s">
        <v>18</v>
      </c>
      <c r="W16" s="103"/>
    </row>
    <row r="17" spans="1:25" x14ac:dyDescent="0.25">
      <c r="A17" s="109">
        <v>1</v>
      </c>
      <c r="B17" s="19" t="str">
        <f>ORÇAMENTO!C11</f>
        <v xml:space="preserve">CENTRO COMUNITÁRIO </v>
      </c>
      <c r="C17" s="20">
        <f>ORÇAMENTO!H12</f>
        <v>12762.669999999998</v>
      </c>
      <c r="D17" s="29">
        <f>((C17*100)/$C$34)/100</f>
        <v>5.0547473832302563E-2</v>
      </c>
      <c r="E17" s="21">
        <v>100</v>
      </c>
      <c r="F17" s="20">
        <f t="shared" ref="F17:F31" si="0">E17</f>
        <v>100</v>
      </c>
      <c r="G17" s="21"/>
      <c r="H17" s="20">
        <f t="shared" ref="H17:H31" si="1">F17+G17</f>
        <v>100</v>
      </c>
      <c r="I17" s="21"/>
      <c r="J17" s="20">
        <f t="shared" ref="J17:J31" si="2">H17+I17</f>
        <v>100</v>
      </c>
      <c r="K17" s="21"/>
      <c r="L17" s="20">
        <f t="shared" ref="L17:L31" si="3">J17+K17</f>
        <v>100</v>
      </c>
      <c r="M17" s="21"/>
      <c r="N17" s="20">
        <f t="shared" ref="N17:N31" si="4">L17+M17</f>
        <v>100</v>
      </c>
      <c r="O17" s="22"/>
      <c r="P17" s="20">
        <f t="shared" ref="P17:P31" si="5">N17+O17</f>
        <v>100</v>
      </c>
      <c r="Q17" s="22"/>
      <c r="R17" s="20">
        <f t="shared" ref="R17:R31" si="6">P17+Q17</f>
        <v>100</v>
      </c>
      <c r="S17" s="22"/>
      <c r="T17" s="20">
        <f t="shared" ref="T17:T31" si="7">R17+S17</f>
        <v>100</v>
      </c>
      <c r="U17" s="22"/>
      <c r="V17" s="110">
        <f t="shared" ref="V17:V31" si="8">T17+U17</f>
        <v>100</v>
      </c>
      <c r="W17" s="104"/>
      <c r="Y17" t="str">
        <f t="shared" ref="Y17:Y31" si="9">IF(P17&lt;&gt;100,"REVER PERCENTUAL ATÉ ATINGIR 100%- CASO NECESSÁRIO","PERCENTUAL CORRETO")</f>
        <v>PERCENTUAL CORRETO</v>
      </c>
    </row>
    <row r="18" spans="1:25" x14ac:dyDescent="0.25">
      <c r="A18" s="109">
        <v>2</v>
      </c>
      <c r="B18" s="19" t="str">
        <f>ORÇAMENTO!C19</f>
        <v>EXTRUTURA PRÉ MOLDADA</v>
      </c>
      <c r="C18" s="20">
        <f>ORÇAMENTO!H19</f>
        <v>46051.06</v>
      </c>
      <c r="D18" s="29">
        <f>((C18*100)/$C$34)/100</f>
        <v>0.1823885401957267</v>
      </c>
      <c r="E18" s="21">
        <v>100</v>
      </c>
      <c r="F18" s="20">
        <f t="shared" si="0"/>
        <v>100</v>
      </c>
      <c r="G18" s="21"/>
      <c r="H18" s="20">
        <f t="shared" si="1"/>
        <v>100</v>
      </c>
      <c r="I18" s="21"/>
      <c r="J18" s="20">
        <f t="shared" si="2"/>
        <v>100</v>
      </c>
      <c r="K18" s="21"/>
      <c r="L18" s="20">
        <f t="shared" si="3"/>
        <v>100</v>
      </c>
      <c r="M18" s="21"/>
      <c r="N18" s="20">
        <f t="shared" si="4"/>
        <v>100</v>
      </c>
      <c r="O18" s="22"/>
      <c r="P18" s="20">
        <f t="shared" si="5"/>
        <v>100</v>
      </c>
      <c r="Q18" s="22"/>
      <c r="R18" s="20">
        <f t="shared" si="6"/>
        <v>100</v>
      </c>
      <c r="S18" s="22"/>
      <c r="T18" s="20">
        <f t="shared" si="7"/>
        <v>100</v>
      </c>
      <c r="U18" s="22"/>
      <c r="V18" s="110">
        <f t="shared" si="8"/>
        <v>100</v>
      </c>
      <c r="W18" s="104"/>
      <c r="Y18" t="str">
        <f t="shared" si="9"/>
        <v>PERCENTUAL CORRETO</v>
      </c>
    </row>
    <row r="19" spans="1:25" x14ac:dyDescent="0.25">
      <c r="A19" s="109">
        <v>3</v>
      </c>
      <c r="B19" s="19" t="str">
        <f>ORÇAMENTO!C21</f>
        <v xml:space="preserve">INFRAESTRUTURA E SUPERESTRUTURA </v>
      </c>
      <c r="C19" s="20">
        <f>ORÇAMENTO!H21</f>
        <v>29295.149999999998</v>
      </c>
      <c r="D19" s="29">
        <f>((C19*100)/$C$34)/100</f>
        <v>0.1160255517096641</v>
      </c>
      <c r="E19" s="21">
        <v>30</v>
      </c>
      <c r="F19" s="20">
        <f t="shared" si="0"/>
        <v>30</v>
      </c>
      <c r="G19" s="21">
        <v>70</v>
      </c>
      <c r="H19" s="20">
        <f t="shared" si="1"/>
        <v>100</v>
      </c>
      <c r="I19" s="21"/>
      <c r="J19" s="20">
        <f t="shared" si="2"/>
        <v>100</v>
      </c>
      <c r="K19" s="21"/>
      <c r="L19" s="20">
        <f t="shared" si="3"/>
        <v>100</v>
      </c>
      <c r="M19" s="21"/>
      <c r="N19" s="20">
        <f t="shared" si="4"/>
        <v>100</v>
      </c>
      <c r="O19" s="22"/>
      <c r="P19" s="20">
        <f t="shared" si="5"/>
        <v>100</v>
      </c>
      <c r="Q19" s="22"/>
      <c r="R19" s="20">
        <f t="shared" si="6"/>
        <v>100</v>
      </c>
      <c r="S19" s="22"/>
      <c r="T19" s="20">
        <f t="shared" si="7"/>
        <v>100</v>
      </c>
      <c r="U19" s="22"/>
      <c r="V19" s="110">
        <f t="shared" si="8"/>
        <v>100</v>
      </c>
      <c r="W19" s="104"/>
      <c r="Y19" t="str">
        <f t="shared" si="9"/>
        <v>PERCENTUAL CORRETO</v>
      </c>
    </row>
    <row r="20" spans="1:25" x14ac:dyDescent="0.25">
      <c r="A20" s="109">
        <v>4</v>
      </c>
      <c r="B20" s="19" t="str">
        <f>ORÇAMENTO!C46</f>
        <v>VEDAÇÃO</v>
      </c>
      <c r="C20" s="20">
        <f>ORÇAMENTO!H46</f>
        <v>34248.9</v>
      </c>
      <c r="D20" s="29">
        <f>((C20*100)/$C$34)/100</f>
        <v>0.13564523540412371</v>
      </c>
      <c r="E20" s="21"/>
      <c r="F20" s="20">
        <f t="shared" si="0"/>
        <v>0</v>
      </c>
      <c r="G20" s="21">
        <v>60</v>
      </c>
      <c r="H20" s="20">
        <f t="shared" si="1"/>
        <v>60</v>
      </c>
      <c r="I20" s="21">
        <v>40</v>
      </c>
      <c r="J20" s="20">
        <f t="shared" si="2"/>
        <v>100</v>
      </c>
      <c r="K20" s="21"/>
      <c r="L20" s="20">
        <f t="shared" si="3"/>
        <v>100</v>
      </c>
      <c r="M20" s="21"/>
      <c r="N20" s="20">
        <f t="shared" si="4"/>
        <v>100</v>
      </c>
      <c r="O20" s="22"/>
      <c r="P20" s="20">
        <f t="shared" si="5"/>
        <v>100</v>
      </c>
      <c r="Q20" s="22"/>
      <c r="R20" s="20">
        <f t="shared" si="6"/>
        <v>100</v>
      </c>
      <c r="S20" s="22"/>
      <c r="T20" s="20">
        <f t="shared" si="7"/>
        <v>100</v>
      </c>
      <c r="U20" s="22"/>
      <c r="V20" s="110">
        <f t="shared" si="8"/>
        <v>100</v>
      </c>
      <c r="W20" s="104"/>
      <c r="Y20" t="str">
        <f t="shared" si="9"/>
        <v>PERCENTUAL CORRETO</v>
      </c>
    </row>
    <row r="21" spans="1:25" x14ac:dyDescent="0.25">
      <c r="A21" s="109">
        <v>5</v>
      </c>
      <c r="B21" s="19" t="str">
        <f>ORÇAMENTO!C51</f>
        <v xml:space="preserve">LAJE </v>
      </c>
      <c r="C21" s="20">
        <f>ORÇAMENTO!H51</f>
        <v>7107.63</v>
      </c>
      <c r="D21" s="29">
        <f>((C21*100)/$C$34)/100</f>
        <v>2.8150280578804331E-2</v>
      </c>
      <c r="E21" s="21"/>
      <c r="F21" s="20">
        <f t="shared" si="0"/>
        <v>0</v>
      </c>
      <c r="G21" s="21"/>
      <c r="H21" s="20">
        <f t="shared" si="1"/>
        <v>0</v>
      </c>
      <c r="I21" s="21">
        <v>100</v>
      </c>
      <c r="J21" s="20">
        <f t="shared" si="2"/>
        <v>100</v>
      </c>
      <c r="K21" s="21"/>
      <c r="L21" s="20">
        <f t="shared" si="3"/>
        <v>100</v>
      </c>
      <c r="M21" s="21"/>
      <c r="N21" s="20">
        <f t="shared" si="4"/>
        <v>100</v>
      </c>
      <c r="O21" s="22"/>
      <c r="P21" s="20">
        <f t="shared" si="5"/>
        <v>100</v>
      </c>
      <c r="Q21" s="22"/>
      <c r="R21" s="20">
        <f t="shared" si="6"/>
        <v>100</v>
      </c>
      <c r="S21" s="22"/>
      <c r="T21" s="20">
        <f t="shared" si="7"/>
        <v>100</v>
      </c>
      <c r="U21" s="22"/>
      <c r="V21" s="110">
        <f t="shared" si="8"/>
        <v>100</v>
      </c>
      <c r="W21" s="104"/>
      <c r="Y21" t="str">
        <f t="shared" si="9"/>
        <v>PERCENTUAL CORRETO</v>
      </c>
    </row>
    <row r="22" spans="1:25" x14ac:dyDescent="0.25">
      <c r="A22" s="109">
        <v>6</v>
      </c>
      <c r="B22" s="19" t="str">
        <f>ORÇAMENTO!C64</f>
        <v>COBERTURA BWC</v>
      </c>
      <c r="C22" s="20">
        <f>ORÇAMENTO!H64</f>
        <v>7139.4800000000005</v>
      </c>
      <c r="D22" s="29">
        <f>((C22*100)/$C$34)/100</f>
        <v>2.8276424797965279E-2</v>
      </c>
      <c r="E22" s="21"/>
      <c r="F22" s="20">
        <f t="shared" si="0"/>
        <v>0</v>
      </c>
      <c r="G22" s="21"/>
      <c r="H22" s="20">
        <f t="shared" si="1"/>
        <v>0</v>
      </c>
      <c r="I22" s="21">
        <v>100</v>
      </c>
      <c r="J22" s="20">
        <f t="shared" si="2"/>
        <v>100</v>
      </c>
      <c r="K22" s="21"/>
      <c r="L22" s="20">
        <f t="shared" si="3"/>
        <v>100</v>
      </c>
      <c r="M22" s="21"/>
      <c r="N22" s="20">
        <f t="shared" si="4"/>
        <v>100</v>
      </c>
      <c r="O22" s="22"/>
      <c r="P22" s="20">
        <f t="shared" si="5"/>
        <v>100</v>
      </c>
      <c r="Q22" s="22"/>
      <c r="R22" s="20">
        <f t="shared" si="6"/>
        <v>100</v>
      </c>
      <c r="S22" s="22"/>
      <c r="T22" s="20">
        <f t="shared" si="7"/>
        <v>100</v>
      </c>
      <c r="U22" s="22"/>
      <c r="V22" s="110">
        <f t="shared" si="8"/>
        <v>100</v>
      </c>
      <c r="W22" s="104"/>
      <c r="Y22" t="str">
        <f t="shared" si="9"/>
        <v>PERCENTUAL CORRETO</v>
      </c>
    </row>
    <row r="23" spans="1:25" x14ac:dyDescent="0.25">
      <c r="A23" s="109">
        <v>7</v>
      </c>
      <c r="B23" s="19" t="str">
        <f>ORÇAMENTO!C67</f>
        <v>ELÉTRICA</v>
      </c>
      <c r="C23" s="20">
        <f>ORÇAMENTO!H67</f>
        <v>19326.460000000003</v>
      </c>
      <c r="D23" s="29">
        <f>((C23*100)/$C$34)/100</f>
        <v>7.6543836918218713E-2</v>
      </c>
      <c r="E23" s="21">
        <v>20</v>
      </c>
      <c r="F23" s="20">
        <f t="shared" si="0"/>
        <v>20</v>
      </c>
      <c r="G23" s="21">
        <v>30</v>
      </c>
      <c r="H23" s="20">
        <f t="shared" si="1"/>
        <v>50</v>
      </c>
      <c r="I23" s="21">
        <v>30</v>
      </c>
      <c r="J23" s="20">
        <f t="shared" si="2"/>
        <v>80</v>
      </c>
      <c r="K23" s="21">
        <v>20</v>
      </c>
      <c r="L23" s="20">
        <f t="shared" si="3"/>
        <v>100</v>
      </c>
      <c r="M23" s="21"/>
      <c r="N23" s="20">
        <f t="shared" si="4"/>
        <v>100</v>
      </c>
      <c r="O23" s="22"/>
      <c r="P23" s="20">
        <f t="shared" si="5"/>
        <v>100</v>
      </c>
      <c r="Q23" s="22"/>
      <c r="R23" s="20">
        <f t="shared" si="6"/>
        <v>100</v>
      </c>
      <c r="S23" s="22"/>
      <c r="T23" s="20">
        <f t="shared" si="7"/>
        <v>100</v>
      </c>
      <c r="U23" s="22"/>
      <c r="V23" s="110">
        <f t="shared" si="8"/>
        <v>100</v>
      </c>
      <c r="W23" s="104"/>
      <c r="Y23" t="str">
        <f t="shared" si="9"/>
        <v>PERCENTUAL CORRETO</v>
      </c>
    </row>
    <row r="24" spans="1:25" x14ac:dyDescent="0.25">
      <c r="A24" s="109">
        <v>8</v>
      </c>
      <c r="B24" s="19" t="str">
        <f>ORÇAMENTO!C163</f>
        <v>HIDROSSANITÁRIO</v>
      </c>
      <c r="C24" s="20">
        <f>ORÇAMENTO!H163</f>
        <v>11754.779999999999</v>
      </c>
      <c r="D24" s="29">
        <f>((C24*100)/$C$34)/100</f>
        <v>4.6555652888813519E-2</v>
      </c>
      <c r="E24" s="21">
        <v>20</v>
      </c>
      <c r="F24" s="20">
        <f t="shared" si="0"/>
        <v>20</v>
      </c>
      <c r="G24" s="21">
        <v>30</v>
      </c>
      <c r="H24" s="20">
        <f t="shared" si="1"/>
        <v>50</v>
      </c>
      <c r="I24" s="21">
        <v>30</v>
      </c>
      <c r="J24" s="20">
        <f t="shared" si="2"/>
        <v>80</v>
      </c>
      <c r="K24" s="21">
        <v>20</v>
      </c>
      <c r="L24" s="20">
        <f t="shared" si="3"/>
        <v>100</v>
      </c>
      <c r="M24" s="21"/>
      <c r="N24" s="20">
        <f t="shared" si="4"/>
        <v>100</v>
      </c>
      <c r="O24" s="22"/>
      <c r="P24" s="20">
        <f t="shared" si="5"/>
        <v>100</v>
      </c>
      <c r="Q24" s="22"/>
      <c r="R24" s="20">
        <f t="shared" si="6"/>
        <v>100</v>
      </c>
      <c r="S24" s="22"/>
      <c r="T24" s="20">
        <f t="shared" si="7"/>
        <v>100</v>
      </c>
      <c r="U24" s="22"/>
      <c r="V24" s="110">
        <f t="shared" si="8"/>
        <v>100</v>
      </c>
      <c r="W24" s="104"/>
      <c r="Y24" t="str">
        <f t="shared" si="9"/>
        <v>PERCENTUAL CORRETO</v>
      </c>
    </row>
    <row r="25" spans="1:25" x14ac:dyDescent="0.25">
      <c r="A25" s="109">
        <v>9</v>
      </c>
      <c r="B25" s="19" t="str">
        <f>ORÇAMENTO!C205</f>
        <v>ESQUADRIAS</v>
      </c>
      <c r="C25" s="20">
        <f>ORÇAMENTO!H205</f>
        <v>32820.840000000004</v>
      </c>
      <c r="D25" s="29">
        <f>((C25*100)/$C$34)/100</f>
        <v>0.12998930091071773</v>
      </c>
      <c r="E25" s="21"/>
      <c r="F25" s="20">
        <f t="shared" si="0"/>
        <v>0</v>
      </c>
      <c r="G25" s="21"/>
      <c r="H25" s="20">
        <f t="shared" si="1"/>
        <v>0</v>
      </c>
      <c r="I25" s="21">
        <v>40</v>
      </c>
      <c r="J25" s="20">
        <f t="shared" si="2"/>
        <v>40</v>
      </c>
      <c r="K25" s="21">
        <v>60</v>
      </c>
      <c r="L25" s="20">
        <f t="shared" si="3"/>
        <v>100</v>
      </c>
      <c r="M25" s="21"/>
      <c r="N25" s="20">
        <f t="shared" si="4"/>
        <v>100</v>
      </c>
      <c r="O25" s="22"/>
      <c r="P25" s="20">
        <f t="shared" si="5"/>
        <v>100</v>
      </c>
      <c r="Q25" s="22"/>
      <c r="R25" s="20">
        <f t="shared" si="6"/>
        <v>100</v>
      </c>
      <c r="S25" s="22"/>
      <c r="T25" s="20">
        <f t="shared" si="7"/>
        <v>100</v>
      </c>
      <c r="U25" s="22"/>
      <c r="V25" s="110">
        <f t="shared" si="8"/>
        <v>100</v>
      </c>
      <c r="W25" s="104"/>
      <c r="Y25" t="str">
        <f t="shared" si="9"/>
        <v>PERCENTUAL CORRETO</v>
      </c>
    </row>
    <row r="26" spans="1:25" x14ac:dyDescent="0.25">
      <c r="A26" s="109">
        <v>10</v>
      </c>
      <c r="B26" s="19" t="str">
        <f>ORÇAMENTO!C223</f>
        <v>PISOS</v>
      </c>
      <c r="C26" s="20">
        <f>ORÇAMENTO!H223</f>
        <v>19757.849999999999</v>
      </c>
      <c r="D26" s="29">
        <f>((C26*100)/$C$34)/100</f>
        <v>7.825238808631417E-2</v>
      </c>
      <c r="E26" s="21">
        <v>20</v>
      </c>
      <c r="F26" s="20">
        <f t="shared" si="0"/>
        <v>20</v>
      </c>
      <c r="G26" s="21">
        <v>20</v>
      </c>
      <c r="H26" s="20">
        <f t="shared" si="1"/>
        <v>40</v>
      </c>
      <c r="I26" s="21">
        <v>20</v>
      </c>
      <c r="J26" s="20">
        <f t="shared" si="2"/>
        <v>60</v>
      </c>
      <c r="K26" s="21">
        <v>40</v>
      </c>
      <c r="L26" s="20">
        <f t="shared" si="3"/>
        <v>100</v>
      </c>
      <c r="M26" s="21"/>
      <c r="N26" s="20">
        <f t="shared" si="4"/>
        <v>100</v>
      </c>
      <c r="O26" s="22"/>
      <c r="P26" s="20">
        <f t="shared" si="5"/>
        <v>100</v>
      </c>
      <c r="Q26" s="22"/>
      <c r="R26" s="20">
        <f t="shared" si="6"/>
        <v>100</v>
      </c>
      <c r="S26" s="22"/>
      <c r="T26" s="20">
        <f t="shared" si="7"/>
        <v>100</v>
      </c>
      <c r="U26" s="22"/>
      <c r="V26" s="110">
        <f t="shared" si="8"/>
        <v>100</v>
      </c>
      <c r="W26" s="104"/>
      <c r="Y26" t="str">
        <f t="shared" si="9"/>
        <v>PERCENTUAL CORRETO</v>
      </c>
    </row>
    <row r="27" spans="1:25" x14ac:dyDescent="0.25">
      <c r="A27" s="109">
        <v>11</v>
      </c>
      <c r="B27" s="19" t="str">
        <f>ORÇAMENTO!C228</f>
        <v>REVESTIMENTOS</v>
      </c>
      <c r="C27" s="20">
        <f>ORÇAMENTO!H228</f>
        <v>3875.44</v>
      </c>
      <c r="D27" s="29">
        <f>((C27*100)/$C$34)/100</f>
        <v>1.5348959268605916E-2</v>
      </c>
      <c r="E27" s="21"/>
      <c r="F27" s="20">
        <f t="shared" si="0"/>
        <v>0</v>
      </c>
      <c r="G27" s="21"/>
      <c r="H27" s="20">
        <f t="shared" si="1"/>
        <v>0</v>
      </c>
      <c r="I27" s="21">
        <v>50</v>
      </c>
      <c r="J27" s="20">
        <f t="shared" si="2"/>
        <v>50</v>
      </c>
      <c r="K27" s="21">
        <v>50</v>
      </c>
      <c r="L27" s="20">
        <f t="shared" si="3"/>
        <v>100</v>
      </c>
      <c r="M27" s="21"/>
      <c r="N27" s="20">
        <f t="shared" si="4"/>
        <v>100</v>
      </c>
      <c r="O27" s="22"/>
      <c r="P27" s="20">
        <f t="shared" si="5"/>
        <v>100</v>
      </c>
      <c r="Q27" s="22"/>
      <c r="R27" s="20">
        <f t="shared" si="6"/>
        <v>100</v>
      </c>
      <c r="S27" s="22"/>
      <c r="T27" s="20">
        <f t="shared" si="7"/>
        <v>100</v>
      </c>
      <c r="U27" s="22"/>
      <c r="V27" s="110">
        <f t="shared" si="8"/>
        <v>100</v>
      </c>
      <c r="W27" s="104"/>
      <c r="Y27" t="str">
        <f t="shared" si="9"/>
        <v>PERCENTUAL CORRETO</v>
      </c>
    </row>
    <row r="28" spans="1:25" x14ac:dyDescent="0.25">
      <c r="A28" s="109">
        <v>12</v>
      </c>
      <c r="B28" s="19" t="str">
        <f>ORÇAMENTO!C230</f>
        <v>MARMORES E GRANITO</v>
      </c>
      <c r="C28" s="20">
        <f>ORÇAMENTO!H230</f>
        <v>2673.21</v>
      </c>
      <c r="D28" s="29">
        <f>((C28*100)/$C$34)/100</f>
        <v>1.058744075677343E-2</v>
      </c>
      <c r="E28" s="21"/>
      <c r="F28" s="20">
        <f t="shared" si="0"/>
        <v>0</v>
      </c>
      <c r="G28" s="21"/>
      <c r="H28" s="20">
        <f t="shared" si="1"/>
        <v>0</v>
      </c>
      <c r="I28" s="21"/>
      <c r="J28" s="20">
        <f t="shared" si="2"/>
        <v>0</v>
      </c>
      <c r="K28" s="21">
        <v>100</v>
      </c>
      <c r="L28" s="20">
        <f t="shared" si="3"/>
        <v>100</v>
      </c>
      <c r="M28" s="21"/>
      <c r="N28" s="20">
        <f t="shared" si="4"/>
        <v>100</v>
      </c>
      <c r="O28" s="22"/>
      <c r="P28" s="20">
        <f t="shared" si="5"/>
        <v>100</v>
      </c>
      <c r="Q28" s="22"/>
      <c r="R28" s="20">
        <f t="shared" si="6"/>
        <v>100</v>
      </c>
      <c r="S28" s="22"/>
      <c r="T28" s="20">
        <f t="shared" si="7"/>
        <v>100</v>
      </c>
      <c r="U28" s="22"/>
      <c r="V28" s="110">
        <f t="shared" si="8"/>
        <v>100</v>
      </c>
      <c r="W28" s="104"/>
      <c r="Y28" t="str">
        <f t="shared" si="9"/>
        <v>PERCENTUAL CORRETO</v>
      </c>
    </row>
    <row r="29" spans="1:25" x14ac:dyDescent="0.25">
      <c r="A29" s="109">
        <v>13</v>
      </c>
      <c r="B29" s="19" t="str">
        <f>ORÇAMENTO!C233</f>
        <v>PINTURA</v>
      </c>
      <c r="C29" s="20">
        <f>ORÇAMENTO!H233</f>
        <v>17339.02</v>
      </c>
      <c r="D29" s="29">
        <f>((C29*100)/$C$34)/100</f>
        <v>6.8672437642575634E-2</v>
      </c>
      <c r="E29" s="21"/>
      <c r="F29" s="20">
        <f t="shared" si="0"/>
        <v>0</v>
      </c>
      <c r="G29" s="21"/>
      <c r="H29" s="20">
        <f t="shared" si="1"/>
        <v>0</v>
      </c>
      <c r="I29" s="21"/>
      <c r="J29" s="20">
        <f t="shared" si="2"/>
        <v>0</v>
      </c>
      <c r="K29" s="21">
        <v>100</v>
      </c>
      <c r="L29" s="20">
        <f t="shared" si="3"/>
        <v>100</v>
      </c>
      <c r="M29" s="21"/>
      <c r="N29" s="20">
        <f t="shared" si="4"/>
        <v>100</v>
      </c>
      <c r="O29" s="22"/>
      <c r="P29" s="20">
        <f t="shared" si="5"/>
        <v>100</v>
      </c>
      <c r="Q29" s="22"/>
      <c r="R29" s="20">
        <f t="shared" si="6"/>
        <v>100</v>
      </c>
      <c r="S29" s="22"/>
      <c r="T29" s="20">
        <f t="shared" si="7"/>
        <v>100</v>
      </c>
      <c r="U29" s="22"/>
      <c r="V29" s="110">
        <f t="shared" si="8"/>
        <v>100</v>
      </c>
      <c r="W29" s="104"/>
      <c r="Y29" t="str">
        <f t="shared" si="9"/>
        <v>PERCENTUAL CORRETO</v>
      </c>
    </row>
    <row r="30" spans="1:25" x14ac:dyDescent="0.25">
      <c r="A30" s="109">
        <v>14</v>
      </c>
      <c r="B30" s="19" t="str">
        <f>ORÇAMENTO!C236</f>
        <v>EQUIPAMENTOS</v>
      </c>
      <c r="C30" s="20">
        <f>ORÇAMENTO!H236</f>
        <v>7104.8500000000013</v>
      </c>
      <c r="D30" s="29">
        <f>((C30*100)/$C$34)/100</f>
        <v>2.813927018856046E-2</v>
      </c>
      <c r="E30" s="21"/>
      <c r="F30" s="20">
        <f t="shared" si="0"/>
        <v>0</v>
      </c>
      <c r="G30" s="21"/>
      <c r="H30" s="20">
        <f t="shared" si="1"/>
        <v>0</v>
      </c>
      <c r="I30" s="21"/>
      <c r="J30" s="20">
        <f t="shared" si="2"/>
        <v>0</v>
      </c>
      <c r="K30" s="21">
        <v>100</v>
      </c>
      <c r="L30" s="20">
        <f t="shared" si="3"/>
        <v>100</v>
      </c>
      <c r="M30" s="21"/>
      <c r="N30" s="20">
        <f t="shared" si="4"/>
        <v>100</v>
      </c>
      <c r="O30" s="22"/>
      <c r="P30" s="20">
        <f t="shared" si="5"/>
        <v>100</v>
      </c>
      <c r="Q30" s="22"/>
      <c r="R30" s="20">
        <f t="shared" si="6"/>
        <v>100</v>
      </c>
      <c r="S30" s="22"/>
      <c r="T30" s="20">
        <f t="shared" si="7"/>
        <v>100</v>
      </c>
      <c r="U30" s="22"/>
      <c r="V30" s="110">
        <f t="shared" si="8"/>
        <v>100</v>
      </c>
      <c r="W30" s="104"/>
      <c r="Y30" t="str">
        <f t="shared" si="9"/>
        <v>PERCENTUAL CORRETO</v>
      </c>
    </row>
    <row r="31" spans="1:25" x14ac:dyDescent="0.25">
      <c r="A31" s="109">
        <v>15</v>
      </c>
      <c r="B31" s="19" t="str">
        <f>ORÇAMENTO!C246</f>
        <v>PREVENÇÃO DE INCÊNDIO</v>
      </c>
      <c r="C31" s="20">
        <f>ORÇAMENTO!H246</f>
        <v>1231.44</v>
      </c>
      <c r="D31" s="29">
        <f>((C31*100)/$C$34)/100</f>
        <v>4.8772068208337814E-3</v>
      </c>
      <c r="E31" s="21"/>
      <c r="F31" s="20">
        <f t="shared" si="0"/>
        <v>0</v>
      </c>
      <c r="G31" s="21"/>
      <c r="H31" s="20">
        <f t="shared" si="1"/>
        <v>0</v>
      </c>
      <c r="I31" s="21">
        <v>20</v>
      </c>
      <c r="J31" s="20">
        <f t="shared" si="2"/>
        <v>20</v>
      </c>
      <c r="K31" s="21">
        <v>80</v>
      </c>
      <c r="L31" s="20">
        <f t="shared" si="3"/>
        <v>100</v>
      </c>
      <c r="M31" s="21"/>
      <c r="N31" s="20">
        <f t="shared" si="4"/>
        <v>100</v>
      </c>
      <c r="O31" s="22"/>
      <c r="P31" s="20">
        <f t="shared" si="5"/>
        <v>100</v>
      </c>
      <c r="Q31" s="22"/>
      <c r="R31" s="20">
        <f t="shared" si="6"/>
        <v>100</v>
      </c>
      <c r="S31" s="22"/>
      <c r="T31" s="20">
        <f t="shared" si="7"/>
        <v>100</v>
      </c>
      <c r="U31" s="22"/>
      <c r="V31" s="110">
        <f t="shared" si="8"/>
        <v>100</v>
      </c>
      <c r="W31" s="104"/>
      <c r="Y31" t="str">
        <f t="shared" si="9"/>
        <v>PERCENTUAL CORRETO</v>
      </c>
    </row>
    <row r="32" spans="1:25" x14ac:dyDescent="0.25">
      <c r="A32" s="109"/>
      <c r="B32" s="19"/>
      <c r="C32" s="20"/>
      <c r="D32" s="100">
        <f>((C32*100)/$C$34)/100</f>
        <v>0</v>
      </c>
      <c r="E32" s="21"/>
      <c r="F32" s="20">
        <f t="shared" ref="F32" si="10">E32</f>
        <v>0</v>
      </c>
      <c r="G32" s="21"/>
      <c r="H32" s="20">
        <f t="shared" ref="H32" si="11">F32+G32</f>
        <v>0</v>
      </c>
      <c r="I32" s="21"/>
      <c r="J32" s="20">
        <f t="shared" ref="J32" si="12">H32+I32</f>
        <v>0</v>
      </c>
      <c r="K32" s="95"/>
      <c r="L32" s="20">
        <f t="shared" ref="L32" si="13">J32+K32</f>
        <v>0</v>
      </c>
      <c r="M32" s="95"/>
      <c r="N32" s="20">
        <f t="shared" ref="N32" si="14">L32+M32</f>
        <v>0</v>
      </c>
      <c r="O32" s="96"/>
      <c r="P32" s="20">
        <f t="shared" ref="P32" si="15">N32+O32</f>
        <v>0</v>
      </c>
      <c r="Q32" s="96"/>
      <c r="R32" s="20">
        <f t="shared" ref="R32" si="16">P32+Q32</f>
        <v>0</v>
      </c>
      <c r="S32" s="96"/>
      <c r="T32" s="20">
        <f t="shared" ref="T32" si="17">R32+S32</f>
        <v>0</v>
      </c>
      <c r="U32" s="96"/>
      <c r="V32" s="110">
        <f t="shared" ref="V32" si="18">T32+U32</f>
        <v>0</v>
      </c>
      <c r="W32" s="104"/>
    </row>
    <row r="33" spans="1:23" x14ac:dyDescent="0.25">
      <c r="A33" s="111"/>
      <c r="B33" s="23" t="s">
        <v>26</v>
      </c>
      <c r="C33" s="30">
        <f>C34/SUM(C17:C31)</f>
        <v>1</v>
      </c>
      <c r="D33" s="30">
        <f>SUM(D17:D32)</f>
        <v>1</v>
      </c>
      <c r="E33" s="31">
        <f>(($D$17*E17)/100)+ (($D$18*E18)/100)+ (($D$19*E19)/100)+ (($D$20*E20)/100)+ (($D$21*E21)/100)+ (($D$22*E22)/100)+ (($D$23*E23)/100)+ (($D$24*E24)/100)+ (($D$25*E25)/100)+ (($D$26*E26)/100)+ (($D$27*E27)/100)+ (($D$28*E28)/100)+ (($D$29*E29)/100)+ (($D$30*E30)/100)+ (($D$31*E31)/100)</f>
        <v>0.30801405511959778</v>
      </c>
      <c r="F33" s="31">
        <f>E33</f>
        <v>0.30801405511959778</v>
      </c>
      <c r="G33" s="31">
        <f>(($D$17*G17)/100)+ (($D$18*G18)/100)+ (($D$19*G19)/100)+ (($D$20*G20)/100)+ (($D$21*G21)/100)+ (($D$22*G22)/100)+ (($D$23*G23)/100)+ (($D$24*G24)/100)+ (($D$25*G25)/100)+ (($D$26*G26)/100)+ (($D$27*G27)/100)+ (($D$28*G28)/100)+ (($D$29*G29)/100)+ (($D$30*G30)/100)+ (($D$31*G31)/100)</f>
        <v>0.21518535199861161</v>
      </c>
      <c r="H33" s="31">
        <f>F33+G33</f>
        <v>0.52319940711820934</v>
      </c>
      <c r="I33" s="31">
        <f>(($D$17*I17)/100)+ (($D$18*I18)/100)+ (($D$19*I19)/100)+ (($D$20*I20)/100)+ (($D$21*I21)/100)+ (($D$22*I22)/100)+ (($D$23*I23)/100)+ (($D$24*I24)/100)+ (($D$25*I25)/100)+ (($D$26*I26)/100)+ (($D$27*I27)/100)+ (($D$28*I28)/100)+ (($D$29*I29)/100)+ (($D$30*I30)/100)+ (($D$31*I31)/100)</f>
        <v>0.22391076546054842</v>
      </c>
      <c r="J33" s="31">
        <f>H33+I33</f>
        <v>0.74711017257875778</v>
      </c>
      <c r="K33" s="31">
        <f>(($D$17*K17)/100)+ (($D$18*K18)/100)+ (($D$19*K19)/100)+ (($D$20*K20)/100)+ (($D$21*K21)/100)+ (($D$22*K22)/100)+ (($D$23*K23)/100)+ (($D$24*K24)/100)+ (($D$25*K25)/100)+ (($D$26*K26)/100)+ (($D$27*K27)/100)+ (($D$28*K28)/100)+ (($D$29*K29)/100)+ (($D$30*K30)/100)+ (($D$31*K31)/100)</f>
        <v>0.25288982742124227</v>
      </c>
      <c r="L33" s="31">
        <f>J33+K33</f>
        <v>1</v>
      </c>
      <c r="M33" s="31">
        <f>(($D$17*M17)/100)+ (($D$18*M18)/100)+ (($D$19*M19)/100)+ (($D$20*M20)/100)+ (($D$21*M21)/100)+ (($D$22*M22)/100)+ (($D$23*M23)/100)+ (($D$24*M24)/100)+ (($D$25*M25)/100)+ (($D$26*M26)/100)+ (($D$27*M27)/100)+ (($D$28*M28)/100)+ (($D$29*M29)/100)+ (($D$30*M30)/100)+ (($D$31*M31)/100)</f>
        <v>0</v>
      </c>
      <c r="N33" s="31">
        <f>L33+M33</f>
        <v>1</v>
      </c>
      <c r="O33" s="31">
        <f>(($D$17*O17)/100)+ (($D$18*O18)/100)+ (($D$19*O19)/100)+ (($D$20*O20)/100)+ (($D$21*O21)/100)+ (($D$22*O22)/100)+ (($D$23*O23)/100)+ (($D$24*O24)/100)+ (($D$25*O25)/100)+ (($D$26*O26)/100)+ (($D$27*O27)/100)+ (($D$28*O28)/100)+ (($D$29*O29)/100)+ (($D$30*O30)/100)+ (($D$31*O31)/100)</f>
        <v>0</v>
      </c>
      <c r="P33" s="31">
        <f>N33+O33</f>
        <v>1</v>
      </c>
      <c r="Q33" s="31" t="e">
        <f>(($D$17*Q17)/100)+ (($D$18*Q18)/100)+ (($D$19*Q19)/100)+ (($D$20*Q20)/100)+ (($D$21*Q21)/100)+ (($D$22*Q22)/100)+ (($D$23*Q23)/100)+ (($D$24*Q24)/100)+ (($D$25*Q25)/100)+ (($D$26*Q26)/100)+ (($D$27*Q27)/100)+ (($D$28*Q28)/100)+ (($D$29*Q29)/100)+ (($D$30*Q30)/100)+ (($D$31*Q31)/100)+ ((#REF!*#REF!)/100)+ ((#REF!*#REF!)/100)+ ((#REF!*#REF!)/100)+ ((#REF!*#REF!)/100)+ ((#REF!*#REF!)/100)+ ((#REF!*#REF!)/100)+ ((#REF!*#REF!)/100)+ ((#REF!*#REF!)/100)+ ((#REF!*#REF!)/100)+ ((#REF!*#REF!)/100)+ ((#REF!*#REF!)/100)</f>
        <v>#REF!</v>
      </c>
      <c r="R33" s="31" t="e">
        <f>P33+Q33</f>
        <v>#REF!</v>
      </c>
      <c r="S33" s="31" t="e">
        <f>(($D$17*S17)/100)+ (($D$18*S18)/100)+ (($D$19*S19)/100)+ (($D$20*S20)/100)+ (($D$21*S21)/100)+ (($D$22*S22)/100)+ (($D$23*S23)/100)+ (($D$24*S24)/100)+ (($D$25*S25)/100)+ (($D$26*S26)/100)+ (($D$27*S27)/100)+ (($D$28*S28)/100)+ (($D$29*S29)/100)+ (($D$30*S30)/100)+ (($D$31*S31)/100)+ ((#REF!*#REF!)/100)+ ((#REF!*#REF!)/100)+ ((#REF!*#REF!)/100)+ ((#REF!*#REF!)/100)+ ((#REF!*#REF!)/100)+ ((#REF!*#REF!)/100)+ ((#REF!*#REF!)/100)+ ((#REF!*#REF!)/100)+ ((#REF!*#REF!)/100)+ ((#REF!*#REF!)/100)+ ((#REF!*#REF!)/100)</f>
        <v>#REF!</v>
      </c>
      <c r="T33" s="31" t="e">
        <f>R33+S33</f>
        <v>#REF!</v>
      </c>
      <c r="U33" s="31" t="e">
        <f>(($D$17*U17)/100)+ (($D$18*U18)/100)+ (($D$19*U19)/100)+ (($D$20*U20)/100)+ (($D$21*U21)/100)+ (($D$22*U22)/100)+ (($D$23*U23)/100)+ (($D$24*U24)/100)+ (($D$25*U25)/100)+ (($D$26*U26)/100)+ (($D$27*U27)/100)+ (($D$28*U28)/100)+ (($D$29*U29)/100)+ (($D$30*U30)/100)+ (($D$31*U31)/100)+ ((#REF!*#REF!)/100)+ ((#REF!*#REF!)/100)+ ((#REF!*#REF!)/100)+ ((#REF!*#REF!)/100)+ ((#REF!*#REF!)/100)+ ((#REF!*#REF!)/100)+ ((#REF!*#REF!)/100)+ ((#REF!*#REF!)/100)+ ((#REF!*#REF!)/100)+ ((#REF!*#REF!)/100)+ ((#REF!*#REF!)/100)</f>
        <v>#REF!</v>
      </c>
      <c r="V33" s="31" t="e">
        <f>T33+U33</f>
        <v>#REF!</v>
      </c>
      <c r="W33" s="105"/>
    </row>
    <row r="34" spans="1:23" x14ac:dyDescent="0.25">
      <c r="A34" s="112"/>
      <c r="B34" s="25" t="s">
        <v>27</v>
      </c>
      <c r="C34" s="24">
        <f>SUM(C17:C32)</f>
        <v>252488.78</v>
      </c>
      <c r="D34" s="30">
        <f>D33</f>
        <v>1</v>
      </c>
      <c r="E34" s="136">
        <f>($C$34*E33)</f>
        <v>77770.092999999993</v>
      </c>
      <c r="F34" s="136"/>
      <c r="G34" s="136">
        <f t="shared" ref="G34" si="19">($C$34*G33)</f>
        <v>54331.88700000001</v>
      </c>
      <c r="H34" s="136"/>
      <c r="I34" s="136">
        <f t="shared" ref="I34" si="20">($C$34*I33)</f>
        <v>56534.956000000006</v>
      </c>
      <c r="J34" s="136"/>
      <c r="K34" s="136">
        <f t="shared" ref="K34" si="21">($C$34*K33)</f>
        <v>63851.844000000005</v>
      </c>
      <c r="L34" s="136"/>
      <c r="M34" s="136">
        <f t="shared" ref="M34" si="22">($C$34*M33)</f>
        <v>0</v>
      </c>
      <c r="N34" s="136"/>
      <c r="O34" s="136">
        <f t="shared" ref="O34" si="23">($C$34*O33)</f>
        <v>0</v>
      </c>
      <c r="P34" s="136"/>
      <c r="Q34" s="136" t="e">
        <f t="shared" ref="Q34" si="24">($C$34*Q33)</f>
        <v>#REF!</v>
      </c>
      <c r="R34" s="136"/>
      <c r="S34" s="136" t="e">
        <f t="shared" ref="S34" si="25">($C$34*S33)</f>
        <v>#REF!</v>
      </c>
      <c r="T34" s="136"/>
      <c r="U34" s="136" t="e">
        <f t="shared" ref="U34" si="26">($C$34*U33)</f>
        <v>#REF!</v>
      </c>
      <c r="V34" s="145"/>
      <c r="W34" s="106"/>
    </row>
    <row r="35" spans="1:23" ht="15.75" thickBot="1" x14ac:dyDescent="0.3">
      <c r="A35" s="113"/>
      <c r="B35" s="114" t="s">
        <v>28</v>
      </c>
      <c r="C35" s="115"/>
      <c r="D35" s="115"/>
      <c r="E35" s="143">
        <f>E34</f>
        <v>77770.092999999993</v>
      </c>
      <c r="F35" s="143"/>
      <c r="G35" s="143">
        <f>G34+E35</f>
        <v>132101.98000000001</v>
      </c>
      <c r="H35" s="143"/>
      <c r="I35" s="143">
        <f t="shared" ref="I35" si="27">I34+G35</f>
        <v>188636.93600000002</v>
      </c>
      <c r="J35" s="143"/>
      <c r="K35" s="143">
        <f t="shared" ref="K35" si="28">K34+I35</f>
        <v>252488.78000000003</v>
      </c>
      <c r="L35" s="143"/>
      <c r="M35" s="143">
        <f t="shared" ref="M35" si="29">M34+K35</f>
        <v>252488.78000000003</v>
      </c>
      <c r="N35" s="143"/>
      <c r="O35" s="143">
        <f t="shared" ref="O35" si="30">O34+M35</f>
        <v>252488.78000000003</v>
      </c>
      <c r="P35" s="143"/>
      <c r="Q35" s="143" t="e">
        <f t="shared" ref="Q35" si="31">Q34+O35</f>
        <v>#REF!</v>
      </c>
      <c r="R35" s="143"/>
      <c r="S35" s="143" t="e">
        <f t="shared" ref="S35" si="32">S34+Q35</f>
        <v>#REF!</v>
      </c>
      <c r="T35" s="143"/>
      <c r="U35" s="143" t="e">
        <f t="shared" ref="U35" si="33">U34+S35</f>
        <v>#REF!</v>
      </c>
      <c r="V35" s="146"/>
      <c r="W35" s="106"/>
    </row>
    <row r="37" spans="1:23" x14ac:dyDescent="0.25">
      <c r="A37" s="97"/>
      <c r="B37" s="97"/>
      <c r="C37" s="27"/>
      <c r="D37" s="97"/>
      <c r="E37" s="97"/>
      <c r="F37" s="97"/>
      <c r="G37" s="97"/>
      <c r="H37" s="97"/>
      <c r="I37" s="97"/>
      <c r="J37" s="97"/>
      <c r="K37" s="27"/>
      <c r="L37" s="27"/>
      <c r="M37" s="27"/>
      <c r="N37" s="27"/>
      <c r="O37" s="27"/>
      <c r="P37" s="27"/>
      <c r="Q37" s="27"/>
      <c r="R37" s="27"/>
      <c r="S37" s="27"/>
      <c r="T37" s="27"/>
      <c r="U37" s="27"/>
      <c r="V37" s="27"/>
      <c r="W37" s="27"/>
    </row>
    <row r="38" spans="1:23" x14ac:dyDescent="0.25">
      <c r="A38" s="27" t="s">
        <v>31</v>
      </c>
      <c r="B38" s="27"/>
      <c r="C38" s="27"/>
      <c r="D38" s="27" t="s">
        <v>107</v>
      </c>
      <c r="E38" s="27"/>
      <c r="F38" s="27"/>
      <c r="G38" s="27"/>
      <c r="H38" s="27"/>
      <c r="I38" s="27"/>
      <c r="J38" s="27"/>
      <c r="K38" s="27"/>
      <c r="L38" s="27"/>
      <c r="M38" s="27"/>
      <c r="N38" s="27"/>
      <c r="O38" s="27"/>
      <c r="P38" s="27"/>
      <c r="Q38" s="27"/>
      <c r="R38" s="27"/>
      <c r="S38" s="27"/>
      <c r="T38" s="27"/>
      <c r="U38" s="27"/>
      <c r="V38" s="27"/>
      <c r="W38" s="27"/>
    </row>
    <row r="39" spans="1:23" x14ac:dyDescent="0.25">
      <c r="A39" s="27"/>
      <c r="B39" s="27"/>
      <c r="C39" s="27"/>
      <c r="D39" s="27"/>
      <c r="E39" s="27"/>
      <c r="F39" s="27"/>
      <c r="G39" s="27"/>
      <c r="H39" s="27"/>
      <c r="I39" s="27"/>
      <c r="J39" s="27"/>
      <c r="K39" s="27"/>
      <c r="L39" s="27"/>
      <c r="M39" s="27"/>
      <c r="N39" s="27"/>
      <c r="O39" s="27"/>
      <c r="P39" s="27"/>
      <c r="Q39" s="27"/>
      <c r="R39" s="27"/>
      <c r="S39" s="27"/>
      <c r="T39" s="27"/>
      <c r="U39" s="27"/>
      <c r="V39" s="27"/>
      <c r="W39" s="27"/>
    </row>
    <row r="40" spans="1:23" x14ac:dyDescent="0.25">
      <c r="A40" s="27"/>
      <c r="B40" s="27"/>
      <c r="C40" s="27"/>
      <c r="D40" s="27"/>
      <c r="E40" s="27"/>
      <c r="F40" s="27"/>
      <c r="G40" s="27"/>
      <c r="H40" s="27"/>
      <c r="I40" s="27"/>
      <c r="J40" s="27"/>
      <c r="K40" s="27"/>
      <c r="L40" s="27"/>
      <c r="M40" s="27"/>
      <c r="N40" s="27"/>
      <c r="O40" s="27"/>
      <c r="P40" s="27"/>
      <c r="Q40" s="27"/>
      <c r="R40" s="27"/>
      <c r="S40" s="27"/>
      <c r="T40" s="27"/>
      <c r="U40" s="27"/>
      <c r="V40" s="27"/>
      <c r="W40" s="27"/>
    </row>
    <row r="41" spans="1:23" x14ac:dyDescent="0.25">
      <c r="A41" s="27"/>
      <c r="B41" s="27"/>
      <c r="C41" s="27"/>
      <c r="D41" s="27"/>
      <c r="E41" s="27"/>
      <c r="F41" s="27"/>
      <c r="G41" s="27"/>
      <c r="H41" s="27"/>
      <c r="I41" s="27"/>
      <c r="J41" s="27"/>
      <c r="K41" s="27"/>
      <c r="L41" s="27"/>
      <c r="M41" s="27"/>
      <c r="N41" s="27"/>
      <c r="O41" s="27"/>
      <c r="P41" s="27"/>
      <c r="Q41" s="27"/>
      <c r="R41" s="27"/>
      <c r="S41" s="27"/>
      <c r="T41" s="27"/>
      <c r="U41" s="27"/>
      <c r="V41" s="27"/>
      <c r="W41" s="27"/>
    </row>
    <row r="42" spans="1:23" x14ac:dyDescent="0.25">
      <c r="A42" s="27"/>
      <c r="B42" s="27"/>
      <c r="C42" s="27"/>
      <c r="D42" s="27"/>
      <c r="E42" s="27"/>
      <c r="F42" s="27"/>
      <c r="G42" s="27"/>
      <c r="H42" s="27"/>
      <c r="I42" s="27"/>
      <c r="J42" s="27"/>
      <c r="K42" s="27"/>
      <c r="L42" s="27"/>
      <c r="M42" s="27"/>
      <c r="N42" s="27"/>
      <c r="O42" s="27"/>
      <c r="P42" s="27"/>
      <c r="Q42" s="27"/>
      <c r="R42" s="27"/>
      <c r="S42" s="27"/>
      <c r="T42" s="27"/>
      <c r="U42" s="27"/>
      <c r="V42" s="27"/>
      <c r="W42" s="27"/>
    </row>
    <row r="43" spans="1:23" x14ac:dyDescent="0.25">
      <c r="A43" s="27"/>
      <c r="B43" s="27"/>
      <c r="C43" s="27"/>
      <c r="D43" s="27"/>
      <c r="E43" s="27"/>
      <c r="F43" s="27"/>
      <c r="G43" s="27"/>
      <c r="H43" s="27"/>
      <c r="I43" s="27"/>
      <c r="J43" s="27"/>
      <c r="K43" s="27"/>
      <c r="L43" s="27"/>
      <c r="M43" s="27"/>
      <c r="N43" s="27"/>
      <c r="O43" s="27"/>
      <c r="P43" s="27"/>
      <c r="Q43" s="27"/>
      <c r="R43" s="27"/>
      <c r="S43" s="27"/>
      <c r="T43" s="27"/>
      <c r="U43" s="27"/>
      <c r="V43" s="27"/>
      <c r="W43" s="27"/>
    </row>
    <row r="44" spans="1:23" x14ac:dyDescent="0.25">
      <c r="A44" s="27"/>
      <c r="B44" s="27"/>
      <c r="C44" s="27"/>
      <c r="D44" s="27"/>
      <c r="E44" s="27"/>
      <c r="F44" s="27"/>
      <c r="G44" s="27"/>
      <c r="H44" s="27"/>
      <c r="I44" s="27"/>
      <c r="J44" s="27"/>
      <c r="K44" s="27"/>
      <c r="L44" s="27"/>
      <c r="M44" s="27"/>
      <c r="N44" s="27"/>
      <c r="O44" s="27"/>
      <c r="P44" s="27"/>
      <c r="Q44" s="27"/>
      <c r="R44" s="27"/>
      <c r="S44" s="27"/>
      <c r="T44" s="27"/>
      <c r="U44" s="27"/>
      <c r="V44" s="27"/>
      <c r="W44" s="27"/>
    </row>
    <row r="45" spans="1:23" x14ac:dyDescent="0.25">
      <c r="A45" s="27"/>
      <c r="B45" s="27"/>
      <c r="C45" s="27"/>
      <c r="D45" s="27"/>
      <c r="E45" s="27"/>
      <c r="F45" s="27"/>
      <c r="G45" s="27"/>
      <c r="H45" s="27"/>
      <c r="I45" s="27"/>
      <c r="J45" s="27"/>
      <c r="K45" s="27"/>
      <c r="L45" s="27"/>
      <c r="M45" s="27"/>
      <c r="N45" s="27"/>
      <c r="O45" s="27"/>
      <c r="P45" s="27"/>
      <c r="Q45" s="27"/>
      <c r="R45" s="27"/>
      <c r="S45" s="27"/>
      <c r="T45" s="27"/>
      <c r="U45" s="27"/>
      <c r="V45" s="27"/>
      <c r="W45" s="27"/>
    </row>
    <row r="46" spans="1:23" x14ac:dyDescent="0.25">
      <c r="A46" s="27"/>
      <c r="B46" s="27"/>
      <c r="C46" s="27"/>
      <c r="D46" s="27"/>
      <c r="E46" s="27"/>
      <c r="F46" s="27"/>
      <c r="G46" s="27"/>
      <c r="H46" s="27"/>
      <c r="I46" s="27"/>
      <c r="J46" s="27"/>
      <c r="K46" s="27"/>
      <c r="L46" s="27"/>
      <c r="M46" s="27"/>
      <c r="N46" s="27"/>
      <c r="O46" s="27"/>
      <c r="P46" s="27"/>
      <c r="Q46" s="27"/>
      <c r="R46" s="27"/>
      <c r="S46" s="27"/>
      <c r="T46" s="27"/>
      <c r="U46" s="27"/>
      <c r="V46" s="27"/>
      <c r="W46" s="27"/>
    </row>
  </sheetData>
  <sheetProtection password="EE6F" sheet="1" objects="1" scenarios="1" selectLockedCells="1"/>
  <mergeCells count="31">
    <mergeCell ref="S34:T34"/>
    <mergeCell ref="S35:T35"/>
    <mergeCell ref="U15:V15"/>
    <mergeCell ref="U34:V34"/>
    <mergeCell ref="U35:V35"/>
    <mergeCell ref="Q35:R35"/>
    <mergeCell ref="O35:P35"/>
    <mergeCell ref="M15:N15"/>
    <mergeCell ref="O15:P15"/>
    <mergeCell ref="O34:P34"/>
    <mergeCell ref="E35:F35"/>
    <mergeCell ref="G35:H35"/>
    <mergeCell ref="I35:J35"/>
    <mergeCell ref="K35:L35"/>
    <mergeCell ref="M35:N35"/>
    <mergeCell ref="A9:V9"/>
    <mergeCell ref="E34:F34"/>
    <mergeCell ref="G34:H34"/>
    <mergeCell ref="I34:J34"/>
    <mergeCell ref="K34:L34"/>
    <mergeCell ref="M34:N34"/>
    <mergeCell ref="K15:L15"/>
    <mergeCell ref="A15:A16"/>
    <mergeCell ref="E15:F15"/>
    <mergeCell ref="G15:H15"/>
    <mergeCell ref="I15:J15"/>
    <mergeCell ref="B15:B16"/>
    <mergeCell ref="C15:C16"/>
    <mergeCell ref="Q15:R15"/>
    <mergeCell ref="Q34:R34"/>
    <mergeCell ref="S15:T15"/>
  </mergeCells>
  <conditionalFormatting sqref="P17:P32 R17:R32 N17:N31 L17:L31 J17:J31 H17:H31 F17:F32 T17:T32 V17:V32">
    <cfRule type="cellIs" dxfId="9" priority="19" stopIfTrue="1" operator="equal">
      <formula>D17+F17-100</formula>
    </cfRule>
  </conditionalFormatting>
  <conditionalFormatting sqref="N32">
    <cfRule type="cellIs" dxfId="8" priority="18" stopIfTrue="1" operator="equal">
      <formula>L32+N32-100</formula>
    </cfRule>
  </conditionalFormatting>
  <conditionalFormatting sqref="L32">
    <cfRule type="cellIs" dxfId="7" priority="17" stopIfTrue="1" operator="equal">
      <formula>J32+L32-100</formula>
    </cfRule>
  </conditionalFormatting>
  <conditionalFormatting sqref="J32">
    <cfRule type="cellIs" dxfId="6" priority="16" stopIfTrue="1" operator="equal">
      <formula>H32+J32-100</formula>
    </cfRule>
  </conditionalFormatting>
  <conditionalFormatting sqref="H32">
    <cfRule type="cellIs" dxfId="5" priority="15" stopIfTrue="1" operator="equal">
      <formula>F32+H32-100</formula>
    </cfRule>
  </conditionalFormatting>
  <conditionalFormatting sqref="F17:F32 H17:H32 J17:J32 L17:L32 N17:N32 P17:P32 V17:W32 R17:R32 T17:T32">
    <cfRule type="cellIs" dxfId="4" priority="8" operator="equal">
      <formula>0</formula>
    </cfRule>
  </conditionalFormatting>
  <conditionalFormatting sqref="W17:W32">
    <cfRule type="cellIs" dxfId="3" priority="21" stopIfTrue="1" operator="equal">
      <formula>O17+W17-100</formula>
    </cfRule>
  </conditionalFormatting>
  <pageMargins left="0.19685039370078741" right="0.19685039370078741" top="0.39370078740157483" bottom="0.39370078740157483" header="0.31496062992125984" footer="0.31496062992125984"/>
  <pageSetup paperSize="9" scale="73" orientation="landscape" horizontalDpi="300" verticalDpi="300" r:id="rId1"/>
  <extLst>
    <ext xmlns:x14="http://schemas.microsoft.com/office/spreadsheetml/2009/9/main" uri="{78C0D931-6437-407d-A8EE-F0AAD7539E65}">
      <x14:conditionalFormattings>
        <x14:conditionalFormatting xmlns:xm="http://schemas.microsoft.com/office/excel/2006/main">
          <x14:cfRule type="containsText" priority="56" operator="containsText" id="{545466F1-51E7-4D0E-96E1-1A7BEA910F3D}">
            <xm:f>NOT(ISERROR(SEARCH(#REF!,Y17)))</xm:f>
            <xm:f>#REF!</xm:f>
            <x14:dxf>
              <font>
                <b/>
                <i val="0"/>
                <color rgb="FFFF0000"/>
              </font>
            </x14:dxf>
          </x14:cfRule>
          <xm:sqref>Y17:Y32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workbookViewId="0">
      <selection activeCell="P29" sqref="P29"/>
    </sheetView>
  </sheetViews>
  <sheetFormatPr defaultRowHeight="15" x14ac:dyDescent="0.25"/>
  <cols>
    <col min="1" max="1" width="36.5703125" customWidth="1"/>
    <col min="2" max="2" width="26.5703125" customWidth="1"/>
    <col min="4" max="4" width="6.7109375" bestFit="1" customWidth="1"/>
    <col min="5" max="5" width="12" bestFit="1" customWidth="1"/>
    <col min="8" max="8" width="30.28515625" customWidth="1"/>
    <col min="9" max="10" width="15.85546875" hidden="1" customWidth="1"/>
    <col min="11" max="11" width="15.85546875" customWidth="1"/>
    <col min="12" max="12" width="10.28515625" bestFit="1" customWidth="1"/>
  </cols>
  <sheetData>
    <row r="1" spans="1:5" x14ac:dyDescent="0.25">
      <c r="A1" s="47"/>
      <c r="B1" s="47"/>
      <c r="C1" s="47"/>
      <c r="D1" s="47"/>
      <c r="E1" s="47"/>
    </row>
    <row r="2" spans="1:5" x14ac:dyDescent="0.25">
      <c r="A2" s="47"/>
      <c r="B2" s="47"/>
      <c r="C2" s="47"/>
      <c r="D2" s="47"/>
      <c r="E2" s="47"/>
    </row>
    <row r="3" spans="1:5" x14ac:dyDescent="0.25">
      <c r="A3" s="47"/>
      <c r="B3" s="47"/>
      <c r="C3" s="47"/>
      <c r="D3" s="47"/>
      <c r="E3" s="47"/>
    </row>
    <row r="4" spans="1:5" x14ac:dyDescent="0.25">
      <c r="A4" s="47"/>
      <c r="B4" s="47"/>
      <c r="C4" s="47"/>
      <c r="D4" s="47"/>
      <c r="E4" s="47"/>
    </row>
    <row r="5" spans="1:5" x14ac:dyDescent="0.25">
      <c r="A5" s="47"/>
      <c r="B5" s="47"/>
      <c r="C5" s="47"/>
      <c r="D5" s="47"/>
      <c r="E5" s="47"/>
    </row>
    <row r="6" spans="1:5" x14ac:dyDescent="0.25">
      <c r="A6" s="47"/>
      <c r="B6" s="47"/>
      <c r="C6" s="47"/>
      <c r="D6" s="47"/>
      <c r="E6" s="47"/>
    </row>
    <row r="7" spans="1:5" x14ac:dyDescent="0.25">
      <c r="A7" s="47"/>
      <c r="B7" s="47"/>
      <c r="C7" s="47"/>
      <c r="D7" s="47"/>
      <c r="E7" s="47"/>
    </row>
    <row r="8" spans="1:5" x14ac:dyDescent="0.25">
      <c r="A8" s="153" t="s">
        <v>62</v>
      </c>
      <c r="B8" s="153"/>
      <c r="C8" s="153"/>
      <c r="D8" s="47"/>
      <c r="E8" s="90" t="s">
        <v>63</v>
      </c>
    </row>
    <row r="9" spans="1:5" x14ac:dyDescent="0.25">
      <c r="A9" s="47"/>
      <c r="B9" s="91"/>
      <c r="C9" s="91"/>
      <c r="D9" s="91"/>
      <c r="E9" s="92" t="s">
        <v>64</v>
      </c>
    </row>
    <row r="10" spans="1:5" x14ac:dyDescent="0.25">
      <c r="A10" s="47"/>
      <c r="B10" s="47"/>
      <c r="C10" s="47"/>
      <c r="D10" s="47"/>
      <c r="E10" s="47"/>
    </row>
    <row r="11" spans="1:5" x14ac:dyDescent="0.25">
      <c r="A11" s="93" t="s">
        <v>32</v>
      </c>
      <c r="B11" s="93" t="s">
        <v>114</v>
      </c>
      <c r="C11" s="162" t="s">
        <v>33</v>
      </c>
      <c r="D11" s="163"/>
      <c r="E11" s="164"/>
    </row>
    <row r="12" spans="1:5" x14ac:dyDescent="0.25">
      <c r="A12" s="38"/>
      <c r="B12" s="38"/>
      <c r="C12" s="165" t="str">
        <f>Import.Município</f>
        <v>CORONEL VIVIDA - PR</v>
      </c>
      <c r="D12" s="166"/>
      <c r="E12" s="167"/>
    </row>
    <row r="13" spans="1:5" x14ac:dyDescent="0.25">
      <c r="A13" s="39"/>
      <c r="B13" s="39"/>
      <c r="C13" s="40"/>
      <c r="D13" s="41"/>
      <c r="E13" s="41"/>
    </row>
    <row r="14" spans="1:5" ht="15" customHeight="1" x14ac:dyDescent="0.25">
      <c r="A14" s="94" t="s">
        <v>34</v>
      </c>
      <c r="B14" s="154" t="str">
        <f>ORÇAMENTO!A7</f>
        <v>OBJETO: CENTRO COMUNITÁRIO PADRÃO - BAIRRO VILA INDUSTRIAL</v>
      </c>
      <c r="C14" s="156" t="str">
        <f>ORÇAMENTO!A8</f>
        <v>LOCALIZAÇÃO: RUA PRESIDENTE COSTA E SILVA, 383, BAIRRO VILA INDUSTRIAL LOTE 01 QUADRA 05;</v>
      </c>
      <c r="D14" s="157"/>
      <c r="E14" s="158"/>
    </row>
    <row r="15" spans="1:5" ht="25.5" customHeight="1" x14ac:dyDescent="0.25">
      <c r="A15" s="42" t="s">
        <v>65</v>
      </c>
      <c r="B15" s="155"/>
      <c r="C15" s="159"/>
      <c r="D15" s="160"/>
      <c r="E15" s="161"/>
    </row>
    <row r="16" spans="1:5" x14ac:dyDescent="0.25">
      <c r="A16" s="43"/>
      <c r="B16" s="44"/>
      <c r="C16" s="45"/>
      <c r="D16" s="45"/>
      <c r="E16" s="44"/>
    </row>
    <row r="17" spans="1:13" x14ac:dyDescent="0.25">
      <c r="A17" s="46" t="s">
        <v>35</v>
      </c>
      <c r="B17" s="44"/>
      <c r="C17" s="45"/>
      <c r="D17" s="45"/>
      <c r="E17" s="44"/>
    </row>
    <row r="18" spans="1:13" x14ac:dyDescent="0.25">
      <c r="A18" s="172" t="s">
        <v>746</v>
      </c>
      <c r="B18" s="173"/>
      <c r="C18" s="173"/>
      <c r="D18" s="173"/>
      <c r="E18" s="173"/>
    </row>
    <row r="19" spans="1:13" ht="15.75" x14ac:dyDescent="0.25">
      <c r="A19" s="176"/>
      <c r="B19" s="176"/>
      <c r="C19" s="176"/>
      <c r="D19" s="176"/>
      <c r="E19" s="176"/>
      <c r="H19" s="174" t="s">
        <v>108</v>
      </c>
      <c r="I19" s="175"/>
      <c r="J19" s="175"/>
      <c r="K19" s="175"/>
      <c r="L19" s="175"/>
      <c r="M19" s="175"/>
    </row>
    <row r="20" spans="1:13" x14ac:dyDescent="0.25">
      <c r="A20" s="47"/>
      <c r="B20" s="47"/>
      <c r="C20" s="47"/>
      <c r="D20" s="47"/>
      <c r="E20" s="47"/>
      <c r="H20" s="177" t="s">
        <v>747</v>
      </c>
      <c r="I20" s="177"/>
      <c r="J20" s="177"/>
      <c r="K20" s="178" t="s">
        <v>109</v>
      </c>
      <c r="L20" s="178" t="s">
        <v>110</v>
      </c>
      <c r="M20" s="178" t="s">
        <v>111</v>
      </c>
    </row>
    <row r="21" spans="1:13" x14ac:dyDescent="0.25">
      <c r="A21" s="48" t="s">
        <v>36</v>
      </c>
      <c r="B21" s="49"/>
      <c r="C21" s="49"/>
      <c r="D21" s="50" t="s">
        <v>37</v>
      </c>
      <c r="E21" s="50" t="s">
        <v>38</v>
      </c>
      <c r="H21" s="177"/>
      <c r="I21" s="177"/>
      <c r="J21" s="177"/>
      <c r="K21" s="178"/>
      <c r="L21" s="178"/>
      <c r="M21" s="178"/>
    </row>
    <row r="22" spans="1:13" ht="15" customHeight="1" x14ac:dyDescent="0.25">
      <c r="A22" s="51" t="s">
        <v>39</v>
      </c>
      <c r="B22" s="52"/>
      <c r="C22" s="52"/>
      <c r="D22" s="53" t="s">
        <v>40</v>
      </c>
      <c r="E22" s="54"/>
      <c r="H22" s="179" t="s">
        <v>150</v>
      </c>
      <c r="I22" s="179"/>
      <c r="J22" s="179"/>
      <c r="K22" s="180">
        <v>0.03</v>
      </c>
      <c r="L22" s="180">
        <v>0.04</v>
      </c>
      <c r="M22" s="180">
        <v>5.5E-2</v>
      </c>
    </row>
    <row r="23" spans="1:13" x14ac:dyDescent="0.25">
      <c r="A23" s="55" t="s">
        <v>41</v>
      </c>
      <c r="B23" s="56"/>
      <c r="C23" s="56"/>
      <c r="D23" s="57" t="s">
        <v>42</v>
      </c>
      <c r="E23" s="58"/>
      <c r="H23" s="179" t="s">
        <v>150</v>
      </c>
      <c r="I23" s="179"/>
      <c r="J23" s="179"/>
      <c r="K23" s="180">
        <v>8.0000000000000002E-3</v>
      </c>
      <c r="L23" s="180">
        <v>8.0000000000000002E-3</v>
      </c>
      <c r="M23" s="180">
        <v>0.01</v>
      </c>
    </row>
    <row r="24" spans="1:13" x14ac:dyDescent="0.25">
      <c r="A24" s="55" t="s">
        <v>43</v>
      </c>
      <c r="B24" s="56"/>
      <c r="C24" s="56"/>
      <c r="D24" s="57" t="s">
        <v>44</v>
      </c>
      <c r="E24" s="58"/>
      <c r="H24" s="179" t="s">
        <v>150</v>
      </c>
      <c r="I24" s="179"/>
      <c r="J24" s="179"/>
      <c r="K24" s="180">
        <v>9.7000000000000003E-3</v>
      </c>
      <c r="L24" s="180">
        <v>1.2699999999999999E-2</v>
      </c>
      <c r="M24" s="180">
        <v>1.2699999999999999E-2</v>
      </c>
    </row>
    <row r="25" spans="1:13" x14ac:dyDescent="0.25">
      <c r="A25" s="55" t="s">
        <v>45</v>
      </c>
      <c r="B25" s="56"/>
      <c r="C25" s="56"/>
      <c r="D25" s="57" t="s">
        <v>46</v>
      </c>
      <c r="E25" s="58"/>
      <c r="H25" s="179" t="s">
        <v>150</v>
      </c>
      <c r="I25" s="179"/>
      <c r="J25" s="179"/>
      <c r="K25" s="180">
        <v>5.8999999999999999E-3</v>
      </c>
      <c r="L25" s="180">
        <v>1.23E-2</v>
      </c>
      <c r="M25" s="180">
        <v>1.3899999999999999E-2</v>
      </c>
    </row>
    <row r="26" spans="1:13" x14ac:dyDescent="0.25">
      <c r="A26" s="59" t="s">
        <v>47</v>
      </c>
      <c r="B26" s="60"/>
      <c r="C26" s="60"/>
      <c r="D26" s="57" t="s">
        <v>48</v>
      </c>
      <c r="E26" s="61"/>
      <c r="H26" s="179" t="s">
        <v>150</v>
      </c>
      <c r="I26" s="179"/>
      <c r="J26" s="179"/>
      <c r="K26" s="180">
        <v>6.1600000000000002E-2</v>
      </c>
      <c r="L26" s="180">
        <v>7.400000000000001E-2</v>
      </c>
      <c r="M26" s="180">
        <v>8.9600000000000013E-2</v>
      </c>
    </row>
    <row r="27" spans="1:13" x14ac:dyDescent="0.25">
      <c r="A27" s="59" t="s">
        <v>49</v>
      </c>
      <c r="B27" s="62" t="s">
        <v>50</v>
      </c>
      <c r="C27" s="63"/>
      <c r="D27" s="64" t="s">
        <v>51</v>
      </c>
      <c r="E27" s="61">
        <v>6.4999999999999997E-3</v>
      </c>
      <c r="H27" s="179" t="s">
        <v>150</v>
      </c>
      <c r="I27" s="179"/>
      <c r="J27" s="179"/>
      <c r="K27" s="180">
        <v>6.4999999999999997E-3</v>
      </c>
      <c r="L27" s="180">
        <v>6.4999999999999997E-3</v>
      </c>
      <c r="M27" s="180">
        <v>6.4999999999999997E-3</v>
      </c>
    </row>
    <row r="28" spans="1:13" x14ac:dyDescent="0.25">
      <c r="A28" s="65"/>
      <c r="B28" s="62" t="s">
        <v>52</v>
      </c>
      <c r="C28" s="63"/>
      <c r="D28" s="64"/>
      <c r="E28" s="61">
        <v>0.03</v>
      </c>
      <c r="H28" s="179" t="s">
        <v>150</v>
      </c>
      <c r="I28" s="179"/>
      <c r="J28" s="179"/>
      <c r="K28" s="180">
        <v>0.03</v>
      </c>
      <c r="L28" s="180">
        <v>0.03</v>
      </c>
      <c r="M28" s="180">
        <v>0.03</v>
      </c>
    </row>
    <row r="29" spans="1:13" x14ac:dyDescent="0.25">
      <c r="A29" s="65"/>
      <c r="B29" s="62" t="s">
        <v>53</v>
      </c>
      <c r="C29" s="63"/>
      <c r="D29" s="64"/>
      <c r="E29" s="66">
        <f>IF(A19=" - Fornecimento de Materiais e Equipamentos (Aquisição direta)",0,ROUND(E38*D39,4))</f>
        <v>0.03</v>
      </c>
      <c r="H29" s="179" t="s">
        <v>150</v>
      </c>
      <c r="I29" s="179"/>
      <c r="J29" s="179"/>
      <c r="K29" s="180">
        <v>0</v>
      </c>
      <c r="L29" s="180">
        <v>2.5000000000000001E-2</v>
      </c>
      <c r="M29" s="180">
        <v>0.05</v>
      </c>
    </row>
    <row r="30" spans="1:13" x14ac:dyDescent="0.25">
      <c r="A30" s="65"/>
      <c r="B30" s="67" t="s">
        <v>54</v>
      </c>
      <c r="C30" s="69"/>
      <c r="D30" s="64"/>
      <c r="E30" s="70">
        <f>IF([1]Dados!$G$28="SELECIONAR","Ver DADOS",IF(A19=" - Fornecimento de Materiais e Equipamentos (Aquisição direta)",0,IF([1]Dados!$G$28="não desonerado",0%,4.5%)))</f>
        <v>4.4999999999999998E-2</v>
      </c>
      <c r="H30" s="179" t="s">
        <v>150</v>
      </c>
      <c r="I30" s="179"/>
      <c r="J30" s="179"/>
      <c r="K30" s="181">
        <v>0</v>
      </c>
      <c r="L30" s="181">
        <v>4.4999999999999998E-2</v>
      </c>
      <c r="M30" s="181">
        <v>4.4999999999999998E-2</v>
      </c>
    </row>
    <row r="31" spans="1:13" x14ac:dyDescent="0.25">
      <c r="A31" s="71" t="s">
        <v>55</v>
      </c>
      <c r="B31" s="71"/>
      <c r="C31" s="71"/>
      <c r="D31" s="71"/>
      <c r="E31" s="72">
        <f>IF(A19=" - Fornecimento de Materiais e Equipamentos (Aquisição direta)",0,ROUND((((1+SUM(E$22:E$24))*(1+E$25)*(1+E$26))/(1-SUM(E$27:E$29)))-1,4))</f>
        <v>7.1199999999999999E-2</v>
      </c>
      <c r="H31" s="177" t="str">
        <f>IF(OR($J$19=$A$146,$J$19=$A$145,AND(F30&gt;=K31,F30&lt;=M31)),"OK","FORA DO INTERVALO")</f>
        <v>OK</v>
      </c>
      <c r="I31" s="177"/>
      <c r="J31" s="177"/>
      <c r="K31" s="180">
        <v>0.2034</v>
      </c>
      <c r="L31" s="180">
        <v>0.22120000000000001</v>
      </c>
      <c r="M31" s="180">
        <v>0.25</v>
      </c>
    </row>
    <row r="32" spans="1:13" x14ac:dyDescent="0.25">
      <c r="A32" s="73" t="s">
        <v>56</v>
      </c>
      <c r="B32" s="74"/>
      <c r="C32" s="74"/>
      <c r="D32" s="74"/>
      <c r="E32" s="75">
        <f>IF(A19=" - Fornecimento de Materiais e Equipamentos (Aquisição direta)",0,ROUND((((1+SUM(E$22:E$24))*(1+E$25)*(1+E$26))/(1-SUM(E$27:E$30)))-1,4))</f>
        <v>0.1255</v>
      </c>
    </row>
    <row r="33" spans="1:5" x14ac:dyDescent="0.25">
      <c r="A33" s="47"/>
      <c r="B33" s="47"/>
      <c r="C33" s="47"/>
      <c r="D33" s="47"/>
      <c r="E33" s="47"/>
    </row>
    <row r="34" spans="1:5" x14ac:dyDescent="0.25">
      <c r="A34" s="47" t="s">
        <v>57</v>
      </c>
      <c r="B34" s="47"/>
      <c r="C34" s="47"/>
      <c r="D34" s="47"/>
      <c r="E34" s="47"/>
    </row>
    <row r="35" spans="1:5" x14ac:dyDescent="0.25">
      <c r="A35" s="47"/>
      <c r="B35" s="47"/>
      <c r="C35" s="47"/>
      <c r="D35" s="47"/>
      <c r="E35" s="47"/>
    </row>
    <row r="36" spans="1:5" x14ac:dyDescent="0.25">
      <c r="A36" s="148" t="str">
        <f>IF(AND(A19=" - Fornecimento de Materiais e Equipamentos (Aquisição direta)",E$32=0),"",IF(OR($AI$10&lt;$AK$10,$AI$10&gt;$AL$10)=TRUE(),$AK$22,""))</f>
        <v/>
      </c>
      <c r="B36" s="148"/>
      <c r="C36" s="148"/>
      <c r="D36" s="148"/>
      <c r="E36" s="148"/>
    </row>
    <row r="37" spans="1:5" x14ac:dyDescent="0.25">
      <c r="A37" s="76"/>
      <c r="B37" s="76"/>
      <c r="C37" s="76"/>
      <c r="D37" s="76"/>
      <c r="E37" s="76"/>
    </row>
    <row r="38" spans="1:5" ht="15.75" customHeight="1" x14ac:dyDescent="0.25">
      <c r="A38" s="149" t="s">
        <v>58</v>
      </c>
      <c r="B38" s="150"/>
      <c r="C38" s="150"/>
      <c r="D38" s="150"/>
      <c r="E38" s="77">
        <v>0.6</v>
      </c>
    </row>
    <row r="39" spans="1:5" x14ac:dyDescent="0.25">
      <c r="A39" s="149" t="s">
        <v>59</v>
      </c>
      <c r="B39" s="150"/>
      <c r="C39" s="150"/>
      <c r="D39" s="77">
        <v>0.05</v>
      </c>
      <c r="E39" s="76"/>
    </row>
    <row r="40" spans="1:5" x14ac:dyDescent="0.25">
      <c r="A40" s="78"/>
      <c r="B40" s="79"/>
      <c r="C40" s="79"/>
      <c r="D40" s="80"/>
      <c r="E40" s="81"/>
    </row>
    <row r="41" spans="1:5" x14ac:dyDescent="0.25">
      <c r="A41" s="151" t="s">
        <v>60</v>
      </c>
      <c r="B41" s="152"/>
      <c r="C41" s="152"/>
      <c r="D41" s="152"/>
      <c r="E41" s="152"/>
    </row>
    <row r="44" spans="1:5" x14ac:dyDescent="0.25">
      <c r="A44" s="82"/>
      <c r="B44" s="83"/>
      <c r="C44" s="84"/>
      <c r="D44" s="84"/>
      <c r="E44" s="84"/>
    </row>
    <row r="45" spans="1:5" x14ac:dyDescent="0.25">
      <c r="A45" s="68" t="s">
        <v>107</v>
      </c>
      <c r="B45" s="68"/>
      <c r="C45" s="60"/>
      <c r="D45" s="47"/>
      <c r="E45" s="47"/>
    </row>
    <row r="46" spans="1:5" x14ac:dyDescent="0.25">
      <c r="A46" s="147" t="s">
        <v>66</v>
      </c>
      <c r="B46" s="147"/>
      <c r="C46" s="147"/>
      <c r="D46" s="85" t="s">
        <v>61</v>
      </c>
      <c r="E46" s="86" t="s">
        <v>113</v>
      </c>
    </row>
    <row r="47" spans="1:5" x14ac:dyDescent="0.25">
      <c r="A47" s="147" t="s">
        <v>112</v>
      </c>
      <c r="B47" s="147"/>
      <c r="C47" s="147"/>
      <c r="D47" s="87"/>
      <c r="E47" s="87"/>
    </row>
    <row r="48" spans="1:5" x14ac:dyDescent="0.25">
      <c r="A48" s="87"/>
      <c r="B48" s="88"/>
      <c r="C48" s="89"/>
      <c r="D48" s="87"/>
      <c r="E48" s="87"/>
    </row>
  </sheetData>
  <sheetProtection password="EE6F" sheet="1" objects="1" scenarios="1"/>
  <mergeCells count="27">
    <mergeCell ref="H31:J31"/>
    <mergeCell ref="H28:J28"/>
    <mergeCell ref="H29:J29"/>
    <mergeCell ref="H30:J30"/>
    <mergeCell ref="H19:M19"/>
    <mergeCell ref="A19:E19"/>
    <mergeCell ref="H20:J21"/>
    <mergeCell ref="K20:K21"/>
    <mergeCell ref="L20:L21"/>
    <mergeCell ref="M20:M21"/>
    <mergeCell ref="H22:J22"/>
    <mergeCell ref="H23:J23"/>
    <mergeCell ref="H24:J24"/>
    <mergeCell ref="H25:J25"/>
    <mergeCell ref="H26:J26"/>
    <mergeCell ref="H27:J27"/>
    <mergeCell ref="A8:C8"/>
    <mergeCell ref="B14:B15"/>
    <mergeCell ref="C14:E15"/>
    <mergeCell ref="C11:E11"/>
    <mergeCell ref="C12:E12"/>
    <mergeCell ref="A46:C46"/>
    <mergeCell ref="A47:C47"/>
    <mergeCell ref="A36:E36"/>
    <mergeCell ref="A38:D38"/>
    <mergeCell ref="A39:C39"/>
    <mergeCell ref="A41:E41"/>
  </mergeCells>
  <conditionalFormatting sqref="H31:J31">
    <cfRule type="expression" dxfId="1" priority="1" stopIfTrue="1">
      <formula>AND(H31&lt;&gt;"OK",H31&lt;&gt;"-",H31&lt;&gt;"")</formula>
    </cfRule>
    <cfRule type="cellIs" dxfId="0" priority="2" stopIfTrue="1" operator="equal">
      <formula>"OK"</formula>
    </cfRule>
  </conditionalFormatting>
  <dataValidations disablePrompts="1" count="3">
    <dataValidation type="decimal" allowBlank="1" showInputMessage="1" showErrorMessage="1" sqref="D39">
      <formula1>0</formula1>
      <formula2>0.05</formula2>
    </dataValidation>
    <dataValidation type="list" allowBlank="1" showInputMessage="1" showErrorMessage="1" sqref="A19:E19">
      <formula1>$AH$14:$AH$21</formula1>
    </dataValidation>
    <dataValidation type="list" allowBlank="1" showErrorMessage="1" sqref="A18:J18">
      <formula1>BDI.TipoObra</formula1>
      <formula2>0</formula2>
    </dataValidation>
  </dataValidations>
  <pageMargins left="0.511811024" right="0.511811024" top="0.78740157499999996" bottom="0.78740157499999996" header="0.31496062000000002" footer="0.31496062000000002"/>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ORÇAMENTO</vt:lpstr>
      <vt:lpstr>CRONOGRAMA</vt:lpstr>
      <vt:lpstr>BDI</vt:lpstr>
      <vt:lpstr>BDI!Area_de_impressao</vt:lpstr>
      <vt:lpstr>CRONOGRAMA!Area_de_impressao</vt:lpstr>
      <vt:lpstr>ORÇAMENTO!Area_de_impressao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eng3</dc:creator>
  <cp:lastModifiedBy>engenharia4</cp:lastModifiedBy>
  <cp:lastPrinted>2019-06-12T17:29:23Z</cp:lastPrinted>
  <dcterms:created xsi:type="dcterms:W3CDTF">2013-05-17T17:26:46Z</dcterms:created>
  <dcterms:modified xsi:type="dcterms:W3CDTF">2019-09-23T18:53:08Z</dcterms:modified>
</cp:coreProperties>
</file>