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1175" yWindow="-285" windowWidth="14175" windowHeight="12825"/>
  </bookViews>
  <sheets>
    <sheet name="ORÇAMENTO" sheetId="1" r:id="rId1"/>
    <sheet name="CRONOGRAMA" sheetId="2" r:id="rId2"/>
    <sheet name="BDI" sheetId="5" r:id="rId3"/>
  </sheets>
  <externalReferences>
    <externalReference r:id="rId4"/>
    <externalReference r:id="rId5"/>
  </externalReferences>
  <definedNames>
    <definedName name="_xlnm._FilterDatabase" localSheetId="0" hidden="1">ORÇAMENTO!$A$10:$G$61</definedName>
    <definedName name="ACOMPANHAMENTO" hidden="1">IF(VALUE([2]Menu!$O$4)=2,"BM","PLE")</definedName>
    <definedName name="_xlnm.Print_Area" localSheetId="2">BDI!$A$1:$E$46</definedName>
    <definedName name="_xlnm.Print_Area" localSheetId="1">CRONOGRAMA!$A$1:$AB$61</definedName>
    <definedName name="_xlnm.Print_Area" localSheetId="0">ORÇAMENTO!$A$1:$G$69</definedName>
    <definedName name="BDI.TipoObra" hidden="1">[2]BDI!$A$138:$A$146</definedName>
    <definedName name="DESONERACAO" hidden="1">IF(OR(Import.Desoneracao="DESONERADO",Import.Desoneracao="SIM"),"SIM","NÃO")</definedName>
    <definedName name="Import.CR">[1]Dados!$G$8</definedName>
    <definedName name="Import.Desoneracao" hidden="1">OFFSET([2]DADOS!$G$18,0,-1)</definedName>
    <definedName name="Import.Município">[1]Dados!$G$7</definedName>
    <definedName name="Import.Proponente">[1]Dados!$G$6</definedName>
  </definedNames>
  <calcPr calcId="144525"/>
</workbook>
</file>

<file path=xl/calcChain.xml><?xml version="1.0" encoding="utf-8"?>
<calcChain xmlns="http://schemas.openxmlformats.org/spreadsheetml/2006/main">
  <c r="E30" i="5" l="1"/>
  <c r="E28" i="5"/>
  <c r="B30" i="2"/>
  <c r="B29" i="2"/>
  <c r="B28" i="2"/>
  <c r="B27" i="2"/>
  <c r="B26" i="2"/>
  <c r="B25" i="2"/>
  <c r="B24" i="2"/>
  <c r="B23" i="2"/>
  <c r="B22" i="2"/>
  <c r="B21" i="2"/>
  <c r="F21" i="2" l="1"/>
  <c r="H21" i="2" s="1"/>
  <c r="J21" i="2" s="1"/>
  <c r="L21" i="2" s="1"/>
  <c r="N21" i="2" s="1"/>
  <c r="P21" i="2" s="1"/>
  <c r="R21" i="2" s="1"/>
  <c r="T21" i="2" s="1"/>
  <c r="V21" i="2" s="1"/>
  <c r="X21" i="2" s="1"/>
  <c r="Z21" i="2" s="1"/>
  <c r="AB21" i="2" s="1"/>
  <c r="AD21" i="2" s="1"/>
  <c r="F22" i="2"/>
  <c r="H22" i="2" s="1"/>
  <c r="J22" i="2" s="1"/>
  <c r="L22" i="2" s="1"/>
  <c r="N22" i="2" s="1"/>
  <c r="P22" i="2" s="1"/>
  <c r="R22" i="2" s="1"/>
  <c r="T22" i="2" s="1"/>
  <c r="V22" i="2" s="1"/>
  <c r="X22" i="2" s="1"/>
  <c r="Z22" i="2" s="1"/>
  <c r="AB22" i="2" s="1"/>
  <c r="AD22" i="2" s="1"/>
  <c r="F24" i="2"/>
  <c r="H24" i="2" s="1"/>
  <c r="J24" i="2" s="1"/>
  <c r="L24" i="2" s="1"/>
  <c r="N24" i="2" s="1"/>
  <c r="P24" i="2" s="1"/>
  <c r="R24" i="2" s="1"/>
  <c r="T24" i="2" s="1"/>
  <c r="V24" i="2" s="1"/>
  <c r="X24" i="2" s="1"/>
  <c r="Z24" i="2" s="1"/>
  <c r="AB24" i="2" s="1"/>
  <c r="AD24" i="2" s="1"/>
  <c r="F25" i="2"/>
  <c r="H25" i="2" s="1"/>
  <c r="J25" i="2" s="1"/>
  <c r="L25" i="2" s="1"/>
  <c r="N25" i="2" s="1"/>
  <c r="P25" i="2" s="1"/>
  <c r="R25" i="2" s="1"/>
  <c r="T25" i="2" s="1"/>
  <c r="V25" i="2" s="1"/>
  <c r="X25" i="2" s="1"/>
  <c r="Z25" i="2" s="1"/>
  <c r="AB25" i="2" s="1"/>
  <c r="AD25" i="2" s="1"/>
  <c r="F26" i="2"/>
  <c r="H26" i="2" s="1"/>
  <c r="J26" i="2" s="1"/>
  <c r="L26" i="2" s="1"/>
  <c r="N26" i="2" s="1"/>
  <c r="P26" i="2" s="1"/>
  <c r="R26" i="2" s="1"/>
  <c r="T26" i="2" s="1"/>
  <c r="V26" i="2" s="1"/>
  <c r="X26" i="2" s="1"/>
  <c r="Z26" i="2" s="1"/>
  <c r="AB26" i="2" s="1"/>
  <c r="AD26" i="2" s="1"/>
  <c r="F27" i="2"/>
  <c r="H27" i="2" s="1"/>
  <c r="J27" i="2" s="1"/>
  <c r="L27" i="2" s="1"/>
  <c r="N27" i="2" s="1"/>
  <c r="P27" i="2" s="1"/>
  <c r="R27" i="2" s="1"/>
  <c r="T27" i="2" s="1"/>
  <c r="V27" i="2" s="1"/>
  <c r="X27" i="2" s="1"/>
  <c r="Z27" i="2" s="1"/>
  <c r="AB27" i="2" s="1"/>
  <c r="AD27" i="2" s="1"/>
  <c r="F28" i="2"/>
  <c r="H28" i="2" s="1"/>
  <c r="J28" i="2" s="1"/>
  <c r="L28" i="2" s="1"/>
  <c r="N28" i="2" s="1"/>
  <c r="P28" i="2" s="1"/>
  <c r="R28" i="2" s="1"/>
  <c r="T28" i="2" s="1"/>
  <c r="V28" i="2" s="1"/>
  <c r="X28" i="2" s="1"/>
  <c r="Z28" i="2" s="1"/>
  <c r="AB28" i="2" s="1"/>
  <c r="AD28" i="2" s="1"/>
  <c r="F29" i="2"/>
  <c r="H29" i="2" s="1"/>
  <c r="J29" i="2" s="1"/>
  <c r="L29" i="2" s="1"/>
  <c r="N29" i="2" s="1"/>
  <c r="P29" i="2" s="1"/>
  <c r="R29" i="2" s="1"/>
  <c r="T29" i="2" s="1"/>
  <c r="V29" i="2" s="1"/>
  <c r="X29" i="2" s="1"/>
  <c r="Z29" i="2" s="1"/>
  <c r="AB29" i="2" s="1"/>
  <c r="AD29" i="2" s="1"/>
  <c r="F30" i="2"/>
  <c r="H30" i="2" s="1"/>
  <c r="J30" i="2" s="1"/>
  <c r="L30" i="2" s="1"/>
  <c r="N30" i="2" s="1"/>
  <c r="P30" i="2" s="1"/>
  <c r="R30" i="2" s="1"/>
  <c r="T30" i="2" s="1"/>
  <c r="V30" i="2" s="1"/>
  <c r="X30" i="2" s="1"/>
  <c r="Z30" i="2" s="1"/>
  <c r="AB30" i="2" s="1"/>
  <c r="AD30" i="2" s="1"/>
  <c r="F31" i="2"/>
  <c r="H31" i="2"/>
  <c r="J31" i="2" s="1"/>
  <c r="L31" i="2" s="1"/>
  <c r="N31" i="2" s="1"/>
  <c r="P31" i="2" s="1"/>
  <c r="R31" i="2" s="1"/>
  <c r="T31" i="2" s="1"/>
  <c r="V31" i="2" s="1"/>
  <c r="X31" i="2" s="1"/>
  <c r="Z31" i="2" s="1"/>
  <c r="AB31" i="2" s="1"/>
  <c r="AD31" i="2" s="1"/>
  <c r="F32" i="2"/>
  <c r="H32" i="2" s="1"/>
  <c r="J32" i="2" s="1"/>
  <c r="L32" i="2" s="1"/>
  <c r="N32" i="2" s="1"/>
  <c r="P32" i="2" s="1"/>
  <c r="R32" i="2" s="1"/>
  <c r="T32" i="2" s="1"/>
  <c r="V32" i="2" s="1"/>
  <c r="X32" i="2" s="1"/>
  <c r="Z32" i="2" s="1"/>
  <c r="AB32" i="2" s="1"/>
  <c r="AD32" i="2" s="1"/>
  <c r="F33" i="2"/>
  <c r="H33" i="2" s="1"/>
  <c r="J33" i="2" s="1"/>
  <c r="L33" i="2" s="1"/>
  <c r="N33" i="2" s="1"/>
  <c r="P33" i="2" s="1"/>
  <c r="R33" i="2" s="1"/>
  <c r="T33" i="2" s="1"/>
  <c r="V33" i="2" s="1"/>
  <c r="X33" i="2" s="1"/>
  <c r="Z33" i="2" s="1"/>
  <c r="AB33" i="2" s="1"/>
  <c r="AD33" i="2" s="1"/>
  <c r="F34" i="2"/>
  <c r="H34" i="2" s="1"/>
  <c r="J34" i="2" s="1"/>
  <c r="L34" i="2" s="1"/>
  <c r="N34" i="2" s="1"/>
  <c r="P34" i="2" s="1"/>
  <c r="R34" i="2" s="1"/>
  <c r="T34" i="2" s="1"/>
  <c r="V34" i="2" s="1"/>
  <c r="X34" i="2" s="1"/>
  <c r="Z34" i="2" s="1"/>
  <c r="AB34" i="2" s="1"/>
  <c r="AD34" i="2" s="1"/>
  <c r="F35" i="2"/>
  <c r="H35" i="2" s="1"/>
  <c r="J35" i="2" s="1"/>
  <c r="L35" i="2" s="1"/>
  <c r="N35" i="2" s="1"/>
  <c r="P35" i="2" s="1"/>
  <c r="R35" i="2" s="1"/>
  <c r="T35" i="2" s="1"/>
  <c r="V35" i="2" s="1"/>
  <c r="X35" i="2" s="1"/>
  <c r="Z35" i="2" s="1"/>
  <c r="AB35" i="2" s="1"/>
  <c r="AD35" i="2" s="1"/>
  <c r="F36" i="2"/>
  <c r="H36" i="2" s="1"/>
  <c r="J36" i="2" s="1"/>
  <c r="L36" i="2" s="1"/>
  <c r="N36" i="2" s="1"/>
  <c r="P36" i="2" s="1"/>
  <c r="R36" i="2" s="1"/>
  <c r="T36" i="2" s="1"/>
  <c r="V36" i="2" s="1"/>
  <c r="X36" i="2" s="1"/>
  <c r="Z36" i="2" s="1"/>
  <c r="AB36" i="2" s="1"/>
  <c r="AD36" i="2" s="1"/>
  <c r="F37" i="2"/>
  <c r="H37" i="2" s="1"/>
  <c r="J37" i="2" s="1"/>
  <c r="L37" i="2" s="1"/>
  <c r="N37" i="2" s="1"/>
  <c r="P37" i="2" s="1"/>
  <c r="R37" i="2" s="1"/>
  <c r="T37" i="2" s="1"/>
  <c r="V37" i="2" s="1"/>
  <c r="X37" i="2" s="1"/>
  <c r="Z37" i="2" s="1"/>
  <c r="AB37" i="2" s="1"/>
  <c r="AD37" i="2" s="1"/>
  <c r="F38" i="2"/>
  <c r="H38" i="2" s="1"/>
  <c r="J38" i="2" s="1"/>
  <c r="L38" i="2" s="1"/>
  <c r="N38" i="2" s="1"/>
  <c r="P38" i="2" s="1"/>
  <c r="R38" i="2" s="1"/>
  <c r="T38" i="2" s="1"/>
  <c r="V38" i="2" s="1"/>
  <c r="X38" i="2" s="1"/>
  <c r="Z38" i="2" s="1"/>
  <c r="AB38" i="2" s="1"/>
  <c r="AD38" i="2" s="1"/>
  <c r="F39" i="2"/>
  <c r="H39" i="2" s="1"/>
  <c r="J39" i="2" s="1"/>
  <c r="L39" i="2" s="1"/>
  <c r="N39" i="2" s="1"/>
  <c r="P39" i="2" s="1"/>
  <c r="R39" i="2" s="1"/>
  <c r="T39" i="2" s="1"/>
  <c r="V39" i="2" s="1"/>
  <c r="X39" i="2" s="1"/>
  <c r="Z39" i="2" s="1"/>
  <c r="AB39" i="2" s="1"/>
  <c r="AD39" i="2" s="1"/>
  <c r="F40" i="2"/>
  <c r="H40" i="2" s="1"/>
  <c r="J40" i="2" s="1"/>
  <c r="L40" i="2" s="1"/>
  <c r="N40" i="2" s="1"/>
  <c r="P40" i="2" s="1"/>
  <c r="R40" i="2" s="1"/>
  <c r="T40" i="2" s="1"/>
  <c r="V40" i="2" s="1"/>
  <c r="X40" i="2" s="1"/>
  <c r="Z40" i="2" s="1"/>
  <c r="AB40" i="2" s="1"/>
  <c r="AD40" i="2" s="1"/>
  <c r="F41" i="2"/>
  <c r="H41" i="2" s="1"/>
  <c r="J41" i="2" s="1"/>
  <c r="L41" i="2" s="1"/>
  <c r="N41" i="2" s="1"/>
  <c r="P41" i="2" s="1"/>
  <c r="R41" i="2" s="1"/>
  <c r="T41" i="2" s="1"/>
  <c r="V41" i="2" s="1"/>
  <c r="X41" i="2" s="1"/>
  <c r="Z41" i="2" s="1"/>
  <c r="AB41" i="2" s="1"/>
  <c r="AD41" i="2" s="1"/>
  <c r="F42" i="2"/>
  <c r="H42" i="2" s="1"/>
  <c r="J42" i="2" s="1"/>
  <c r="L42" i="2" s="1"/>
  <c r="N42" i="2" s="1"/>
  <c r="P42" i="2" s="1"/>
  <c r="F43" i="2"/>
  <c r="H43" i="2" s="1"/>
  <c r="J43" i="2" s="1"/>
  <c r="L43" i="2" s="1"/>
  <c r="N43" i="2" s="1"/>
  <c r="P43" i="2" s="1"/>
  <c r="R43" i="2" s="1"/>
  <c r="T43" i="2" s="1"/>
  <c r="V43" i="2" s="1"/>
  <c r="X43" i="2" s="1"/>
  <c r="Z43" i="2" s="1"/>
  <c r="AB43" i="2" s="1"/>
  <c r="AD43" i="2" s="1"/>
  <c r="F44" i="2"/>
  <c r="H44" i="2" s="1"/>
  <c r="J44" i="2" s="1"/>
  <c r="L44" i="2" s="1"/>
  <c r="N44" i="2" s="1"/>
  <c r="P44" i="2" s="1"/>
  <c r="R44" i="2" s="1"/>
  <c r="T44" i="2" s="1"/>
  <c r="V44" i="2" s="1"/>
  <c r="X44" i="2" s="1"/>
  <c r="Z44" i="2" s="1"/>
  <c r="AB44" i="2" s="1"/>
  <c r="AD44" i="2" s="1"/>
  <c r="I11" i="1"/>
  <c r="F11" i="1" s="1"/>
  <c r="G11" i="1" s="1"/>
  <c r="I12" i="1"/>
  <c r="F12" i="1" s="1"/>
  <c r="G12" i="1" s="1"/>
  <c r="I13" i="1"/>
  <c r="I14" i="1"/>
  <c r="F14" i="1" s="1"/>
  <c r="G14" i="1" s="1"/>
  <c r="I15" i="1"/>
  <c r="F15" i="1" s="1"/>
  <c r="G15" i="1" s="1"/>
  <c r="I16" i="1"/>
  <c r="F16" i="1" s="1"/>
  <c r="G16" i="1" s="1"/>
  <c r="I17" i="1"/>
  <c r="F17" i="1" s="1"/>
  <c r="G17" i="1" s="1"/>
  <c r="I18" i="1"/>
  <c r="F18" i="1" s="1"/>
  <c r="G18" i="1" s="1"/>
  <c r="I19" i="1"/>
  <c r="F19" i="1" s="1"/>
  <c r="G19" i="1" s="1"/>
  <c r="I20" i="1"/>
  <c r="F20" i="1" s="1"/>
  <c r="G20" i="1" s="1"/>
  <c r="I21" i="1"/>
  <c r="F21" i="1" s="1"/>
  <c r="G21" i="1" s="1"/>
  <c r="I22" i="1"/>
  <c r="F22" i="1" s="1"/>
  <c r="G22" i="1" s="1"/>
  <c r="I23" i="1"/>
  <c r="F23" i="1" s="1"/>
  <c r="G23" i="1" s="1"/>
  <c r="I24" i="1"/>
  <c r="F24" i="1" s="1"/>
  <c r="G24" i="1" s="1"/>
  <c r="I25" i="1"/>
  <c r="I26" i="1"/>
  <c r="F26" i="1" s="1"/>
  <c r="G26" i="1" s="1"/>
  <c r="I27" i="1"/>
  <c r="I28" i="1"/>
  <c r="F28" i="1" s="1"/>
  <c r="G28" i="1" s="1"/>
  <c r="I29" i="1"/>
  <c r="F29" i="1" s="1"/>
  <c r="G29" i="1" s="1"/>
  <c r="I30" i="1"/>
  <c r="F30" i="1" s="1"/>
  <c r="G30" i="1" s="1"/>
  <c r="I31" i="1"/>
  <c r="F31" i="1" s="1"/>
  <c r="G31" i="1" s="1"/>
  <c r="I32" i="1"/>
  <c r="F32" i="1" s="1"/>
  <c r="G32" i="1" s="1"/>
  <c r="I33" i="1"/>
  <c r="F33" i="1" s="1"/>
  <c r="G33" i="1" s="1"/>
  <c r="I34" i="1"/>
  <c r="F34" i="1" s="1"/>
  <c r="G34" i="1" s="1"/>
  <c r="I35" i="1"/>
  <c r="F35" i="1" s="1"/>
  <c r="G35" i="1" s="1"/>
  <c r="I36" i="1"/>
  <c r="F36" i="1" s="1"/>
  <c r="G36" i="1" s="1"/>
  <c r="I37" i="1"/>
  <c r="F37" i="1" s="1"/>
  <c r="G37" i="1" s="1"/>
  <c r="I38" i="1"/>
  <c r="F38" i="1" s="1"/>
  <c r="G38" i="1" s="1"/>
  <c r="I39" i="1"/>
  <c r="F39" i="1" s="1"/>
  <c r="G39" i="1" s="1"/>
  <c r="I40" i="1"/>
  <c r="F40" i="1" s="1"/>
  <c r="G40" i="1" s="1"/>
  <c r="I41" i="1"/>
  <c r="F41" i="1" s="1"/>
  <c r="G41" i="1" s="1"/>
  <c r="I42" i="1"/>
  <c r="F42" i="1" s="1"/>
  <c r="G42" i="1" s="1"/>
  <c r="I43" i="1"/>
  <c r="F43" i="1" s="1"/>
  <c r="G43" i="1" s="1"/>
  <c r="I44" i="1"/>
  <c r="F44" i="1" s="1"/>
  <c r="G44" i="1" s="1"/>
  <c r="I45" i="1"/>
  <c r="F45" i="1" s="1"/>
  <c r="G45" i="1" s="1"/>
  <c r="I46" i="1"/>
  <c r="I47" i="1"/>
  <c r="F47" i="1" s="1"/>
  <c r="G47" i="1" s="1"/>
  <c r="I48" i="1"/>
  <c r="F48" i="1" s="1"/>
  <c r="G48" i="1" s="1"/>
  <c r="H47" i="1" s="1"/>
  <c r="C27" i="2" s="1"/>
  <c r="I49" i="1"/>
  <c r="F49" i="1" s="1"/>
  <c r="G49" i="1" s="1"/>
  <c r="I50" i="1"/>
  <c r="F50" i="1" s="1"/>
  <c r="G50" i="1" s="1"/>
  <c r="I51" i="1"/>
  <c r="F51" i="1" s="1"/>
  <c r="G51" i="1" s="1"/>
  <c r="I52" i="1"/>
  <c r="F52" i="1" s="1"/>
  <c r="G52" i="1" s="1"/>
  <c r="I53" i="1"/>
  <c r="F53" i="1" s="1"/>
  <c r="G53" i="1" s="1"/>
  <c r="I54" i="1"/>
  <c r="F54" i="1" s="1"/>
  <c r="G54" i="1" s="1"/>
  <c r="H53" i="1" s="1"/>
  <c r="C29" i="2" s="1"/>
  <c r="I55" i="1"/>
  <c r="F55" i="1" s="1"/>
  <c r="G55" i="1" s="1"/>
  <c r="I56" i="1"/>
  <c r="F56" i="1" s="1"/>
  <c r="G56" i="1" s="1"/>
  <c r="I57" i="1"/>
  <c r="F57" i="1" s="1"/>
  <c r="G57" i="1" s="1"/>
  <c r="I58" i="1"/>
  <c r="F58" i="1" s="1"/>
  <c r="G58" i="1" s="1"/>
  <c r="I59" i="1"/>
  <c r="F59" i="1" s="1"/>
  <c r="G59" i="1" s="1"/>
  <c r="I60" i="1"/>
  <c r="F60" i="1" s="1"/>
  <c r="G60" i="1" s="1"/>
  <c r="I61" i="1"/>
  <c r="F61" i="1" s="1"/>
  <c r="G61" i="1" s="1"/>
  <c r="F46" i="1"/>
  <c r="G46" i="1" s="1"/>
  <c r="H45" i="1" s="1"/>
  <c r="C26" i="2" s="1"/>
  <c r="F25" i="1"/>
  <c r="G25" i="1" s="1"/>
  <c r="F27" i="1"/>
  <c r="G27" i="1" s="1"/>
  <c r="H49" i="1" l="1"/>
  <c r="C28" i="2" s="1"/>
  <c r="H36" i="1"/>
  <c r="C25" i="2" s="1"/>
  <c r="H20" i="1"/>
  <c r="C23" i="2" s="1"/>
  <c r="H26" i="1"/>
  <c r="C24" i="2" s="1"/>
  <c r="R42" i="2"/>
  <c r="T42" i="2" s="1"/>
  <c r="V42" i="2" s="1"/>
  <c r="X42" i="2" s="1"/>
  <c r="Z42" i="2" s="1"/>
  <c r="AB42" i="2" s="1"/>
  <c r="AD42" i="2" s="1"/>
  <c r="H55" i="1"/>
  <c r="C30" i="2" s="1"/>
  <c r="C14" i="5"/>
  <c r="B14" i="5"/>
  <c r="F13" i="1"/>
  <c r="G13" i="1" s="1"/>
  <c r="H12" i="1" s="1"/>
  <c r="C22" i="2" s="1"/>
  <c r="C49" i="2" l="1"/>
  <c r="G63" i="1"/>
  <c r="F45" i="2" l="1"/>
  <c r="H45" i="2" s="1"/>
  <c r="J45" i="2" s="1"/>
  <c r="L45" i="2" s="1"/>
  <c r="N45" i="2" s="1"/>
  <c r="P45" i="2" s="1"/>
  <c r="F46" i="2"/>
  <c r="H46" i="2" s="1"/>
  <c r="J46" i="2" s="1"/>
  <c r="L46" i="2" s="1"/>
  <c r="N46" i="2" s="1"/>
  <c r="P46" i="2" s="1"/>
  <c r="F47" i="2"/>
  <c r="H47" i="2" s="1"/>
  <c r="J47" i="2" s="1"/>
  <c r="L47" i="2" s="1"/>
  <c r="N47" i="2" s="1"/>
  <c r="P47" i="2" s="1"/>
  <c r="R47" i="2" l="1"/>
  <c r="T47" i="2" s="1"/>
  <c r="V47" i="2" s="1"/>
  <c r="X47" i="2" s="1"/>
  <c r="Z47" i="2" s="1"/>
  <c r="AB47" i="2" s="1"/>
  <c r="R46" i="2"/>
  <c r="T46" i="2" s="1"/>
  <c r="V46" i="2" s="1"/>
  <c r="X46" i="2" s="1"/>
  <c r="Z46" i="2" s="1"/>
  <c r="AB46" i="2" s="1"/>
  <c r="AD46" i="2" s="1"/>
  <c r="R45" i="2"/>
  <c r="T45" i="2" s="1"/>
  <c r="V45" i="2" s="1"/>
  <c r="X45" i="2" s="1"/>
  <c r="Z45" i="2" s="1"/>
  <c r="AB45" i="2" s="1"/>
  <c r="AD45" i="2" s="1"/>
  <c r="C12" i="5"/>
  <c r="A16" i="2"/>
  <c r="E31" i="5" l="1"/>
  <c r="A35" i="5" s="1"/>
  <c r="A15" i="2" l="1"/>
  <c r="M10" i="1" l="1"/>
  <c r="F23" i="2" l="1"/>
  <c r="H23" i="2" s="1"/>
  <c r="J23" i="2" s="1"/>
  <c r="L23" i="2" s="1"/>
  <c r="N23" i="2" s="1"/>
  <c r="P23" i="2" s="1"/>
  <c r="R23" i="2" l="1"/>
  <c r="T23" i="2" s="1"/>
  <c r="V23" i="2" s="1"/>
  <c r="X23" i="2" s="1"/>
  <c r="Z23" i="2" s="1"/>
  <c r="AB23" i="2" s="1"/>
  <c r="AD23" i="2" s="1"/>
  <c r="D26" i="2"/>
  <c r="D29" i="2"/>
  <c r="D23" i="2"/>
  <c r="D47" i="2"/>
  <c r="D25" i="2"/>
  <c r="D24" i="2"/>
  <c r="D22" i="2" l="1"/>
  <c r="D28" i="2"/>
  <c r="D30" i="2"/>
  <c r="D27" i="2"/>
  <c r="C48" i="2"/>
  <c r="K48" i="2" l="1"/>
  <c r="K49" i="2" s="1"/>
  <c r="U48" i="2"/>
  <c r="U49" i="2" s="1"/>
  <c r="AA48" i="2"/>
  <c r="AA49" i="2" s="1"/>
  <c r="W48" i="2"/>
  <c r="W49" i="2" s="1"/>
  <c r="Q48" i="2"/>
  <c r="Q49" i="2" s="1"/>
  <c r="S48" i="2"/>
  <c r="S49" i="2" s="1"/>
  <c r="E48" i="2"/>
  <c r="O48" i="2"/>
  <c r="O49" i="2" s="1"/>
  <c r="I48" i="2"/>
  <c r="I49" i="2" s="1"/>
  <c r="D48" i="2"/>
  <c r="D49" i="2" s="1"/>
  <c r="Y48" i="2"/>
  <c r="Y49" i="2" s="1"/>
  <c r="M48" i="2"/>
  <c r="M49" i="2" s="1"/>
  <c r="G48" i="2"/>
  <c r="G49" i="2" s="1"/>
  <c r="E49" i="2" l="1"/>
  <c r="E50" i="2" s="1"/>
  <c r="G50" i="2" s="1"/>
  <c r="I50" i="2" s="1"/>
  <c r="K50" i="2" s="1"/>
  <c r="M50" i="2" s="1"/>
  <c r="O50" i="2" s="1"/>
  <c r="Q50" i="2" s="1"/>
  <c r="S50" i="2" s="1"/>
  <c r="U50" i="2" s="1"/>
  <c r="W50" i="2" s="1"/>
  <c r="Y50" i="2" s="1"/>
  <c r="AA50" i="2" s="1"/>
  <c r="F48" i="2"/>
  <c r="H48" i="2" s="1"/>
  <c r="J48" i="2" s="1"/>
  <c r="L48" i="2" s="1"/>
  <c r="N48" i="2" s="1"/>
  <c r="P48" i="2" s="1"/>
  <c r="R48" i="2" s="1"/>
  <c r="T48" i="2" s="1"/>
  <c r="V48" i="2" s="1"/>
  <c r="X48" i="2" s="1"/>
  <c r="Z48" i="2" s="1"/>
  <c r="AB48" i="2" s="1"/>
</calcChain>
</file>

<file path=xl/sharedStrings.xml><?xml version="1.0" encoding="utf-8"?>
<sst xmlns="http://schemas.openxmlformats.org/spreadsheetml/2006/main" count="323" uniqueCount="251">
  <si>
    <t>CÓDIGO SINAPI E DESCRIÇÃO DO SERVIÇO</t>
  </si>
  <si>
    <t>UNID.</t>
  </si>
  <si>
    <t>QUANT.</t>
  </si>
  <si>
    <t>P. UNITÁRIO</t>
  </si>
  <si>
    <t>TOTAL</t>
  </si>
  <si>
    <t>ITEM</t>
  </si>
  <si>
    <t>C/SINAPI</t>
  </si>
  <si>
    <t>MAXIMO</t>
  </si>
  <si>
    <t>SÓ SERA ACEITA PLANILHA NESTE FORMATO</t>
  </si>
  <si>
    <t>BASE</t>
  </si>
  <si>
    <t>Item</t>
  </si>
  <si>
    <t>Mês 01</t>
  </si>
  <si>
    <t>Mês 02</t>
  </si>
  <si>
    <t>Mês 03</t>
  </si>
  <si>
    <t>Mês 04</t>
  </si>
  <si>
    <t>Mês 05</t>
  </si>
  <si>
    <t>Mês 06</t>
  </si>
  <si>
    <t>No mês</t>
  </si>
  <si>
    <t>Acum.</t>
  </si>
  <si>
    <t>ESPAÇO PARA LANÇAMENTO DE VALORES PROPOSTOS PELA EMPRESA</t>
  </si>
  <si>
    <t>% DE DESCONTO</t>
  </si>
  <si>
    <t>DE A % DE DESCONTO NESTE CAMPO, CASO NÃO FOR DADO DESCONTO MANTENHA 0,000%</t>
  </si>
  <si>
    <t>CRONOGRAMA GLOBAL</t>
  </si>
  <si>
    <t>Agente Promotor / Proponente: PREFEITURA MUNICIPAL DE CORONEL VIVIDA-PR</t>
  </si>
  <si>
    <t>DESCRIÇÃO DOS AGRUPADORES DE SERVIÇOS</t>
  </si>
  <si>
    <t>Investimento</t>
  </si>
  <si>
    <t>TOTAL (%)</t>
  </si>
  <si>
    <t>TOTAL (R$)</t>
  </si>
  <si>
    <t>ACUMULADO (R$)</t>
  </si>
  <si>
    <t>PESO</t>
  </si>
  <si>
    <t>%</t>
  </si>
  <si>
    <t>Local/data</t>
  </si>
  <si>
    <t>Nº da Operação</t>
  </si>
  <si>
    <t>Município/UF</t>
  </si>
  <si>
    <t>Proponente</t>
  </si>
  <si>
    <t>ITENS</t>
  </si>
  <si>
    <t>SIGLAS</t>
  </si>
  <si>
    <t>VALORES</t>
  </si>
  <si>
    <t>AC</t>
  </si>
  <si>
    <t>S+G</t>
  </si>
  <si>
    <t>R</t>
  </si>
  <si>
    <t>DF</t>
  </si>
  <si>
    <t>L</t>
  </si>
  <si>
    <t>I</t>
  </si>
  <si>
    <t>FÓRMULA UTILIZADA:</t>
  </si>
  <si>
    <r>
      <t xml:space="preserve">Declaro que, conforme legislação tributária municipal, a </t>
    </r>
    <r>
      <rPr>
        <b/>
        <sz val="10"/>
        <rFont val="Calibri"/>
        <family val="2"/>
      </rPr>
      <t>base de cálculo</t>
    </r>
    <r>
      <rPr>
        <sz val="10"/>
        <rFont val="Calibri"/>
        <family val="2"/>
      </rPr>
      <t xml:space="preserve"> do ISS corresponde a</t>
    </r>
  </si>
  <si>
    <r>
      <t xml:space="preserve">do valor deste tipo de obra e, sobre esta base, incide ISS com </t>
    </r>
    <r>
      <rPr>
        <b/>
        <sz val="10"/>
        <rFont val="Calibri"/>
        <family val="2"/>
      </rPr>
      <t>alíquota</t>
    </r>
    <r>
      <rPr>
        <sz val="10"/>
        <rFont val="Calibri"/>
        <family val="2"/>
      </rPr>
      <t xml:space="preserve"> de</t>
    </r>
  </si>
  <si>
    <t xml:space="preserve">Observações: </t>
  </si>
  <si>
    <t>Data:</t>
  </si>
  <si>
    <t xml:space="preserve">         QUADRO DE COMPOSIÇÃO DO BDI - PADRÃO</t>
  </si>
  <si>
    <t>Grau de Sigilo</t>
  </si>
  <si>
    <t>#PUBLICO</t>
  </si>
  <si>
    <t>MUNICÍPIO DE CORONEL VIVIDA</t>
  </si>
  <si>
    <t>Nome:</t>
  </si>
  <si>
    <t>1.1</t>
  </si>
  <si>
    <t>1.2</t>
  </si>
  <si>
    <t>1.3</t>
  </si>
  <si>
    <t>M2</t>
  </si>
  <si>
    <t>M3</t>
  </si>
  <si>
    <t>M3XKM</t>
  </si>
  <si>
    <t>Responsável legal ou procurador</t>
  </si>
  <si>
    <t>Intervalo de admissibilidade</t>
  </si>
  <si>
    <t>Item Componente do BDI</t>
  </si>
  <si>
    <t>1º Quartil</t>
  </si>
  <si>
    <t>Médio</t>
  </si>
  <si>
    <t>3º Quartil</t>
  </si>
  <si>
    <r>
      <t>A</t>
    </r>
    <r>
      <rPr>
        <sz val="12"/>
        <rFont val="Arial"/>
        <family val="2"/>
      </rPr>
      <t xml:space="preserve">dministração </t>
    </r>
    <r>
      <rPr>
        <b/>
        <sz val="12"/>
        <rFont val="Arial"/>
        <family val="2"/>
      </rPr>
      <t>C</t>
    </r>
    <r>
      <rPr>
        <sz val="12"/>
        <rFont val="Arial"/>
        <family val="2"/>
      </rPr>
      <t>entral</t>
    </r>
  </si>
  <si>
    <r>
      <t>S</t>
    </r>
    <r>
      <rPr>
        <sz val="12"/>
        <rFont val="Arial"/>
        <family val="2"/>
      </rPr>
      <t xml:space="preserve">eguro e </t>
    </r>
    <r>
      <rPr>
        <b/>
        <sz val="12"/>
        <rFont val="Arial"/>
        <family val="2"/>
      </rPr>
      <t>G</t>
    </r>
    <r>
      <rPr>
        <sz val="12"/>
        <rFont val="Arial"/>
        <family val="2"/>
      </rPr>
      <t>arantia</t>
    </r>
  </si>
  <si>
    <r>
      <t>R</t>
    </r>
    <r>
      <rPr>
        <sz val="12"/>
        <rFont val="Arial"/>
        <family val="2"/>
      </rPr>
      <t>isco</t>
    </r>
  </si>
  <si>
    <r>
      <t>D</t>
    </r>
    <r>
      <rPr>
        <sz val="12"/>
        <rFont val="Arial"/>
        <family val="2"/>
      </rPr>
      <t xml:space="preserve">espesas </t>
    </r>
    <r>
      <rPr>
        <b/>
        <sz val="12"/>
        <rFont val="Arial"/>
        <family val="2"/>
      </rPr>
      <t>F</t>
    </r>
    <r>
      <rPr>
        <sz val="12"/>
        <rFont val="Arial"/>
        <family val="2"/>
      </rPr>
      <t>inanceiras</t>
    </r>
  </si>
  <si>
    <r>
      <t>L</t>
    </r>
    <r>
      <rPr>
        <sz val="12"/>
        <rFont val="Arial"/>
        <family val="2"/>
      </rPr>
      <t>ucro</t>
    </r>
  </si>
  <si>
    <t>I3: Cont.Prev s/Rec.Bruta (Lei 13.161/2015 - Desoneração)</t>
  </si>
  <si>
    <r>
      <t>I1:</t>
    </r>
    <r>
      <rPr>
        <sz val="12"/>
        <rFont val="Arial"/>
        <family val="2"/>
      </rPr>
      <t xml:space="preserve"> PIS e COFINS (geralmente PIS 0,65%, COFINS 3,00%)</t>
    </r>
  </si>
  <si>
    <r>
      <t>I2:</t>
    </r>
    <r>
      <rPr>
        <sz val="12"/>
        <rFont val="Arial"/>
        <family val="2"/>
      </rPr>
      <t xml:space="preserve"> ISSQN (conforme legislação municipal) (5% sobre 60% do valor)</t>
    </r>
  </si>
  <si>
    <t>CPF/CNPJ ou Crea</t>
  </si>
  <si>
    <t>Programa</t>
  </si>
  <si>
    <t>CORONEL VIVIDA, XX DE XXXXXXXXXXX DE 2018</t>
  </si>
  <si>
    <t>Mês 07</t>
  </si>
  <si>
    <t>Mês 08</t>
  </si>
  <si>
    <t>Mês 09</t>
  </si>
  <si>
    <t>1.4</t>
  </si>
  <si>
    <t>1.5</t>
  </si>
  <si>
    <t>74209/1</t>
  </si>
  <si>
    <t>SERVIÇOS PRELIMINARES</t>
  </si>
  <si>
    <t>PLACA DE OBRA EM CHAPA DE ACO GALVANIZADO</t>
  </si>
  <si>
    <t>M</t>
  </si>
  <si>
    <t>-</t>
  </si>
  <si>
    <t>IMPLANTAÇÃO DE CALÇADAS COM ACESSIBILIDADE</t>
  </si>
  <si>
    <t>SERVIÇOS INÍCIAIS</t>
  </si>
  <si>
    <t>DEMOLIÇÃO DE PAVIMENTO INTERTRAVADO, DE FORMA MANUAL, COM REAPROVEITAMENTO. AF_12/2017</t>
  </si>
  <si>
    <t>DEMOLIÇÃO DE LAJES, DE FORMA MANUAL, SEM REAPROVEITAMENTO. AF_12/2017</t>
  </si>
  <si>
    <t>CORTE RASO E RECORTE DE ÁRVORE COM DIÂMETRO DE TRONCO MAIOR OU IGUAL A 0,20 M E MENOR QUE 0,40 M.AF_05/2018</t>
  </si>
  <si>
    <t>REMOÇÃO DE RAÍZES REMANESCENTES DE TRONCO DE ÁRVORE COM DIÂMETRO MAIOR OU IGUAL A 0,20 M E MENOR QUE 0,40 M.AF_05/2018</t>
  </si>
  <si>
    <t>CARGA E DESCARGA MECANIZADAS DE ENTULHO EM CAMINHAO BASCULANTE 6 M3</t>
  </si>
  <si>
    <t>TRANSPORTE COM CAMINHÃO BASCULANTE DE 6 M3, EM VIA URBANA PAVIMENTADA, DMT ATÉ 30 KM (UNIDADE: M3XKM). AF_01/2018</t>
  </si>
  <si>
    <t>MURO DE ARRIMO DE ALVENARIA DE TIJOLOS</t>
  </si>
  <si>
    <t>EXECUÇÃO E COMPACTAÇÃO DE ATERRO COM SOLO PREDOMINANTEMENTE ARGILOSO - EXCLUSIVE ESCAVAÇÃO, CARGA E TRANSPORTE E SOLO. AF_09/2017</t>
  </si>
  <si>
    <t>CARGA E DESCARGA MECANICA DE SOLO UTILIZANDO CAMINHAO BASCULANTE 6,0M3/16T E PA CARREGADEIRA SOBRE PNEUS 128 HP, CAPACIDADE DA CAÇAMBA 1,7 A 2,8 M3, PESO OPERACIONAL 11632 KG</t>
  </si>
  <si>
    <t>GUIA (MEIO-FIO) E SARJETA CONJUGADOS DE CONCRETO, MOLDADA IN LOCO EM TRECHO RETO COM EXTRUSORA, GUIA 13,5 CM BASE X 30 CM ALTURA, SARJETA 50 CM BASE X 12,5 CM ALTURA. AF_06/2016</t>
  </si>
  <si>
    <t>ELÉTRICA</t>
  </si>
  <si>
    <t>CAIXA DE PASSAGEM 30X30X40 COM TAMPA E DRENO BRITA</t>
  </si>
  <si>
    <t>ELETRODUTO/DUTO PEAD FLEXIVEL PAREDE SIMPLES, CORRUGACAO HELICOIDAL, COR PRETA, SEM ROSCA, DE 2",  PARA CABEAMENTO SUBTERRANEO (NBR 15715)</t>
  </si>
  <si>
    <t>ESCAVAÇÃO MANUAL DE VALA COM PROFUNDIDADE MENOR OU IGUAL A 1,30 M. AF_03/2016</t>
  </si>
  <si>
    <t>ESCAVAÇÃO MANUAL PARA BLOCO DE COROAMENTO OU SAPATA, COM PREVISÃO DE FÔRMA. AF_06/2017</t>
  </si>
  <si>
    <t>FABRICAÇÃO, MONTAGEM E DESMONTAGEM DE FÔRMA PARA BLOCO DE COROAMENTO, EM CHAPA DE MADEIRA COMPENSADA RESINADA, E=17 MM, 4 UTILIZAÇÕES. AF_06/2017</t>
  </si>
  <si>
    <t>ELETRODUTO PVC FLEXIVEL CORRUGADO, REFORCADO, COR LARANJA, DE 32 MM, PARA LAJES E PISOS</t>
  </si>
  <si>
    <t>CONCRETAGEM DE BLOCOS DE COROAMENTO E VIGAS BALDRAME, FCK 30 MPA, COM USO DE JERICA  LANÇAMENTO, ADENSAMENTO E ACABAMENTO. AF_06/2017</t>
  </si>
  <si>
    <t>REATERRO MANUAL DE VALAS COM COMPACTAÇÃO MECANIZADA. AF_04/2016</t>
  </si>
  <si>
    <t>CABO DE COBRE FLEXÍVEL ISOLADO, 4 MM², ANTI-CHAMA 450/750 V, PARA CIRCUITOS TERMINAIS - FORNECIMENTO E INSTALAÇÃO. AF_12/2015</t>
  </si>
  <si>
    <t>PASSEIOS</t>
  </si>
  <si>
    <t>ARGILA OU BARRO PARA ATERRO/REATERRO (COM TRANSPORTE ATE 10 KM)</t>
  </si>
  <si>
    <t>PREPARO MANUAL DE TERRENO S/ RASPAGEM SUPERFICIAL</t>
  </si>
  <si>
    <t>FINCADINHA DE CONCRETO - 9X19X39CM - 0,0171 m3/m</t>
  </si>
  <si>
    <t>EXECUÇÃO DE PASSEIO EM PISO INTERTRAVADO, COM BLOCO RETANGULAR COR NATURAL DE 20 X 10 CM, ESPESSURA 6 CM. AF_12/2015</t>
  </si>
  <si>
    <t>EXECUÇÃO DE PÁTIO/ESTACIONAMENTO EM PISO INTERTRAVADO, COM BLOCO RETANGULAR DE 20 X 10 CM, ESPESSURA 10 CM. AF_12/2015</t>
  </si>
  <si>
    <t>EXECUÇÃO DE PASSEIO EM PISO INTERTRAVADO, COM BLOCO RETANGULAR COLORIDO DE 20 X 10 CM, ESPESSURA 6 CM. AF_12/2015</t>
  </si>
  <si>
    <t>EXECUÇÃO DE PASSEIO (CALÇADA) OU PISO DE CONCRETO COM CONCRETO MOLDADO IN LOCO, USINADO, ACABAMENTO CONVENCIONAL, ESPESSURA 10 CM, ARMADO. AF_07/2016</t>
  </si>
  <si>
    <t>ACESSIBILIDADE (TÁTIL ALERTA E DIRECIONAL)</t>
  </si>
  <si>
    <t>EXECUÇÃO DE SINALIZAÇÃO TATÍL E DIRECIONAL EM PASSEIO COM LADRILHO HIDRÁULICO</t>
  </si>
  <si>
    <t>FLOREIRAS</t>
  </si>
  <si>
    <t>FLOREIRA CONTRUIDAS EM PAVER A VISTA, COM 2 CORES CONFORME PROJETO</t>
  </si>
  <si>
    <t>EQUIPAMENTOS</t>
  </si>
  <si>
    <t>LIXEIRA MONOBLOCO COM DOIS CESTOS, EM POLIETILENO VAZADO DE ALTA DURABILIDADE, CAPACIDADE DE 80 LITROS, CORES DO CESTOS VERMELHO E VERDE, H=1,30</t>
  </si>
  <si>
    <t>POSTE CONICO RETO - 4M - PINTADO NA COR PRETA</t>
  </si>
  <si>
    <t>LUMINÁRIA DE LED CÔNICA</t>
  </si>
  <si>
    <t>IDENTIFICAÇÃO</t>
  </si>
  <si>
    <t>PLACA DE IDENTIFICAÇÃO DE LOGRADOURO PÚBLICO - CONFORME PROJETO</t>
  </si>
  <si>
    <t>VEGETAÇÃO</t>
  </si>
  <si>
    <t>GRAMA ESMERALDA OU SAO CARLOS OU CURITIBANA, EM PLACAS, SEM PLANTIO</t>
  </si>
  <si>
    <t>PLANTIO DE GRAMA EM PLACAS. AF_05/2018</t>
  </si>
  <si>
    <t>APLICAÇÃO DE ADUBO EM SOLO. AF_05/2018</t>
  </si>
  <si>
    <t>PLANTIO DE ÁRVORE ORNAMENTAL COM ALTURA DE MUDA MENOR OU IGUAL A 2,00 M. AF_05/2018</t>
  </si>
  <si>
    <t>PLANTIO DE PALMEIRA COM ALTURA DE MUDA MENOR OU IGUAL A 2,00 M. AF_05/2018</t>
  </si>
  <si>
    <t>MUDA DE ARBUSTO FLORIFERO, CLUSIA/GARDENIA/MOREIA BRANCA/ AZALEIA OU EQUIVALENTE DA REGIAO, H= *50 A 70* CM</t>
  </si>
  <si>
    <t>97635</t>
  </si>
  <si>
    <t>97628</t>
  </si>
  <si>
    <t>98529</t>
  </si>
  <si>
    <t>98526</t>
  </si>
  <si>
    <t>72898</t>
  </si>
  <si>
    <t>97914</t>
  </si>
  <si>
    <t>73844/2</t>
  </si>
  <si>
    <t>96385</t>
  </si>
  <si>
    <t>74010/1</t>
  </si>
  <si>
    <t>94271</t>
  </si>
  <si>
    <t>83446</t>
  </si>
  <si>
    <t>2446</t>
  </si>
  <si>
    <t>93358</t>
  </si>
  <si>
    <t>96523</t>
  </si>
  <si>
    <t>96540</t>
  </si>
  <si>
    <t>39245</t>
  </si>
  <si>
    <t>96555</t>
  </si>
  <si>
    <t>93382</t>
  </si>
  <si>
    <t>91928</t>
  </si>
  <si>
    <t>6081</t>
  </si>
  <si>
    <t>85422</t>
  </si>
  <si>
    <t>004</t>
  </si>
  <si>
    <t>92396</t>
  </si>
  <si>
    <t>92400</t>
  </si>
  <si>
    <t>93679</t>
  </si>
  <si>
    <t>94997</t>
  </si>
  <si>
    <t>003</t>
  </si>
  <si>
    <t>001</t>
  </si>
  <si>
    <t>002</t>
  </si>
  <si>
    <t>3322</t>
  </si>
  <si>
    <t>98504</t>
  </si>
  <si>
    <t>98520</t>
  </si>
  <si>
    <t>98510</t>
  </si>
  <si>
    <t>98516</t>
  </si>
  <si>
    <t>10826</t>
  </si>
  <si>
    <t>UN</t>
  </si>
  <si>
    <t xml:space="preserve">M     </t>
  </si>
  <si>
    <t xml:space="preserve">M3    </t>
  </si>
  <si>
    <t xml:space="preserve">M2    </t>
  </si>
  <si>
    <t>UND</t>
  </si>
  <si>
    <t xml:space="preserve">UN    </t>
  </si>
  <si>
    <t>1.</t>
  </si>
  <si>
    <t>1.1.</t>
  </si>
  <si>
    <t>1.1.1.</t>
  </si>
  <si>
    <t>1.1.2.</t>
  </si>
  <si>
    <t>1.1.3.</t>
  </si>
  <si>
    <t>1.1.4.</t>
  </si>
  <si>
    <t>1.1.5.</t>
  </si>
  <si>
    <t>1.1.6.</t>
  </si>
  <si>
    <t>1.1.7.</t>
  </si>
  <si>
    <t>1.2.</t>
  </si>
  <si>
    <t>1.2.1.</t>
  </si>
  <si>
    <t>1.2.2.</t>
  </si>
  <si>
    <t>1.2.3.</t>
  </si>
  <si>
    <t>1.2.4.</t>
  </si>
  <si>
    <t>1.2.5.</t>
  </si>
  <si>
    <t>1.3.</t>
  </si>
  <si>
    <t>1.3.1.</t>
  </si>
  <si>
    <t>1.3.2.</t>
  </si>
  <si>
    <t>1.3.3.</t>
  </si>
  <si>
    <t>1.3.4.</t>
  </si>
  <si>
    <t>1.3.5.</t>
  </si>
  <si>
    <t>1.3.6.</t>
  </si>
  <si>
    <t>1.3.7.</t>
  </si>
  <si>
    <t>1.3.8.</t>
  </si>
  <si>
    <t>1.3.9.</t>
  </si>
  <si>
    <t>1.4.</t>
  </si>
  <si>
    <t>1.4.1.</t>
  </si>
  <si>
    <t>1.4.2.</t>
  </si>
  <si>
    <t>1.4.3.</t>
  </si>
  <si>
    <t>1.4.4.</t>
  </si>
  <si>
    <t>1.4.5.</t>
  </si>
  <si>
    <t>1.4.6.</t>
  </si>
  <si>
    <t>1.4.7.</t>
  </si>
  <si>
    <t>1.4.8.</t>
  </si>
  <si>
    <t>1.5.</t>
  </si>
  <si>
    <t>1.5.1.</t>
  </si>
  <si>
    <t>1.6.</t>
  </si>
  <si>
    <t>1.6.1.</t>
  </si>
  <si>
    <t>1.7.</t>
  </si>
  <si>
    <t>1.7.1.</t>
  </si>
  <si>
    <t>1.7.2.</t>
  </si>
  <si>
    <t>1.7.3.</t>
  </si>
  <si>
    <t>1.8.</t>
  </si>
  <si>
    <t>1.8.1.</t>
  </si>
  <si>
    <t>1.9.</t>
  </si>
  <si>
    <t>1.9.1.</t>
  </si>
  <si>
    <t>1.9.2.</t>
  </si>
  <si>
    <t>1.9.3.</t>
  </si>
  <si>
    <t>1.9.4.</t>
  </si>
  <si>
    <t>1.9.5.</t>
  </si>
  <si>
    <t>1.9.6.</t>
  </si>
  <si>
    <t>OBJETO: OBRAS DE INFRAESTRUTURA PARA NÃO MOTORIZADOS DO MUNICIPIO DE CORONEL VIVIDA
               PROGRAMA PRÓ- TRANSPORTE AVANÇAR CIDADES</t>
  </si>
  <si>
    <t>LOCALIZAÇÃO: Avenida Generoso Marques e Rua Romário Martins</t>
  </si>
  <si>
    <t>1.6</t>
  </si>
  <si>
    <t>1.7</t>
  </si>
  <si>
    <t>1.8</t>
  </si>
  <si>
    <t>1.9</t>
  </si>
  <si>
    <t>Mês 10</t>
  </si>
  <si>
    <t>Mês 11</t>
  </si>
  <si>
    <t>Mês 12</t>
  </si>
  <si>
    <t>0501929-36/2018</t>
  </si>
  <si>
    <t>Nº OPERAÇÃO: 0501929-36/2018</t>
  </si>
  <si>
    <t>Construção de Praças Urbanas, Rodovias, Ferrovias e recapeamento e pavimentação de vias urbanas</t>
  </si>
  <si>
    <t>TIPO DE OBRA</t>
  </si>
  <si>
    <t>BDI 1</t>
  </si>
  <si>
    <t>ADMINISTRAÇÃO CENTRAL</t>
  </si>
  <si>
    <t>SEGURO E GARANTIA</t>
  </si>
  <si>
    <t>RISCO</t>
  </si>
  <si>
    <t>DESPESAS FINANCEIRAS</t>
  </si>
  <si>
    <t>LUCRO</t>
  </si>
  <si>
    <t>TRIBUTOS (Impostos COFINS 3%, e PIS 0,65)</t>
  </si>
  <si>
    <t>TRIBUTOS (ISS, variavel de acordo com o município)</t>
  </si>
  <si>
    <t>TRIBUTOS (Contribuição Previdenciária sobre a Receita Bruta - 0% ou 4,5% - Desoneração)</t>
  </si>
  <si>
    <t>BDI SEM Desoneração (Fórmula Acórdão TCU)</t>
  </si>
  <si>
    <t>BDI COM Desoneração</t>
  </si>
  <si>
    <t>XX/XX/2019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</si>
</sst>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 * #,##0.00_ ;_ * \-#,##0.00_ ;_ * &quot;-&quot;??_ ;_ @_ "/>
    <numFmt numFmtId="164" formatCode="0.000%"/>
    <numFmt numFmtId="165" formatCode="_(&quot;R$ &quot;* #,##0.00_);_(&quot;R$ &quot;* \(#,##0.00\);_(&quot;R$ &quot;* \-??_);_(@_)"/>
  </numFmts>
  <fonts count="30" x14ac:knownFonts="1"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8"/>
      <name val="Arial"/>
      <family val="2"/>
    </font>
    <font>
      <b/>
      <sz val="8"/>
      <name val="Arial"/>
      <family val="2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0"/>
      <color rgb="FFFF0000"/>
      <name val="Arial"/>
      <family val="2"/>
    </font>
    <font>
      <b/>
      <sz val="12"/>
      <color rgb="FFC00000"/>
      <name val="Arial"/>
      <family val="2"/>
    </font>
    <font>
      <sz val="20"/>
      <color rgb="FFC00000"/>
      <name val="Arial"/>
      <family val="2"/>
    </font>
    <font>
      <sz val="11"/>
      <color theme="1"/>
      <name val="Calibri"/>
      <family val="2"/>
      <scheme val="minor"/>
    </font>
    <font>
      <sz val="16"/>
      <color rgb="FFFF0000"/>
      <name val="Arial"/>
      <family val="2"/>
    </font>
    <font>
      <b/>
      <sz val="10"/>
      <color rgb="FFC00000"/>
      <name val="Arial"/>
      <family val="2"/>
    </font>
    <font>
      <b/>
      <sz val="12"/>
      <name val="Arial"/>
      <family val="2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sz val="10"/>
      <color indexed="8"/>
      <name val="Calibri"/>
      <family val="2"/>
    </font>
    <font>
      <i/>
      <sz val="10"/>
      <color indexed="8"/>
      <name val="Calibri"/>
      <family val="2"/>
    </font>
    <font>
      <b/>
      <sz val="10"/>
      <color indexed="8"/>
      <name val="Calibri"/>
      <family val="2"/>
    </font>
    <font>
      <sz val="10"/>
      <color indexed="10"/>
      <name val="Calibri"/>
      <family val="2"/>
    </font>
    <font>
      <sz val="10"/>
      <name val="Calibri"/>
      <family val="2"/>
    </font>
    <font>
      <b/>
      <sz val="10"/>
      <name val="Calibri"/>
      <family val="2"/>
    </font>
    <font>
      <sz val="11"/>
      <name val="Calibri"/>
      <family val="2"/>
    </font>
    <font>
      <sz val="11"/>
      <color indexed="10"/>
      <name val="Calibri"/>
      <family val="2"/>
    </font>
    <font>
      <b/>
      <sz val="8"/>
      <color theme="0"/>
      <name val="Arial"/>
      <family val="2"/>
    </font>
    <font>
      <sz val="8"/>
      <color theme="0"/>
      <name val="Arial"/>
      <family val="2"/>
    </font>
    <font>
      <sz val="12"/>
      <name val="Arial"/>
      <family val="2"/>
    </font>
    <font>
      <b/>
      <sz val="15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5"/>
      <color indexed="8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indexed="26"/>
        <bgColor indexed="64"/>
      </patternFill>
    </fill>
    <fill>
      <patternFill patternType="mediumGray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31"/>
        <bgColor indexed="42"/>
      </patternFill>
    </fill>
  </fills>
  <borders count="72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</borders>
  <cellStyleXfs count="6">
    <xf numFmtId="0" fontId="0" fillId="0" borderId="0"/>
    <xf numFmtId="9" fontId="9" fillId="0" borderId="0" applyFont="0" applyFill="0" applyBorder="0" applyAlignment="0" applyProtection="0"/>
    <xf numFmtId="43" fontId="9" fillId="0" borderId="0" applyFont="0" applyFill="0" applyBorder="0" applyAlignment="0" applyProtection="0"/>
    <xf numFmtId="9" fontId="27" fillId="0" borderId="0" applyFill="0" applyBorder="0" applyAlignment="0" applyProtection="0"/>
    <xf numFmtId="165" fontId="27" fillId="0" borderId="0" applyFill="0" applyBorder="0" applyAlignment="0" applyProtection="0"/>
    <xf numFmtId="0" fontId="27" fillId="0" borderId="0"/>
  </cellStyleXfs>
  <cellXfs count="199">
    <xf numFmtId="0" fontId="0" fillId="0" borderId="0" xfId="0"/>
    <xf numFmtId="0" fontId="0" fillId="0" borderId="0" xfId="0" applyAlignment="1">
      <alignment horizontal="center"/>
    </xf>
    <xf numFmtId="0" fontId="1" fillId="2" borderId="2" xfId="0" applyFont="1" applyFill="1" applyBorder="1" applyAlignment="1" applyProtection="1">
      <alignment horizontal="justify" vertical="top" wrapText="1"/>
    </xf>
    <xf numFmtId="0" fontId="1" fillId="2" borderId="2" xfId="0" applyFont="1" applyFill="1" applyBorder="1" applyAlignment="1" applyProtection="1">
      <alignment horizontal="center"/>
    </xf>
    <xf numFmtId="4" fontId="4" fillId="3" borderId="0" xfId="0" applyNumberFormat="1" applyFont="1" applyFill="1" applyAlignment="1" applyProtection="1">
      <alignment horizontal="right"/>
    </xf>
    <xf numFmtId="4" fontId="6" fillId="0" borderId="1" xfId="0" applyNumberFormat="1" applyFont="1" applyBorder="1" applyAlignment="1" applyProtection="1">
      <alignment horizontal="center"/>
    </xf>
    <xf numFmtId="0" fontId="7" fillId="2" borderId="2" xfId="0" applyFont="1" applyFill="1" applyBorder="1" applyAlignment="1" applyProtection="1">
      <alignment horizontal="center" vertical="top" wrapText="1"/>
    </xf>
    <xf numFmtId="4" fontId="6" fillId="0" borderId="0" xfId="0" applyNumberFormat="1" applyFont="1" applyBorder="1" applyAlignment="1" applyProtection="1">
      <alignment horizontal="center"/>
    </xf>
    <xf numFmtId="164" fontId="10" fillId="3" borderId="2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49" fontId="2" fillId="0" borderId="0" xfId="0" applyNumberFormat="1" applyFont="1" applyFill="1" applyBorder="1" applyAlignment="1" applyProtection="1">
      <alignment horizontal="left" vertical="center"/>
    </xf>
    <xf numFmtId="2" fontId="2" fillId="0" borderId="11" xfId="0" applyNumberFormat="1" applyFont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/>
    </xf>
    <xf numFmtId="4" fontId="1" fillId="0" borderId="2" xfId="0" applyNumberFormat="1" applyFont="1" applyBorder="1" applyAlignment="1" applyProtection="1">
      <alignment horizontal="justify" vertical="top" wrapText="1"/>
    </xf>
    <xf numFmtId="4" fontId="1" fillId="0" borderId="2" xfId="0" applyNumberFormat="1" applyFont="1" applyBorder="1" applyAlignment="1" applyProtection="1"/>
    <xf numFmtId="4" fontId="1" fillId="4" borderId="2" xfId="0" applyNumberFormat="1" applyFont="1" applyFill="1" applyBorder="1" applyAlignment="1" applyProtection="1">
      <protection locked="0"/>
    </xf>
    <xf numFmtId="4" fontId="1" fillId="4" borderId="4" xfId="0" applyNumberFormat="1" applyFont="1" applyFill="1" applyBorder="1" applyAlignment="1" applyProtection="1">
      <protection locked="0"/>
    </xf>
    <xf numFmtId="0" fontId="2" fillId="0" borderId="18" xfId="0" applyFont="1" applyBorder="1" applyAlignment="1" applyProtection="1">
      <alignment horizontal="right" vertical="center"/>
    </xf>
    <xf numFmtId="4" fontId="2" fillId="0" borderId="11" xfId="0" applyNumberFormat="1" applyFont="1" applyBorder="1" applyAlignment="1" applyProtection="1">
      <alignment vertical="center"/>
    </xf>
    <xf numFmtId="0" fontId="2" fillId="0" borderId="7" xfId="0" applyFont="1" applyBorder="1" applyAlignment="1" applyProtection="1">
      <alignment horizontal="right" vertical="center"/>
    </xf>
    <xf numFmtId="4" fontId="1" fillId="0" borderId="0" xfId="0" applyNumberFormat="1" applyFont="1" applyFill="1" applyBorder="1" applyAlignment="1" applyProtection="1">
      <protection locked="0"/>
    </xf>
    <xf numFmtId="0" fontId="0" fillId="0" borderId="0" xfId="0" applyProtection="1">
      <protection locked="0"/>
    </xf>
    <xf numFmtId="0" fontId="2" fillId="2" borderId="2" xfId="0" applyFont="1" applyFill="1" applyBorder="1" applyAlignment="1" applyProtection="1">
      <alignment horizontal="center"/>
    </xf>
    <xf numFmtId="0" fontId="2" fillId="2" borderId="2" xfId="0" applyFont="1" applyFill="1" applyBorder="1" applyAlignment="1" applyProtection="1">
      <alignment horizontal="justify" vertical="top" wrapText="1"/>
    </xf>
    <xf numFmtId="10" fontId="1" fillId="0" borderId="2" xfId="1" applyNumberFormat="1" applyFont="1" applyBorder="1" applyAlignment="1" applyProtection="1"/>
    <xf numFmtId="9" fontId="2" fillId="0" borderId="11" xfId="1" applyFont="1" applyBorder="1" applyAlignment="1" applyProtection="1">
      <alignment vertical="center"/>
    </xf>
    <xf numFmtId="10" fontId="2" fillId="0" borderId="11" xfId="1" applyNumberFormat="1" applyFont="1" applyBorder="1" applyAlignment="1" applyProtection="1">
      <alignment vertical="center"/>
    </xf>
    <xf numFmtId="0" fontId="2" fillId="0" borderId="19" xfId="0" applyNumberFormat="1" applyFont="1" applyFill="1" applyBorder="1" applyAlignment="1" applyProtection="1">
      <alignment vertical="center"/>
    </xf>
    <xf numFmtId="0" fontId="2" fillId="0" borderId="27" xfId="0" applyNumberFormat="1" applyFont="1" applyFill="1" applyBorder="1" applyAlignment="1" applyProtection="1">
      <alignment vertical="center"/>
    </xf>
    <xf numFmtId="0" fontId="2" fillId="0" borderId="20" xfId="0" applyNumberFormat="1" applyFont="1" applyFill="1" applyBorder="1" applyAlignment="1" applyProtection="1">
      <alignment vertical="center"/>
    </xf>
    <xf numFmtId="0" fontId="1" fillId="0" borderId="27" xfId="0" applyFont="1" applyFill="1" applyBorder="1" applyAlignment="1" applyProtection="1">
      <alignment vertical="center"/>
    </xf>
    <xf numFmtId="0" fontId="2" fillId="0" borderId="27" xfId="0" applyFont="1" applyFill="1" applyBorder="1" applyAlignment="1" applyProtection="1">
      <alignment horizontal="left" vertical="center"/>
    </xf>
    <xf numFmtId="0" fontId="2" fillId="0" borderId="20" xfId="0" applyFont="1" applyFill="1" applyBorder="1" applyAlignment="1" applyProtection="1">
      <alignment horizontal="left" vertical="center"/>
    </xf>
    <xf numFmtId="0" fontId="14" fillId="0" borderId="15" xfId="0" applyNumberFormat="1" applyFont="1" applyFill="1" applyBorder="1" applyAlignment="1">
      <alignment horizontal="left" vertical="center"/>
    </xf>
    <xf numFmtId="0" fontId="13" fillId="0" borderId="0" xfId="0" applyNumberFormat="1" applyFont="1" applyFill="1" applyAlignment="1">
      <alignment horizontal="left" vertical="center"/>
    </xf>
    <xf numFmtId="0" fontId="13" fillId="0" borderId="0" xfId="0" applyNumberFormat="1" applyFont="1" applyFill="1" applyAlignment="1" applyProtection="1">
      <alignment horizontal="left" vertical="center" wrapText="1"/>
      <protection hidden="1"/>
    </xf>
    <xf numFmtId="0" fontId="13" fillId="0" borderId="0" xfId="0" applyNumberFormat="1" applyFont="1" applyFill="1" applyAlignment="1" applyProtection="1">
      <alignment horizontal="left" vertical="center"/>
    </xf>
    <xf numFmtId="0" fontId="14" fillId="0" borderId="10" xfId="0" applyNumberFormat="1" applyFont="1" applyFill="1" applyBorder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5" fillId="0" borderId="0" xfId="0" applyFont="1" applyFill="1" applyAlignment="1">
      <alignment horizontal="left" vertical="center"/>
    </xf>
    <xf numFmtId="0" fontId="15" fillId="0" borderId="0" xfId="0" applyFont="1" applyFill="1" applyAlignment="1">
      <alignment horizontal="center" vertical="center"/>
    </xf>
    <xf numFmtId="0" fontId="15" fillId="0" borderId="0" xfId="0" applyFont="1"/>
    <xf numFmtId="0" fontId="16" fillId="0" borderId="19" xfId="0" applyFont="1" applyBorder="1" applyAlignment="1">
      <alignment horizontal="center"/>
    </xf>
    <xf numFmtId="0" fontId="16" fillId="0" borderId="27" xfId="0" applyFont="1" applyBorder="1" applyAlignment="1">
      <alignment horizontal="center"/>
    </xf>
    <xf numFmtId="0" fontId="16" fillId="0" borderId="11" xfId="0" applyFont="1" applyBorder="1" applyAlignment="1">
      <alignment horizontal="center"/>
    </xf>
    <xf numFmtId="10" fontId="15" fillId="6" borderId="29" xfId="1" applyNumberFormat="1" applyFont="1" applyFill="1" applyBorder="1" applyProtection="1">
      <protection locked="0"/>
    </xf>
    <xf numFmtId="10" fontId="15" fillId="6" borderId="30" xfId="1" applyNumberFormat="1" applyFont="1" applyFill="1" applyBorder="1" applyProtection="1">
      <protection locked="0"/>
    </xf>
    <xf numFmtId="0" fontId="15" fillId="0" borderId="3" xfId="0" applyFont="1" applyBorder="1"/>
    <xf numFmtId="10" fontId="15" fillId="6" borderId="31" xfId="1" applyNumberFormat="1" applyFont="1" applyFill="1" applyBorder="1" applyProtection="1">
      <protection locked="0"/>
    </xf>
    <xf numFmtId="10" fontId="15" fillId="0" borderId="30" xfId="1" applyNumberFormat="1" applyFont="1" applyFill="1" applyBorder="1" applyProtection="1"/>
    <xf numFmtId="0" fontId="15" fillId="0" borderId="0" xfId="0" applyFont="1" applyBorder="1"/>
    <xf numFmtId="10" fontId="15" fillId="0" borderId="11" xfId="1" applyNumberFormat="1" applyFont="1" applyFill="1" applyBorder="1"/>
    <xf numFmtId="0" fontId="18" fillId="0" borderId="0" xfId="0" applyFont="1" applyAlignment="1">
      <alignment vertical="center" wrapText="1"/>
    </xf>
    <xf numFmtId="10" fontId="19" fillId="6" borderId="0" xfId="0" applyNumberFormat="1" applyFont="1" applyFill="1" applyAlignment="1" applyProtection="1">
      <alignment horizontal="left" vertical="center" wrapText="1"/>
      <protection locked="0"/>
    </xf>
    <xf numFmtId="0" fontId="19" fillId="0" borderId="0" xfId="0" applyFont="1" applyFill="1" applyAlignment="1" applyProtection="1">
      <alignment horizontal="right" vertical="center" wrapText="1"/>
    </xf>
    <xf numFmtId="0" fontId="21" fillId="0" borderId="0" xfId="0" applyFont="1" applyFill="1" applyAlignment="1" applyProtection="1">
      <alignment horizontal="right" vertical="center" wrapText="1"/>
    </xf>
    <xf numFmtId="10" fontId="19" fillId="0" borderId="0" xfId="0" applyNumberFormat="1" applyFont="1" applyFill="1" applyAlignment="1" applyProtection="1">
      <alignment horizontal="left" vertical="center" wrapText="1"/>
    </xf>
    <xf numFmtId="0" fontId="18" fillId="0" borderId="0" xfId="0" applyFont="1" applyFill="1" applyAlignment="1" applyProtection="1">
      <alignment vertical="center" wrapText="1"/>
    </xf>
    <xf numFmtId="0" fontId="18" fillId="0" borderId="22" xfId="0" applyFont="1" applyBorder="1" applyAlignment="1">
      <alignment vertical="center" wrapText="1"/>
    </xf>
    <xf numFmtId="0" fontId="22" fillId="0" borderId="22" xfId="0" applyFont="1" applyBorder="1" applyAlignment="1">
      <alignment vertical="center"/>
    </xf>
    <xf numFmtId="0" fontId="22" fillId="0" borderId="0" xfId="0" applyFont="1" applyAlignment="1">
      <alignment vertical="center"/>
    </xf>
    <xf numFmtId="0" fontId="15" fillId="0" borderId="0" xfId="0" applyFont="1" applyFill="1" applyAlignment="1">
      <alignment horizontal="right"/>
    </xf>
    <xf numFmtId="14" fontId="19" fillId="6" borderId="0" xfId="0" applyNumberFormat="1" applyFont="1" applyFill="1" applyAlignment="1" applyProtection="1">
      <alignment horizontal="left" vertical="center" wrapText="1"/>
      <protection locked="0"/>
    </xf>
    <xf numFmtId="0" fontId="15" fillId="0" borderId="0" xfId="0" applyFont="1" applyFill="1"/>
    <xf numFmtId="49" fontId="15" fillId="0" borderId="0" xfId="0" applyNumberFormat="1" applyFont="1" applyFill="1" applyAlignment="1">
      <alignment wrapText="1"/>
    </xf>
    <xf numFmtId="0" fontId="0" fillId="0" borderId="0" xfId="0" applyFill="1" applyAlignment="1">
      <alignment wrapText="1"/>
    </xf>
    <xf numFmtId="0" fontId="15" fillId="0" borderId="28" xfId="0" applyFont="1" applyBorder="1" applyAlignment="1">
      <alignment horizontal="center"/>
    </xf>
    <xf numFmtId="0" fontId="17" fillId="0" borderId="0" xfId="0" applyFont="1" applyAlignment="1">
      <alignment vertical="center"/>
    </xf>
    <xf numFmtId="0" fontId="17" fillId="0" borderId="10" xfId="0" applyFont="1" applyBorder="1" applyAlignment="1">
      <alignment horizontal="center" vertical="center"/>
    </xf>
    <xf numFmtId="0" fontId="13" fillId="0" borderId="17" xfId="0" applyNumberFormat="1" applyFont="1" applyFill="1" applyBorder="1" applyAlignment="1">
      <alignment horizontal="left" vertical="center"/>
    </xf>
    <xf numFmtId="0" fontId="13" fillId="0" borderId="9" xfId="0" applyNumberFormat="1" applyFont="1" applyFill="1" applyBorder="1" applyAlignment="1">
      <alignment horizontal="left" vertical="center"/>
    </xf>
    <xf numFmtId="4" fontId="1" fillId="4" borderId="13" xfId="0" applyNumberFormat="1" applyFont="1" applyFill="1" applyBorder="1" applyAlignment="1" applyProtection="1">
      <protection locked="0"/>
    </xf>
    <xf numFmtId="4" fontId="1" fillId="4" borderId="23" xfId="0" applyNumberFormat="1" applyFont="1" applyFill="1" applyBorder="1" applyAlignment="1" applyProtection="1">
      <protection locked="0"/>
    </xf>
    <xf numFmtId="0" fontId="0" fillId="0" borderId="8" xfId="0" applyBorder="1" applyProtection="1">
      <protection locked="0"/>
    </xf>
    <xf numFmtId="0" fontId="12" fillId="0" borderId="0" xfId="0" applyFont="1" applyFill="1" applyBorder="1" applyAlignment="1" applyProtection="1">
      <alignment horizontal="center" vertical="center"/>
    </xf>
    <xf numFmtId="10" fontId="24" fillId="0" borderId="2" xfId="1" applyNumberFormat="1" applyFont="1" applyBorder="1" applyAlignment="1" applyProtection="1"/>
    <xf numFmtId="4" fontId="1" fillId="3" borderId="0" xfId="0" applyNumberFormat="1" applyFont="1" applyFill="1" applyBorder="1" applyAlignment="1" applyProtection="1">
      <protection locked="0"/>
    </xf>
    <xf numFmtId="0" fontId="2" fillId="0" borderId="0" xfId="0" applyNumberFormat="1" applyFont="1" applyFill="1" applyBorder="1" applyAlignment="1" applyProtection="1">
      <alignment vertical="center"/>
    </xf>
    <xf numFmtId="0" fontId="2" fillId="0" borderId="0" xfId="0" applyFont="1" applyBorder="1" applyAlignment="1" applyProtection="1">
      <alignment horizontal="center" vertical="center"/>
    </xf>
    <xf numFmtId="4" fontId="1" fillId="0" borderId="0" xfId="0" applyNumberFormat="1" applyFont="1" applyBorder="1" applyAlignment="1" applyProtection="1"/>
    <xf numFmtId="10" fontId="23" fillId="0" borderId="0" xfId="1" applyNumberFormat="1" applyFont="1" applyBorder="1" applyAlignment="1" applyProtection="1">
      <alignment vertical="center"/>
    </xf>
    <xf numFmtId="4" fontId="23" fillId="0" borderId="0" xfId="0" applyNumberFormat="1" applyFont="1" applyBorder="1" applyAlignment="1" applyProtection="1">
      <alignment horizontal="right" vertical="center"/>
    </xf>
    <xf numFmtId="10" fontId="25" fillId="0" borderId="34" xfId="0" applyNumberFormat="1" applyFont="1" applyFill="1" applyBorder="1" applyAlignment="1">
      <alignment horizontal="center" vertical="center"/>
    </xf>
    <xf numFmtId="10" fontId="25" fillId="0" borderId="33" xfId="0" applyNumberFormat="1" applyFont="1" applyFill="1" applyBorder="1" applyAlignment="1">
      <alignment horizontal="center" vertical="center"/>
    </xf>
    <xf numFmtId="10" fontId="25" fillId="0" borderId="12" xfId="0" applyNumberFormat="1" applyFont="1" applyFill="1" applyBorder="1" applyAlignment="1">
      <alignment horizontal="center" vertical="center"/>
    </xf>
    <xf numFmtId="10" fontId="25" fillId="0" borderId="2" xfId="0" applyNumberFormat="1" applyFont="1" applyFill="1" applyBorder="1" applyAlignment="1">
      <alignment horizontal="center" vertical="center"/>
    </xf>
    <xf numFmtId="10" fontId="25" fillId="0" borderId="35" xfId="0" applyNumberFormat="1" applyFont="1" applyFill="1" applyBorder="1" applyAlignment="1">
      <alignment horizontal="center" vertical="center"/>
    </xf>
    <xf numFmtId="10" fontId="25" fillId="0" borderId="36" xfId="0" applyNumberFormat="1" applyFont="1" applyFill="1" applyBorder="1" applyAlignment="1">
      <alignment horizontal="center" vertical="center"/>
    </xf>
    <xf numFmtId="10" fontId="25" fillId="0" borderId="38" xfId="0" applyNumberFormat="1" applyFont="1" applyFill="1" applyBorder="1" applyAlignment="1">
      <alignment horizontal="center" vertical="center"/>
    </xf>
    <xf numFmtId="10" fontId="25" fillId="0" borderId="39" xfId="0" applyNumberFormat="1" applyFont="1" applyFill="1" applyBorder="1" applyAlignment="1">
      <alignment horizontal="center" vertical="center"/>
    </xf>
    <xf numFmtId="10" fontId="25" fillId="0" borderId="40" xfId="0" applyNumberFormat="1" applyFont="1" applyFill="1" applyBorder="1" applyAlignment="1">
      <alignment horizontal="center" vertical="center"/>
    </xf>
    <xf numFmtId="10" fontId="25" fillId="0" borderId="47" xfId="0" applyNumberFormat="1" applyFont="1" applyFill="1" applyBorder="1" applyAlignment="1">
      <alignment horizontal="center" vertical="center"/>
    </xf>
    <xf numFmtId="10" fontId="25" fillId="0" borderId="48" xfId="0" applyNumberFormat="1" applyFont="1" applyFill="1" applyBorder="1" applyAlignment="1">
      <alignment horizontal="center" vertical="center"/>
    </xf>
    <xf numFmtId="10" fontId="25" fillId="0" borderId="49" xfId="0" applyNumberFormat="1" applyFont="1" applyFill="1" applyBorder="1" applyAlignment="1">
      <alignment horizontal="center" vertical="center"/>
    </xf>
    <xf numFmtId="0" fontId="12" fillId="7" borderId="50" xfId="0" applyFont="1" applyFill="1" applyBorder="1" applyAlignment="1">
      <alignment horizontal="center" vertical="center" wrapText="1"/>
    </xf>
    <xf numFmtId="0" fontId="12" fillId="7" borderId="14" xfId="0" applyFont="1" applyFill="1" applyBorder="1" applyAlignment="1">
      <alignment horizontal="center" vertical="center" wrapText="1"/>
    </xf>
    <xf numFmtId="0" fontId="12" fillId="7" borderId="51" xfId="0" applyFont="1" applyFill="1" applyBorder="1" applyAlignment="1">
      <alignment horizontal="center" vertical="center" wrapText="1"/>
    </xf>
    <xf numFmtId="0" fontId="1" fillId="0" borderId="60" xfId="0" applyFont="1" applyBorder="1" applyAlignment="1" applyProtection="1">
      <alignment horizontal="center" vertical="top"/>
    </xf>
    <xf numFmtId="4" fontId="1" fillId="0" borderId="39" xfId="0" applyNumberFormat="1" applyFont="1" applyBorder="1" applyAlignment="1" applyProtection="1"/>
    <xf numFmtId="0" fontId="2" fillId="0" borderId="61" xfId="0" applyFont="1" applyBorder="1" applyAlignment="1" applyProtection="1">
      <alignment horizontal="center" vertical="center"/>
    </xf>
    <xf numFmtId="0" fontId="2" fillId="0" borderId="62" xfId="0" applyFont="1" applyBorder="1" applyAlignment="1" applyProtection="1">
      <alignment horizontal="center" vertical="center"/>
    </xf>
    <xf numFmtId="0" fontId="2" fillId="0" borderId="63" xfId="0" applyFont="1" applyBorder="1" applyAlignment="1" applyProtection="1">
      <alignment horizontal="center" vertical="center"/>
    </xf>
    <xf numFmtId="0" fontId="2" fillId="0" borderId="64" xfId="0" applyFont="1" applyBorder="1" applyAlignment="1" applyProtection="1">
      <alignment horizontal="right" vertical="center"/>
    </xf>
    <xf numFmtId="0" fontId="2" fillId="5" borderId="65" xfId="0" applyFont="1" applyFill="1" applyBorder="1" applyAlignment="1" applyProtection="1">
      <alignment vertical="center"/>
    </xf>
    <xf numFmtId="0" fontId="2" fillId="0" borderId="56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12" fillId="7" borderId="37" xfId="0" applyFont="1" applyFill="1" applyBorder="1" applyAlignment="1">
      <alignment vertical="center"/>
    </xf>
    <xf numFmtId="0" fontId="0" fillId="0" borderId="22" xfId="0" applyBorder="1" applyAlignment="1">
      <alignment vertical="center"/>
    </xf>
    <xf numFmtId="0" fontId="0" fillId="0" borderId="41" xfId="0" applyBorder="1" applyAlignment="1">
      <alignment vertical="center"/>
    </xf>
    <xf numFmtId="0" fontId="12" fillId="7" borderId="52" xfId="0" applyFont="1" applyFill="1" applyBorder="1" applyAlignment="1">
      <alignment horizontal="center" vertical="center"/>
    </xf>
    <xf numFmtId="0" fontId="12" fillId="7" borderId="53" xfId="0" applyFont="1" applyFill="1" applyBorder="1" applyAlignment="1">
      <alignment horizontal="center" vertical="center"/>
    </xf>
    <xf numFmtId="0" fontId="12" fillId="7" borderId="54" xfId="0" applyFont="1" applyFill="1" applyBorder="1" applyAlignment="1">
      <alignment horizontal="center" vertical="center"/>
    </xf>
    <xf numFmtId="43" fontId="1" fillId="2" borderId="2" xfId="2" applyFont="1" applyFill="1" applyBorder="1" applyAlignment="1" applyProtection="1"/>
    <xf numFmtId="43" fontId="1" fillId="3" borderId="2" xfId="2" applyFont="1" applyFill="1" applyBorder="1" applyAlignment="1" applyProtection="1">
      <protection locked="0"/>
    </xf>
    <xf numFmtId="43" fontId="4" fillId="0" borderId="0" xfId="0" applyNumberFormat="1" applyFont="1" applyAlignment="1">
      <alignment horizontal="center"/>
    </xf>
    <xf numFmtId="43" fontId="0" fillId="0" borderId="0" xfId="0" applyNumberFormat="1"/>
    <xf numFmtId="0" fontId="4" fillId="3" borderId="3" xfId="0" applyFont="1" applyFill="1" applyBorder="1" applyAlignment="1">
      <alignment horizontal="right"/>
    </xf>
    <xf numFmtId="0" fontId="5" fillId="0" borderId="0" xfId="0" applyFont="1" applyFill="1" applyBorder="1" applyAlignment="1" applyProtection="1">
      <alignment horizontal="left" vertical="top" wrapText="1"/>
    </xf>
    <xf numFmtId="4" fontId="12" fillId="0" borderId="0" xfId="0" applyNumberFormat="1" applyFont="1" applyFill="1" applyBorder="1" applyAlignment="1" applyProtection="1">
      <alignment horizontal="center"/>
      <protection locked="0"/>
    </xf>
    <xf numFmtId="0" fontId="11" fillId="2" borderId="13" xfId="0" applyFont="1" applyFill="1" applyBorder="1" applyAlignment="1" applyProtection="1">
      <alignment horizontal="center" vertical="center" wrapText="1"/>
    </xf>
    <xf numFmtId="0" fontId="11" fillId="2" borderId="14" xfId="0" applyFont="1" applyFill="1" applyBorder="1" applyAlignment="1" applyProtection="1">
      <alignment horizontal="center" vertical="center" wrapText="1"/>
    </xf>
    <xf numFmtId="0" fontId="11" fillId="2" borderId="1" xfId="0" applyFont="1" applyFill="1" applyBorder="1" applyAlignment="1" applyProtection="1">
      <alignment horizontal="center" vertical="center" wrapText="1"/>
    </xf>
    <xf numFmtId="0" fontId="8" fillId="2" borderId="13" xfId="0" applyFont="1" applyFill="1" applyBorder="1" applyAlignment="1" applyProtection="1">
      <alignment horizontal="center" vertical="top" wrapText="1"/>
    </xf>
    <xf numFmtId="0" fontId="8" fillId="2" borderId="14" xfId="0" applyFont="1" applyFill="1" applyBorder="1" applyAlignment="1" applyProtection="1">
      <alignment horizontal="center" vertical="top" wrapText="1"/>
    </xf>
    <xf numFmtId="0" fontId="8" fillId="2" borderId="1" xfId="0" applyFont="1" applyFill="1" applyBorder="1" applyAlignment="1" applyProtection="1">
      <alignment horizontal="center" vertical="top" wrapText="1"/>
    </xf>
    <xf numFmtId="0" fontId="1" fillId="2" borderId="5" xfId="0" applyFont="1" applyFill="1" applyBorder="1" applyAlignment="1" applyProtection="1">
      <alignment horizontal="center" vertical="top" wrapText="1"/>
    </xf>
    <xf numFmtId="0" fontId="1" fillId="2" borderId="6" xfId="0" applyFont="1" applyFill="1" applyBorder="1" applyAlignment="1" applyProtection="1">
      <alignment horizontal="center" vertical="top" wrapText="1"/>
    </xf>
    <xf numFmtId="0" fontId="26" fillId="0" borderId="0" xfId="0" applyFont="1" applyFill="1" applyBorder="1" applyAlignment="1" applyProtection="1">
      <alignment horizontal="center" vertical="center"/>
    </xf>
    <xf numFmtId="4" fontId="2" fillId="0" borderId="11" xfId="0" applyNumberFormat="1" applyFont="1" applyBorder="1" applyAlignment="1" applyProtection="1">
      <alignment horizontal="right" vertical="center"/>
    </xf>
    <xf numFmtId="0" fontId="2" fillId="0" borderId="56" xfId="0" applyFont="1" applyBorder="1" applyAlignment="1" applyProtection="1">
      <alignment horizontal="center" vertical="center"/>
    </xf>
    <xf numFmtId="0" fontId="2" fillId="0" borderId="55" xfId="0" applyFont="1" applyBorder="1" applyAlignment="1" applyProtection="1">
      <alignment horizontal="center" vertical="center"/>
    </xf>
    <xf numFmtId="0" fontId="2" fillId="0" borderId="58" xfId="0" applyFont="1" applyBorder="1" applyAlignment="1" applyProtection="1">
      <alignment horizontal="center" vertical="center"/>
    </xf>
    <xf numFmtId="0" fontId="2" fillId="0" borderId="10" xfId="0" applyFont="1" applyBorder="1" applyAlignment="1" applyProtection="1">
      <alignment horizontal="center" vertical="center"/>
    </xf>
    <xf numFmtId="0" fontId="2" fillId="0" borderId="56" xfId="0" applyFont="1" applyBorder="1" applyAlignment="1" applyProtection="1">
      <alignment horizontal="right" vertical="center"/>
    </xf>
    <xf numFmtId="0" fontId="2" fillId="0" borderId="10" xfId="0" applyFont="1" applyBorder="1" applyAlignment="1" applyProtection="1">
      <alignment horizontal="right" vertical="center"/>
    </xf>
    <xf numFmtId="4" fontId="2" fillId="0" borderId="65" xfId="0" applyNumberFormat="1" applyFont="1" applyBorder="1" applyAlignment="1" applyProtection="1">
      <alignment horizontal="right" vertical="center"/>
    </xf>
    <xf numFmtId="0" fontId="2" fillId="0" borderId="57" xfId="0" applyFont="1" applyBorder="1" applyAlignment="1" applyProtection="1">
      <alignment horizontal="center" vertical="center"/>
    </xf>
    <xf numFmtId="4" fontId="2" fillId="0" borderId="59" xfId="0" applyNumberFormat="1" applyFont="1" applyBorder="1" applyAlignment="1" applyProtection="1">
      <alignment horizontal="right" vertical="center"/>
    </xf>
    <xf numFmtId="4" fontId="2" fillId="0" borderId="66" xfId="0" applyNumberFormat="1" applyFont="1" applyBorder="1" applyAlignment="1" applyProtection="1">
      <alignment horizontal="right" vertical="center"/>
    </xf>
    <xf numFmtId="0" fontId="15" fillId="0" borderId="0" xfId="0" applyFont="1" applyFill="1" applyAlignment="1">
      <alignment horizontal="left"/>
    </xf>
    <xf numFmtId="0" fontId="18" fillId="0" borderId="0" xfId="0" applyFont="1" applyAlignment="1">
      <alignment horizontal="center" vertical="center" wrapText="1"/>
    </xf>
    <xf numFmtId="0" fontId="19" fillId="0" borderId="0" xfId="0" applyFont="1" applyAlignment="1">
      <alignment horizontal="right" vertical="center" wrapText="1"/>
    </xf>
    <xf numFmtId="0" fontId="21" fillId="0" borderId="0" xfId="0" applyFont="1" applyAlignment="1">
      <alignment horizontal="right" vertical="center" wrapText="1"/>
    </xf>
    <xf numFmtId="0" fontId="19" fillId="6" borderId="0" xfId="0" applyFont="1" applyFill="1" applyAlignment="1" applyProtection="1">
      <alignment horizontal="left" vertical="center" wrapText="1"/>
      <protection locked="0"/>
    </xf>
    <xf numFmtId="0" fontId="15" fillId="6" borderId="0" xfId="0" applyFont="1" applyFill="1" applyAlignment="1" applyProtection="1">
      <alignment horizontal="left" vertical="center" wrapText="1"/>
      <protection locked="0"/>
    </xf>
    <xf numFmtId="0" fontId="17" fillId="0" borderId="0" xfId="0" applyFont="1" applyAlignment="1">
      <alignment horizontal="center" vertical="center"/>
    </xf>
    <xf numFmtId="0" fontId="12" fillId="7" borderId="42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43" xfId="0" applyBorder="1" applyAlignment="1">
      <alignment vertical="center"/>
    </xf>
    <xf numFmtId="0" fontId="12" fillId="7" borderId="44" xfId="0" applyFont="1" applyFill="1" applyBorder="1" applyAlignment="1">
      <alignment vertical="center"/>
    </xf>
    <xf numFmtId="0" fontId="0" fillId="0" borderId="45" xfId="0" applyBorder="1" applyAlignment="1">
      <alignment vertical="center"/>
    </xf>
    <xf numFmtId="0" fontId="0" fillId="0" borderId="46" xfId="0" applyBorder="1" applyAlignment="1">
      <alignment vertical="center"/>
    </xf>
    <xf numFmtId="0" fontId="14" fillId="0" borderId="9" xfId="0" applyNumberFormat="1" applyFont="1" applyFill="1" applyBorder="1" applyAlignment="1">
      <alignment horizontal="left" vertical="top" wrapText="1"/>
    </xf>
    <xf numFmtId="0" fontId="14" fillId="0" borderId="10" xfId="0" applyNumberFormat="1" applyFont="1" applyFill="1" applyBorder="1" applyAlignment="1">
      <alignment horizontal="left" vertical="top" wrapText="1"/>
    </xf>
    <xf numFmtId="0" fontId="14" fillId="0" borderId="17" xfId="0" applyNumberFormat="1" applyFont="1" applyFill="1" applyBorder="1" applyAlignment="1">
      <alignment horizontal="left" vertical="top" wrapText="1"/>
    </xf>
    <xf numFmtId="0" fontId="14" fillId="0" borderId="21" xfId="0" applyNumberFormat="1" applyFont="1" applyFill="1" applyBorder="1" applyAlignment="1">
      <alignment horizontal="left" vertical="top" wrapText="1"/>
    </xf>
    <xf numFmtId="0" fontId="14" fillId="0" borderId="18" xfId="0" applyNumberFormat="1" applyFont="1" applyFill="1" applyBorder="1" applyAlignment="1">
      <alignment horizontal="left" vertical="top" wrapText="1"/>
    </xf>
    <xf numFmtId="0" fontId="14" fillId="0" borderId="15" xfId="0" applyNumberFormat="1" applyFont="1" applyFill="1" applyBorder="1" applyAlignment="1">
      <alignment horizontal="left" vertical="top" wrapText="1"/>
    </xf>
    <xf numFmtId="0" fontId="14" fillId="0" borderId="8" xfId="0" applyNumberFormat="1" applyFont="1" applyFill="1" applyBorder="1" applyAlignment="1">
      <alignment horizontal="left" vertical="top" wrapText="1"/>
    </xf>
    <xf numFmtId="0" fontId="14" fillId="0" borderId="16" xfId="0" applyNumberFormat="1" applyFont="1" applyFill="1" applyBorder="1" applyAlignment="1">
      <alignment horizontal="left" vertical="top" wrapText="1"/>
    </xf>
    <xf numFmtId="0" fontId="13" fillId="0" borderId="17" xfId="0" applyNumberFormat="1" applyFont="1" applyFill="1" applyBorder="1" applyAlignment="1" applyProtection="1">
      <alignment horizontal="left" vertical="center"/>
    </xf>
    <xf numFmtId="0" fontId="13" fillId="0" borderId="21" xfId="0" applyNumberFormat="1" applyFont="1" applyFill="1" applyBorder="1" applyAlignment="1" applyProtection="1">
      <alignment horizontal="left" vertical="center"/>
    </xf>
    <xf numFmtId="0" fontId="13" fillId="0" borderId="18" xfId="0" applyNumberFormat="1" applyFont="1" applyFill="1" applyBorder="1" applyAlignment="1" applyProtection="1">
      <alignment horizontal="left" vertical="center"/>
    </xf>
    <xf numFmtId="0" fontId="14" fillId="0" borderId="15" xfId="0" applyNumberFormat="1" applyFont="1" applyFill="1" applyBorder="1" applyAlignment="1" applyProtection="1">
      <alignment horizontal="left" vertical="center"/>
    </xf>
    <xf numFmtId="0" fontId="14" fillId="0" borderId="8" xfId="0" applyNumberFormat="1" applyFont="1" applyFill="1" applyBorder="1" applyAlignment="1" applyProtection="1">
      <alignment horizontal="left" vertical="center"/>
    </xf>
    <xf numFmtId="0" fontId="14" fillId="0" borderId="16" xfId="0" applyNumberFormat="1" applyFont="1" applyFill="1" applyBorder="1" applyAlignment="1" applyProtection="1">
      <alignment horizontal="left" vertical="center"/>
    </xf>
    <xf numFmtId="43" fontId="6" fillId="0" borderId="1" xfId="2" applyFont="1" applyBorder="1" applyAlignment="1" applyProtection="1">
      <alignment horizontal="center"/>
    </xf>
    <xf numFmtId="43" fontId="0" fillId="0" borderId="0" xfId="0" applyNumberFormat="1" applyAlignment="1">
      <alignment horizontal="center"/>
    </xf>
    <xf numFmtId="9" fontId="0" fillId="0" borderId="0" xfId="1" applyFont="1"/>
    <xf numFmtId="2" fontId="2" fillId="0" borderId="59" xfId="0" applyNumberFormat="1" applyFont="1" applyBorder="1" applyAlignment="1" applyProtection="1">
      <alignment horizontal="center" vertical="center"/>
    </xf>
    <xf numFmtId="10" fontId="2" fillId="0" borderId="59" xfId="1" applyNumberFormat="1" applyFont="1" applyBorder="1" applyAlignment="1" applyProtection="1">
      <alignment vertical="center"/>
    </xf>
    <xf numFmtId="4" fontId="1" fillId="0" borderId="2" xfId="0" applyNumberFormat="1" applyFont="1" applyBorder="1" applyAlignment="1" applyProtection="1">
      <alignment horizontal="justify" vertical="center" wrapText="1"/>
    </xf>
    <xf numFmtId="0" fontId="2" fillId="0" borderId="2" xfId="0" applyFont="1" applyBorder="1" applyAlignment="1" applyProtection="1">
      <alignment horizontal="center"/>
    </xf>
    <xf numFmtId="0" fontId="3" fillId="0" borderId="2" xfId="0" applyFont="1" applyBorder="1" applyAlignment="1" applyProtection="1">
      <alignment horizontal="center"/>
    </xf>
    <xf numFmtId="4" fontId="3" fillId="0" borderId="2" xfId="0" applyNumberFormat="1" applyFont="1" applyBorder="1" applyAlignment="1" applyProtection="1">
      <alignment horizontal="center"/>
    </xf>
    <xf numFmtId="165" fontId="28" fillId="8" borderId="67" xfId="4" applyFont="1" applyFill="1" applyBorder="1" applyAlignment="1" applyProtection="1">
      <alignment horizontal="left"/>
      <protection locked="0"/>
    </xf>
    <xf numFmtId="165" fontId="28" fillId="8" borderId="68" xfId="4" applyFont="1" applyFill="1" applyBorder="1" applyAlignment="1" applyProtection="1">
      <alignment horizontal="left"/>
      <protection locked="0"/>
    </xf>
    <xf numFmtId="0" fontId="29" fillId="0" borderId="0" xfId="0" applyFont="1" applyFill="1" applyAlignment="1">
      <alignment horizontal="center" vertical="center"/>
    </xf>
    <xf numFmtId="0" fontId="17" fillId="0" borderId="0" xfId="0" applyFont="1" applyAlignment="1">
      <alignment horizontal="left" vertical="top"/>
    </xf>
    <xf numFmtId="0" fontId="15" fillId="0" borderId="11" xfId="0" applyFont="1" applyFill="1" applyBorder="1" applyAlignment="1">
      <alignment horizontal="center"/>
    </xf>
    <xf numFmtId="0" fontId="15" fillId="0" borderId="69" xfId="0" applyFont="1" applyBorder="1" applyAlignment="1">
      <alignment horizontal="center"/>
    </xf>
    <xf numFmtId="0" fontId="15" fillId="0" borderId="70" xfId="0" applyFont="1" applyBorder="1" applyAlignment="1">
      <alignment horizontal="center"/>
    </xf>
    <xf numFmtId="0" fontId="15" fillId="0" borderId="71" xfId="0" applyFont="1" applyBorder="1" applyAlignment="1">
      <alignment horizontal="center"/>
    </xf>
    <xf numFmtId="0" fontId="15" fillId="0" borderId="24" xfId="0" applyFont="1" applyBorder="1" applyAlignment="1">
      <alignment horizontal="center"/>
    </xf>
    <xf numFmtId="0" fontId="15" fillId="0" borderId="5" xfId="0" applyFont="1" applyBorder="1" applyAlignment="1">
      <alignment horizontal="center"/>
    </xf>
    <xf numFmtId="0" fontId="15" fillId="0" borderId="25" xfId="0" applyFont="1" applyBorder="1" applyAlignment="1">
      <alignment horizontal="center"/>
    </xf>
    <xf numFmtId="0" fontId="15" fillId="0" borderId="26" xfId="0" applyFont="1" applyBorder="1" applyAlignment="1">
      <alignment horizontal="center"/>
    </xf>
    <xf numFmtId="0" fontId="15" fillId="0" borderId="3" xfId="0" applyFont="1" applyBorder="1" applyAlignment="1">
      <alignment horizontal="center"/>
    </xf>
    <xf numFmtId="0" fontId="15" fillId="0" borderId="32" xfId="0" applyFont="1" applyBorder="1" applyAlignment="1">
      <alignment horizontal="center"/>
    </xf>
    <xf numFmtId="0" fontId="15" fillId="0" borderId="27" xfId="0" applyFont="1" applyBorder="1" applyAlignment="1">
      <alignment horizontal="center"/>
    </xf>
    <xf numFmtId="0" fontId="15" fillId="0" borderId="20" xfId="0" applyFont="1" applyBorder="1" applyAlignment="1">
      <alignment horizontal="center"/>
    </xf>
    <xf numFmtId="0" fontId="17" fillId="3" borderId="19" xfId="0" applyFont="1" applyFill="1" applyBorder="1" applyAlignment="1">
      <alignment horizontal="center"/>
    </xf>
    <xf numFmtId="0" fontId="17" fillId="3" borderId="27" xfId="0" applyFont="1" applyFill="1" applyBorder="1" applyAlignment="1">
      <alignment horizontal="center"/>
    </xf>
    <xf numFmtId="0" fontId="17" fillId="3" borderId="20" xfId="0" applyFont="1" applyFill="1" applyBorder="1" applyAlignment="1">
      <alignment horizontal="center"/>
    </xf>
    <xf numFmtId="0" fontId="15" fillId="3" borderId="11" xfId="0" applyFont="1" applyFill="1" applyBorder="1" applyAlignment="1">
      <alignment horizontal="center"/>
    </xf>
    <xf numFmtId="10" fontId="17" fillId="3" borderId="11" xfId="1" applyNumberFormat="1" applyFont="1" applyFill="1" applyBorder="1"/>
    <xf numFmtId="10" fontId="0" fillId="0" borderId="0" xfId="1" applyNumberFormat="1" applyFont="1"/>
  </cellXfs>
  <cellStyles count="6">
    <cellStyle name="Moeda_Composicao BDI v2.1" xfId="4"/>
    <cellStyle name="Normal" xfId="0" builtinId="0"/>
    <cellStyle name="Normal 2" xfId="5"/>
    <cellStyle name="Porcentagem" xfId="1" builtinId="5"/>
    <cellStyle name="Porcentagem 2" xfId="3"/>
    <cellStyle name="Vírgula" xfId="2" builtinId="3"/>
  </cellStyles>
  <dxfs count="22">
    <dxf>
      <font>
        <b val="0"/>
        <condense val="0"/>
        <extend val="0"/>
        <color indexed="17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 val="0"/>
        <condense val="0"/>
        <extend val="0"/>
        <color indexed="10"/>
      </font>
      <border>
        <left style="thin">
          <color indexed="8"/>
        </left>
        <right style="thin">
          <color indexed="8"/>
        </right>
        <top style="thin">
          <color indexed="8"/>
        </top>
        <bottom style="thin">
          <color indexed="8"/>
        </bottom>
      </border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b/>
        <i val="0"/>
        <color rgb="FFFF0000"/>
      </font>
    </dxf>
    <dxf>
      <font>
        <condense val="0"/>
        <extend val="0"/>
        <color indexed="9"/>
      </font>
    </dxf>
    <dxf>
      <font>
        <color theme="0" tint="-4.9989318521683403E-2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2.xml"/><Relationship Id="rId4" Type="http://schemas.openxmlformats.org/officeDocument/2006/relationships/externalLink" Target="externalLinks/externalLink1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2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352425</xdr:colOff>
      <xdr:row>31</xdr:row>
      <xdr:rowOff>104775</xdr:rowOff>
    </xdr:from>
    <xdr:to>
      <xdr:col>2</xdr:col>
      <xdr:colOff>581025</xdr:colOff>
      <xdr:row>33</xdr:row>
      <xdr:rowOff>95250</xdr:rowOff>
    </xdr:to>
    <xdr:pic>
      <xdr:nvPicPr>
        <xdr:cNvPr id="4" name="Imagem 1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38575" y="4048125"/>
          <a:ext cx="2724150" cy="3143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ng/COMPARTILHADO/ASFALTO/2017%20-%20PAV%20ASF&#193;LTICA/04%20%20-%20ACESSOS%20AO%20LAGO/OR&#199;AMENTO%20CR%208419572016-MTUR-P1037093-43/OR&#199;AMENTO%20C%20R%20841957-2016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M:\AVAN&#199;AR%20CIDADES\OR&#199;AMENTO%20AVAN&#199;AR%20CIDADES\OR&#199;AMENTO%20AVAN&#199;AR%20CIDADES_valor%20ajustado%20para%20tres%20milhoes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nicial"/>
      <sheetName val="Novo!"/>
      <sheetName val="Dados"/>
      <sheetName val="BDI"/>
      <sheetName val="Orçamento"/>
      <sheetName val="Memória"/>
      <sheetName val="Comp"/>
      <sheetName val="Cot"/>
      <sheetName val="CronoFF"/>
      <sheetName val="QCI"/>
      <sheetName val="Memorial Descritivo"/>
      <sheetName val="Licitação"/>
      <sheetName val="CronoFF-L"/>
      <sheetName val="QCI-L"/>
      <sheetName val="BM"/>
      <sheetName val="RRE"/>
      <sheetName val="OFÍCIO"/>
      <sheetName val="CC"/>
    </sheetNames>
    <sheetDataSet>
      <sheetData sheetId="0"/>
      <sheetData sheetId="1"/>
      <sheetData sheetId="2">
        <row r="6">
          <cell r="G6" t="str">
            <v>MUNICÍPIO DE CORONEL VIVIDA</v>
          </cell>
        </row>
        <row r="7">
          <cell r="G7" t="str">
            <v>CORONEL VIVIDA - PR</v>
          </cell>
        </row>
        <row r="8">
          <cell r="G8" t="str">
            <v>1037093-43</v>
          </cell>
        </row>
      </sheetData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>
        <row r="4">
          <cell r="O4">
            <v>1</v>
          </cell>
        </row>
      </sheetData>
      <sheetData sheetId="1"/>
      <sheetData sheetId="2" refreshError="1"/>
      <sheetData sheetId="3">
        <row r="138">
          <cell r="A138" t="str">
            <v>(SELECIONAR)</v>
          </cell>
        </row>
        <row r="139">
          <cell r="A139" t="str">
            <v>Construção e Reforma de Edifícios</v>
          </cell>
        </row>
        <row r="140">
          <cell r="A140" t="str">
            <v>Construção de Praças Urbanas, Rodovias, Ferrovias e recapeamento e pavimentação de vias urbanas</v>
          </cell>
        </row>
        <row r="141">
          <cell r="A141" t="str">
            <v>Construção de Redes de Abastecimento de Água, Coleta de Esgoto</v>
          </cell>
        </row>
        <row r="142">
          <cell r="A142" t="str">
            <v>Construção e Manutenção de Estações e Redes de Distribuição de Energia Elétrica</v>
          </cell>
        </row>
        <row r="143">
          <cell r="A143" t="str">
            <v>Obras Portuárias, Marítimas e Fluviais</v>
          </cell>
        </row>
        <row r="144">
          <cell r="A144" t="str">
            <v>Fornecimento de Materiais e Equipamentos (aquisição indireta - em conjunto com licitação de obras)</v>
          </cell>
        </row>
        <row r="145">
          <cell r="A145" t="str">
            <v>Fornecimento de Materiais e Equipamentos (aquisição direta)</v>
          </cell>
        </row>
        <row r="146">
          <cell r="A146" t="str">
            <v>Estudos e Projetos, Planos e Gerenciamento e outros correlatos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2"/>
  <sheetViews>
    <sheetView tabSelected="1" workbookViewId="0"/>
  </sheetViews>
  <sheetFormatPr defaultRowHeight="15" x14ac:dyDescent="0.25"/>
  <cols>
    <col min="1" max="1" width="4.7109375" bestFit="1" customWidth="1"/>
    <col min="2" max="2" width="8.7109375" bestFit="1" customWidth="1"/>
    <col min="3" max="3" width="50.140625" customWidth="1"/>
    <col min="4" max="4" width="4.85546875" bestFit="1" customWidth="1"/>
    <col min="5" max="5" width="8.7109375" bestFit="1" customWidth="1"/>
    <col min="6" max="6" width="10" bestFit="1" customWidth="1"/>
    <col min="7" max="7" width="11.7109375" bestFit="1" customWidth="1"/>
    <col min="8" max="8" width="12.5703125" bestFit="1" customWidth="1"/>
    <col min="9" max="9" width="44.85546875" customWidth="1"/>
    <col min="10" max="10" width="16.140625" customWidth="1"/>
    <col min="11" max="11" width="13.5703125" bestFit="1" customWidth="1"/>
    <col min="12" max="12" width="12.28515625" bestFit="1" customWidth="1"/>
    <col min="13" max="13" width="11.7109375" bestFit="1" customWidth="1"/>
  </cols>
  <sheetData>
    <row r="1" spans="1:13" ht="15" customHeight="1" x14ac:dyDescent="0.25">
      <c r="A1" s="22"/>
      <c r="B1" s="22"/>
      <c r="C1" s="22"/>
      <c r="D1" s="22"/>
      <c r="E1" s="22"/>
      <c r="F1" s="22"/>
      <c r="G1" s="22"/>
      <c r="K1" s="121" t="s">
        <v>21</v>
      </c>
    </row>
    <row r="2" spans="1:13" ht="15" customHeight="1" x14ac:dyDescent="0.25">
      <c r="A2" s="22"/>
      <c r="B2" s="22"/>
      <c r="C2" s="22"/>
      <c r="D2" s="22"/>
      <c r="E2" s="22"/>
      <c r="F2" s="22"/>
      <c r="G2" s="22"/>
      <c r="I2" s="124" t="s">
        <v>8</v>
      </c>
      <c r="K2" s="122"/>
    </row>
    <row r="3" spans="1:13" ht="15" customHeight="1" x14ac:dyDescent="0.25">
      <c r="A3" s="22"/>
      <c r="B3" s="22"/>
      <c r="C3" s="23"/>
      <c r="D3" s="22"/>
      <c r="E3" s="22"/>
      <c r="F3" s="22"/>
      <c r="G3" s="22"/>
      <c r="I3" s="125"/>
      <c r="K3" s="122"/>
    </row>
    <row r="4" spans="1:13" ht="15" customHeight="1" x14ac:dyDescent="0.25">
      <c r="A4" s="22"/>
      <c r="B4" s="22"/>
      <c r="C4" s="23"/>
      <c r="D4" s="22"/>
      <c r="E4" s="22"/>
      <c r="F4" s="22"/>
      <c r="G4" s="22"/>
      <c r="I4" s="125"/>
      <c r="K4" s="122"/>
    </row>
    <row r="5" spans="1:13" ht="15" customHeight="1" x14ac:dyDescent="0.25">
      <c r="A5" s="22"/>
      <c r="B5" s="22"/>
      <c r="C5" s="22"/>
      <c r="D5" s="22"/>
      <c r="E5" s="22"/>
      <c r="F5" s="22"/>
      <c r="G5" s="22"/>
      <c r="I5" s="125"/>
      <c r="K5" s="122"/>
    </row>
    <row r="6" spans="1:13" ht="15" customHeight="1" x14ac:dyDescent="0.25">
      <c r="A6" s="119" t="s">
        <v>236</v>
      </c>
      <c r="B6" s="119"/>
      <c r="C6" s="119"/>
      <c r="D6" s="119"/>
      <c r="E6" s="119"/>
      <c r="F6" s="119"/>
      <c r="G6" s="119"/>
      <c r="I6" s="126"/>
      <c r="K6" s="122"/>
    </row>
    <row r="7" spans="1:13" ht="31.5" customHeight="1" x14ac:dyDescent="0.25">
      <c r="A7" s="119" t="s">
        <v>226</v>
      </c>
      <c r="B7" s="119"/>
      <c r="C7" s="119"/>
      <c r="D7" s="119"/>
      <c r="E7" s="119"/>
      <c r="F7" s="119"/>
      <c r="G7" s="119"/>
      <c r="K7" s="122"/>
    </row>
    <row r="8" spans="1:13" ht="15" customHeight="1" x14ac:dyDescent="0.25">
      <c r="A8" s="119" t="s">
        <v>227</v>
      </c>
      <c r="B8" s="119"/>
      <c r="C8" s="119"/>
      <c r="D8" s="119"/>
      <c r="E8" s="119"/>
      <c r="F8" s="119"/>
      <c r="G8" s="119"/>
      <c r="K8" s="122"/>
      <c r="L8" s="5" t="s">
        <v>9</v>
      </c>
    </row>
    <row r="9" spans="1:13" ht="15" customHeight="1" x14ac:dyDescent="0.25">
      <c r="A9" s="119"/>
      <c r="B9" s="119"/>
      <c r="C9" s="119"/>
      <c r="D9" s="119"/>
      <c r="E9" s="119"/>
      <c r="F9" s="119"/>
      <c r="G9" s="119"/>
      <c r="K9" s="123"/>
      <c r="L9" s="5" t="s">
        <v>3</v>
      </c>
    </row>
    <row r="10" spans="1:13" s="1" customFormat="1" ht="47.25" x14ac:dyDescent="0.25">
      <c r="A10" s="174" t="s">
        <v>5</v>
      </c>
      <c r="B10" s="174" t="s">
        <v>6</v>
      </c>
      <c r="C10" s="174" t="s">
        <v>0</v>
      </c>
      <c r="D10" s="175" t="s">
        <v>1</v>
      </c>
      <c r="E10" s="176" t="s">
        <v>2</v>
      </c>
      <c r="F10" s="176" t="s">
        <v>3</v>
      </c>
      <c r="G10" s="176" t="s">
        <v>4</v>
      </c>
      <c r="I10" s="6" t="s">
        <v>19</v>
      </c>
      <c r="J10" s="6" t="s">
        <v>20</v>
      </c>
      <c r="K10" s="8">
        <v>0</v>
      </c>
      <c r="L10" s="5" t="s">
        <v>7</v>
      </c>
      <c r="M10" s="5">
        <f>G63</f>
        <v>2999999.9999999995</v>
      </c>
    </row>
    <row r="11" spans="1:13" s="1" customFormat="1" x14ac:dyDescent="0.25">
      <c r="A11" s="24" t="s">
        <v>175</v>
      </c>
      <c r="B11" s="24"/>
      <c r="C11" s="25" t="s">
        <v>87</v>
      </c>
      <c r="D11" s="3" t="s">
        <v>86</v>
      </c>
      <c r="E11" s="114">
        <v>0</v>
      </c>
      <c r="F11" s="114">
        <f t="shared" ref="F11:F12" si="0">ROUND(I11,2)</f>
        <v>0</v>
      </c>
      <c r="G11" s="114">
        <f t="shared" ref="G11:G12" si="1">ROUND(F11*E11,2)</f>
        <v>0</v>
      </c>
      <c r="I11" s="115">
        <f t="shared" ref="I11:I12" si="2">ROUND(L11-(L11*$K$10),2)</f>
        <v>0</v>
      </c>
      <c r="L11" s="168">
        <v>0</v>
      </c>
    </row>
    <row r="12" spans="1:13" s="1" customFormat="1" x14ac:dyDescent="0.25">
      <c r="A12" s="24" t="s">
        <v>176</v>
      </c>
      <c r="B12" s="24"/>
      <c r="C12" s="25" t="s">
        <v>88</v>
      </c>
      <c r="D12" s="3" t="s">
        <v>86</v>
      </c>
      <c r="E12" s="114">
        <v>0</v>
      </c>
      <c r="F12" s="114">
        <f t="shared" si="0"/>
        <v>0</v>
      </c>
      <c r="G12" s="114">
        <f t="shared" si="1"/>
        <v>0</v>
      </c>
      <c r="H12" s="116">
        <f>SUM(G13:G19)</f>
        <v>314429.60999999993</v>
      </c>
      <c r="I12" s="115">
        <f t="shared" si="2"/>
        <v>0</v>
      </c>
      <c r="L12" s="168">
        <v>0</v>
      </c>
    </row>
    <row r="13" spans="1:13" s="1" customFormat="1" x14ac:dyDescent="0.25">
      <c r="A13" s="3" t="s">
        <v>177</v>
      </c>
      <c r="B13" s="3" t="s">
        <v>82</v>
      </c>
      <c r="C13" s="2" t="s">
        <v>84</v>
      </c>
      <c r="D13" s="3" t="s">
        <v>57</v>
      </c>
      <c r="E13" s="114">
        <v>10</v>
      </c>
      <c r="F13" s="114">
        <f t="shared" ref="F13" si="3">ROUND(I13,2)</f>
        <v>322.58</v>
      </c>
      <c r="G13" s="114">
        <f t="shared" ref="G13" si="4">ROUND(F13*E13,2)</f>
        <v>3225.8</v>
      </c>
      <c r="I13" s="115">
        <f t="shared" ref="I13:I61" si="5">ROUND(L13-(L13*$K$10),2)</f>
        <v>322.58</v>
      </c>
      <c r="L13" s="168">
        <v>322.58</v>
      </c>
    </row>
    <row r="14" spans="1:13" s="1" customFormat="1" ht="22.5" x14ac:dyDescent="0.25">
      <c r="A14" s="3" t="s">
        <v>178</v>
      </c>
      <c r="B14" s="3" t="s">
        <v>134</v>
      </c>
      <c r="C14" s="2" t="s">
        <v>89</v>
      </c>
      <c r="D14" s="3" t="s">
        <v>57</v>
      </c>
      <c r="E14" s="114">
        <v>22072.06</v>
      </c>
      <c r="F14" s="114">
        <f t="shared" ref="F14:F41" si="6">ROUND(I14,2)</f>
        <v>9.07</v>
      </c>
      <c r="G14" s="114">
        <f t="shared" ref="G14:G41" si="7">ROUND(F14*E14,2)</f>
        <v>200193.58</v>
      </c>
      <c r="I14" s="115">
        <f t="shared" si="5"/>
        <v>9.07</v>
      </c>
      <c r="L14" s="168">
        <v>9.07</v>
      </c>
    </row>
    <row r="15" spans="1:13" s="1" customFormat="1" ht="22.5" x14ac:dyDescent="0.25">
      <c r="A15" s="3" t="s">
        <v>179</v>
      </c>
      <c r="B15" s="3" t="s">
        <v>135</v>
      </c>
      <c r="C15" s="2" t="s">
        <v>90</v>
      </c>
      <c r="D15" s="3" t="s">
        <v>58</v>
      </c>
      <c r="E15" s="114">
        <v>92.32</v>
      </c>
      <c r="F15" s="114">
        <f t="shared" si="6"/>
        <v>274.08999999999997</v>
      </c>
      <c r="G15" s="114">
        <f t="shared" si="7"/>
        <v>25303.99</v>
      </c>
      <c r="I15" s="115">
        <f t="shared" si="5"/>
        <v>274.08999999999997</v>
      </c>
      <c r="L15" s="168">
        <v>274.08999999999997</v>
      </c>
    </row>
    <row r="16" spans="1:13" s="1" customFormat="1" ht="22.5" x14ac:dyDescent="0.25">
      <c r="A16" s="3" t="s">
        <v>180</v>
      </c>
      <c r="B16" s="3" t="s">
        <v>136</v>
      </c>
      <c r="C16" s="2" t="s">
        <v>91</v>
      </c>
      <c r="D16" s="3" t="s">
        <v>169</v>
      </c>
      <c r="E16" s="114">
        <v>469</v>
      </c>
      <c r="F16" s="114">
        <f t="shared" si="6"/>
        <v>74.400000000000006</v>
      </c>
      <c r="G16" s="114">
        <f t="shared" si="7"/>
        <v>34893.599999999999</v>
      </c>
      <c r="I16" s="115">
        <f t="shared" si="5"/>
        <v>74.400000000000006</v>
      </c>
      <c r="L16" s="168">
        <v>74.400000000000006</v>
      </c>
    </row>
    <row r="17" spans="1:12" s="1" customFormat="1" ht="33.75" x14ac:dyDescent="0.25">
      <c r="A17" s="3" t="s">
        <v>181</v>
      </c>
      <c r="B17" s="3" t="s">
        <v>137</v>
      </c>
      <c r="C17" s="2" t="s">
        <v>92</v>
      </c>
      <c r="D17" s="3" t="s">
        <v>169</v>
      </c>
      <c r="E17" s="114">
        <v>469</v>
      </c>
      <c r="F17" s="114">
        <f t="shared" si="6"/>
        <v>74.400000000000006</v>
      </c>
      <c r="G17" s="114">
        <f t="shared" si="7"/>
        <v>34893.599999999999</v>
      </c>
      <c r="I17" s="115">
        <f t="shared" si="5"/>
        <v>74.400000000000006</v>
      </c>
      <c r="L17" s="168">
        <v>74.400000000000006</v>
      </c>
    </row>
    <row r="18" spans="1:12" s="1" customFormat="1" ht="22.5" x14ac:dyDescent="0.25">
      <c r="A18" s="3" t="s">
        <v>182</v>
      </c>
      <c r="B18" s="3" t="s">
        <v>138</v>
      </c>
      <c r="C18" s="2" t="s">
        <v>93</v>
      </c>
      <c r="D18" s="3" t="s">
        <v>58</v>
      </c>
      <c r="E18" s="114">
        <v>1160.28</v>
      </c>
      <c r="F18" s="114">
        <f t="shared" si="6"/>
        <v>4.57</v>
      </c>
      <c r="G18" s="114">
        <f t="shared" si="7"/>
        <v>5302.48</v>
      </c>
      <c r="I18" s="115">
        <f t="shared" si="5"/>
        <v>4.57</v>
      </c>
      <c r="L18" s="168">
        <v>4.57</v>
      </c>
    </row>
    <row r="19" spans="1:12" s="1" customFormat="1" ht="33.75" x14ac:dyDescent="0.25">
      <c r="A19" s="3" t="s">
        <v>183</v>
      </c>
      <c r="B19" s="3" t="s">
        <v>139</v>
      </c>
      <c r="C19" s="2" t="s">
        <v>94</v>
      </c>
      <c r="D19" s="3" t="s">
        <v>59</v>
      </c>
      <c r="E19" s="114">
        <v>5801.4000000000005</v>
      </c>
      <c r="F19" s="114">
        <f t="shared" si="6"/>
        <v>1.83</v>
      </c>
      <c r="G19" s="114">
        <f t="shared" si="7"/>
        <v>10616.56</v>
      </c>
      <c r="I19" s="115">
        <f t="shared" si="5"/>
        <v>1.83</v>
      </c>
      <c r="L19" s="168">
        <v>1.83</v>
      </c>
    </row>
    <row r="20" spans="1:12" s="1" customFormat="1" x14ac:dyDescent="0.25">
      <c r="A20" s="24" t="s">
        <v>184</v>
      </c>
      <c r="B20" s="24"/>
      <c r="C20" s="25" t="s">
        <v>83</v>
      </c>
      <c r="D20" s="3" t="s">
        <v>86</v>
      </c>
      <c r="E20" s="114">
        <v>0</v>
      </c>
      <c r="F20" s="114">
        <f t="shared" si="6"/>
        <v>0</v>
      </c>
      <c r="G20" s="114">
        <f t="shared" si="7"/>
        <v>0</v>
      </c>
      <c r="H20" s="116">
        <f>SUM(G20:G25)</f>
        <v>84823.680000000008</v>
      </c>
      <c r="I20" s="115">
        <f t="shared" si="5"/>
        <v>0</v>
      </c>
      <c r="L20" s="168">
        <v>0</v>
      </c>
    </row>
    <row r="21" spans="1:12" s="1" customFormat="1" x14ac:dyDescent="0.25">
      <c r="A21" s="3" t="s">
        <v>185</v>
      </c>
      <c r="B21" s="3" t="s">
        <v>140</v>
      </c>
      <c r="C21" s="2" t="s">
        <v>95</v>
      </c>
      <c r="D21" s="3" t="s">
        <v>58</v>
      </c>
      <c r="E21" s="114">
        <v>19.409999999999997</v>
      </c>
      <c r="F21" s="114">
        <f t="shared" si="6"/>
        <v>575.58000000000004</v>
      </c>
      <c r="G21" s="114">
        <f t="shared" si="7"/>
        <v>11172.01</v>
      </c>
      <c r="I21" s="115">
        <f t="shared" si="5"/>
        <v>575.58000000000004</v>
      </c>
      <c r="L21" s="168">
        <v>575.58000000000004</v>
      </c>
    </row>
    <row r="22" spans="1:12" s="1" customFormat="1" ht="33.75" x14ac:dyDescent="0.25">
      <c r="A22" s="3" t="s">
        <v>186</v>
      </c>
      <c r="B22" s="3" t="s">
        <v>141</v>
      </c>
      <c r="C22" s="2" t="s">
        <v>96</v>
      </c>
      <c r="D22" s="3" t="s">
        <v>58</v>
      </c>
      <c r="E22" s="114">
        <v>225.73</v>
      </c>
      <c r="F22" s="114">
        <f t="shared" si="6"/>
        <v>6.8</v>
      </c>
      <c r="G22" s="114">
        <f t="shared" si="7"/>
        <v>1534.96</v>
      </c>
      <c r="I22" s="115">
        <f t="shared" si="5"/>
        <v>6.8</v>
      </c>
      <c r="L22" s="168">
        <v>6.8</v>
      </c>
    </row>
    <row r="23" spans="1:12" s="1" customFormat="1" ht="45" x14ac:dyDescent="0.25">
      <c r="A23" s="3" t="s">
        <v>187</v>
      </c>
      <c r="B23" s="3" t="s">
        <v>142</v>
      </c>
      <c r="C23" s="2" t="s">
        <v>97</v>
      </c>
      <c r="D23" s="3" t="s">
        <v>58</v>
      </c>
      <c r="E23" s="114">
        <v>225.73</v>
      </c>
      <c r="F23" s="114">
        <f t="shared" si="6"/>
        <v>1.98</v>
      </c>
      <c r="G23" s="114">
        <f t="shared" si="7"/>
        <v>446.95</v>
      </c>
      <c r="I23" s="115">
        <f t="shared" si="5"/>
        <v>1.98</v>
      </c>
      <c r="L23" s="168">
        <v>1.98</v>
      </c>
    </row>
    <row r="24" spans="1:12" s="1" customFormat="1" ht="33.75" x14ac:dyDescent="0.25">
      <c r="A24" s="3" t="s">
        <v>188</v>
      </c>
      <c r="B24" s="3" t="s">
        <v>139</v>
      </c>
      <c r="C24" s="2" t="s">
        <v>94</v>
      </c>
      <c r="D24" s="3" t="s">
        <v>59</v>
      </c>
      <c r="E24" s="114">
        <v>1106.08</v>
      </c>
      <c r="F24" s="114">
        <f t="shared" si="6"/>
        <v>1.83</v>
      </c>
      <c r="G24" s="114">
        <f t="shared" si="7"/>
        <v>2024.13</v>
      </c>
      <c r="I24" s="115">
        <f t="shared" si="5"/>
        <v>1.83</v>
      </c>
      <c r="L24" s="168">
        <v>1.83</v>
      </c>
    </row>
    <row r="25" spans="1:12" s="1" customFormat="1" ht="45" x14ac:dyDescent="0.25">
      <c r="A25" s="3" t="s">
        <v>189</v>
      </c>
      <c r="B25" s="3" t="s">
        <v>143</v>
      </c>
      <c r="C25" s="2" t="s">
        <v>98</v>
      </c>
      <c r="D25" s="3" t="s">
        <v>85</v>
      </c>
      <c r="E25" s="114">
        <v>1031.94</v>
      </c>
      <c r="F25" s="114">
        <f t="shared" si="6"/>
        <v>67.489999999999995</v>
      </c>
      <c r="G25" s="114">
        <f t="shared" si="7"/>
        <v>69645.63</v>
      </c>
      <c r="I25" s="115">
        <f t="shared" si="5"/>
        <v>67.489999999999995</v>
      </c>
      <c r="L25" s="168">
        <v>67.489999999999995</v>
      </c>
    </row>
    <row r="26" spans="1:12" s="1" customFormat="1" x14ac:dyDescent="0.25">
      <c r="A26" s="24" t="s">
        <v>190</v>
      </c>
      <c r="B26" s="24"/>
      <c r="C26" s="25" t="s">
        <v>99</v>
      </c>
      <c r="D26" s="3" t="s">
        <v>86</v>
      </c>
      <c r="E26" s="114">
        <v>0</v>
      </c>
      <c r="F26" s="114">
        <f t="shared" si="6"/>
        <v>0</v>
      </c>
      <c r="G26" s="114">
        <f t="shared" si="7"/>
        <v>0</v>
      </c>
      <c r="H26" s="116">
        <f>SUM(G27:G35)</f>
        <v>70334.989999999991</v>
      </c>
      <c r="I26" s="115">
        <f t="shared" si="5"/>
        <v>0</v>
      </c>
      <c r="L26" s="168">
        <v>0</v>
      </c>
    </row>
    <row r="27" spans="1:12" s="1" customFormat="1" x14ac:dyDescent="0.25">
      <c r="A27" s="3" t="s">
        <v>191</v>
      </c>
      <c r="B27" s="3" t="s">
        <v>144</v>
      </c>
      <c r="C27" s="2" t="s">
        <v>100</v>
      </c>
      <c r="D27" s="3" t="s">
        <v>169</v>
      </c>
      <c r="E27" s="114">
        <v>200</v>
      </c>
      <c r="F27" s="114">
        <f t="shared" si="6"/>
        <v>197.7</v>
      </c>
      <c r="G27" s="114">
        <f t="shared" si="7"/>
        <v>39540</v>
      </c>
      <c r="I27" s="115">
        <f t="shared" si="5"/>
        <v>197.7</v>
      </c>
      <c r="L27" s="168">
        <v>197.7</v>
      </c>
    </row>
    <row r="28" spans="1:12" s="1" customFormat="1" ht="33.75" x14ac:dyDescent="0.25">
      <c r="A28" s="3" t="s">
        <v>192</v>
      </c>
      <c r="B28" s="3" t="s">
        <v>145</v>
      </c>
      <c r="C28" s="2" t="s">
        <v>101</v>
      </c>
      <c r="D28" s="3" t="s">
        <v>170</v>
      </c>
      <c r="E28" s="114">
        <v>1320.87</v>
      </c>
      <c r="F28" s="114">
        <f t="shared" si="6"/>
        <v>5.33</v>
      </c>
      <c r="G28" s="114">
        <f t="shared" si="7"/>
        <v>7040.24</v>
      </c>
      <c r="I28" s="115">
        <f t="shared" si="5"/>
        <v>5.33</v>
      </c>
      <c r="L28" s="168">
        <v>5.33</v>
      </c>
    </row>
    <row r="29" spans="1:12" s="1" customFormat="1" ht="22.5" x14ac:dyDescent="0.25">
      <c r="A29" s="3" t="s">
        <v>193</v>
      </c>
      <c r="B29" s="3" t="s">
        <v>146</v>
      </c>
      <c r="C29" s="2" t="s">
        <v>102</v>
      </c>
      <c r="D29" s="3" t="s">
        <v>58</v>
      </c>
      <c r="E29" s="114">
        <v>46.839999999999996</v>
      </c>
      <c r="F29" s="114">
        <f t="shared" si="6"/>
        <v>86.22</v>
      </c>
      <c r="G29" s="114">
        <f t="shared" si="7"/>
        <v>4038.54</v>
      </c>
      <c r="I29" s="115">
        <f t="shared" si="5"/>
        <v>86.22</v>
      </c>
      <c r="L29" s="168">
        <v>86.22</v>
      </c>
    </row>
    <row r="30" spans="1:12" s="1" customFormat="1" ht="22.5" x14ac:dyDescent="0.25">
      <c r="A30" s="3" t="s">
        <v>194</v>
      </c>
      <c r="B30" s="3" t="s">
        <v>147</v>
      </c>
      <c r="C30" s="2" t="s">
        <v>103</v>
      </c>
      <c r="D30" s="3" t="s">
        <v>58</v>
      </c>
      <c r="E30" s="114">
        <v>10.79</v>
      </c>
      <c r="F30" s="114">
        <f t="shared" si="6"/>
        <v>99.86</v>
      </c>
      <c r="G30" s="114">
        <f t="shared" si="7"/>
        <v>1077.49</v>
      </c>
      <c r="I30" s="115">
        <f t="shared" si="5"/>
        <v>99.86</v>
      </c>
      <c r="L30" s="168">
        <v>99.86</v>
      </c>
    </row>
    <row r="31" spans="1:12" s="1" customFormat="1" ht="33.75" x14ac:dyDescent="0.25">
      <c r="A31" s="3" t="s">
        <v>195</v>
      </c>
      <c r="B31" s="3" t="s">
        <v>148</v>
      </c>
      <c r="C31" s="2" t="s">
        <v>104</v>
      </c>
      <c r="D31" s="3" t="s">
        <v>57</v>
      </c>
      <c r="E31" s="114">
        <v>80</v>
      </c>
      <c r="F31" s="114">
        <f t="shared" si="6"/>
        <v>116.5</v>
      </c>
      <c r="G31" s="114">
        <f t="shared" si="7"/>
        <v>9320</v>
      </c>
      <c r="I31" s="115">
        <f t="shared" si="5"/>
        <v>116.5</v>
      </c>
      <c r="L31" s="168">
        <v>116.5</v>
      </c>
    </row>
    <row r="32" spans="1:12" s="1" customFormat="1" ht="22.5" x14ac:dyDescent="0.25">
      <c r="A32" s="3" t="s">
        <v>196</v>
      </c>
      <c r="B32" s="3" t="s">
        <v>149</v>
      </c>
      <c r="C32" s="2" t="s">
        <v>105</v>
      </c>
      <c r="D32" s="3" t="s">
        <v>170</v>
      </c>
      <c r="E32" s="114">
        <v>80</v>
      </c>
      <c r="F32" s="114">
        <f t="shared" si="6"/>
        <v>5.77</v>
      </c>
      <c r="G32" s="114">
        <f t="shared" si="7"/>
        <v>461.6</v>
      </c>
      <c r="I32" s="115">
        <f t="shared" si="5"/>
        <v>5.77</v>
      </c>
      <c r="L32" s="168">
        <v>5.77</v>
      </c>
    </row>
    <row r="33" spans="1:12" s="1" customFormat="1" ht="33.75" x14ac:dyDescent="0.25">
      <c r="A33" s="3" t="s">
        <v>197</v>
      </c>
      <c r="B33" s="3" t="s">
        <v>150</v>
      </c>
      <c r="C33" s="2" t="s">
        <v>106</v>
      </c>
      <c r="D33" s="3" t="s">
        <v>58</v>
      </c>
      <c r="E33" s="114">
        <v>4</v>
      </c>
      <c r="F33" s="114">
        <f t="shared" si="6"/>
        <v>573.26</v>
      </c>
      <c r="G33" s="114">
        <f t="shared" si="7"/>
        <v>2293.04</v>
      </c>
      <c r="I33" s="115">
        <f t="shared" si="5"/>
        <v>573.26</v>
      </c>
      <c r="L33" s="168">
        <v>573.26</v>
      </c>
    </row>
    <row r="34" spans="1:12" s="1" customFormat="1" ht="22.5" x14ac:dyDescent="0.25">
      <c r="A34" s="3" t="s">
        <v>198</v>
      </c>
      <c r="B34" s="3" t="s">
        <v>151</v>
      </c>
      <c r="C34" s="2" t="s">
        <v>107</v>
      </c>
      <c r="D34" s="3" t="s">
        <v>58</v>
      </c>
      <c r="E34" s="114">
        <v>36.950000000000003</v>
      </c>
      <c r="F34" s="114">
        <f t="shared" si="6"/>
        <v>32.159999999999997</v>
      </c>
      <c r="G34" s="114">
        <f t="shared" si="7"/>
        <v>1188.31</v>
      </c>
      <c r="I34" s="115">
        <f t="shared" si="5"/>
        <v>32.159999999999997</v>
      </c>
      <c r="L34" s="168">
        <v>32.159999999999997</v>
      </c>
    </row>
    <row r="35" spans="1:12" s="1" customFormat="1" ht="33.75" x14ac:dyDescent="0.25">
      <c r="A35" s="3" t="s">
        <v>199</v>
      </c>
      <c r="B35" s="3" t="s">
        <v>152</v>
      </c>
      <c r="C35" s="2" t="s">
        <v>108</v>
      </c>
      <c r="D35" s="3" t="s">
        <v>85</v>
      </c>
      <c r="E35" s="114">
        <v>997.36000000000013</v>
      </c>
      <c r="F35" s="114">
        <f t="shared" si="6"/>
        <v>5.39</v>
      </c>
      <c r="G35" s="114">
        <f t="shared" si="7"/>
        <v>5375.77</v>
      </c>
      <c r="I35" s="115">
        <f t="shared" si="5"/>
        <v>5.39</v>
      </c>
      <c r="L35" s="168">
        <v>5.39</v>
      </c>
    </row>
    <row r="36" spans="1:12" s="1" customFormat="1" x14ac:dyDescent="0.25">
      <c r="A36" s="24" t="s">
        <v>200</v>
      </c>
      <c r="B36" s="24"/>
      <c r="C36" s="25" t="s">
        <v>109</v>
      </c>
      <c r="D36" s="3" t="s">
        <v>86</v>
      </c>
      <c r="E36" s="114">
        <v>0</v>
      </c>
      <c r="F36" s="114">
        <f t="shared" si="6"/>
        <v>0</v>
      </c>
      <c r="G36" s="114">
        <f t="shared" si="7"/>
        <v>0</v>
      </c>
      <c r="H36" s="116">
        <f>SUM(G37:G44)</f>
        <v>1919049.7</v>
      </c>
      <c r="I36" s="115">
        <f t="shared" si="5"/>
        <v>0</v>
      </c>
      <c r="L36" s="168">
        <v>0</v>
      </c>
    </row>
    <row r="37" spans="1:12" s="1" customFormat="1" ht="22.5" x14ac:dyDescent="0.25">
      <c r="A37" s="3" t="s">
        <v>201</v>
      </c>
      <c r="B37" s="3" t="s">
        <v>153</v>
      </c>
      <c r="C37" s="2" t="s">
        <v>110</v>
      </c>
      <c r="D37" s="3" t="s">
        <v>171</v>
      </c>
      <c r="E37" s="114">
        <v>240.14999999999998</v>
      </c>
      <c r="F37" s="114">
        <f t="shared" si="6"/>
        <v>9.06</v>
      </c>
      <c r="G37" s="114">
        <f t="shared" si="7"/>
        <v>2175.7600000000002</v>
      </c>
      <c r="I37" s="115">
        <f t="shared" si="5"/>
        <v>9.06</v>
      </c>
      <c r="L37" s="168">
        <v>9.06</v>
      </c>
    </row>
    <row r="38" spans="1:12" s="1" customFormat="1" ht="22.5" x14ac:dyDescent="0.25">
      <c r="A38" s="3" t="s">
        <v>202</v>
      </c>
      <c r="B38" s="3" t="s">
        <v>151</v>
      </c>
      <c r="C38" s="2" t="s">
        <v>107</v>
      </c>
      <c r="D38" s="3" t="s">
        <v>58</v>
      </c>
      <c r="E38" s="114">
        <v>240.14999999999998</v>
      </c>
      <c r="F38" s="114">
        <f t="shared" si="6"/>
        <v>32.159999999999997</v>
      </c>
      <c r="G38" s="114">
        <f t="shared" si="7"/>
        <v>7723.22</v>
      </c>
      <c r="I38" s="115">
        <f t="shared" si="5"/>
        <v>32.159999999999997</v>
      </c>
      <c r="L38" s="168">
        <v>32.159999999999997</v>
      </c>
    </row>
    <row r="39" spans="1:12" s="1" customFormat="1" x14ac:dyDescent="0.25">
      <c r="A39" s="3" t="s">
        <v>203</v>
      </c>
      <c r="B39" s="3" t="s">
        <v>154</v>
      </c>
      <c r="C39" s="2" t="s">
        <v>111</v>
      </c>
      <c r="D39" s="3" t="s">
        <v>57</v>
      </c>
      <c r="E39" s="114">
        <v>23882.520000000004</v>
      </c>
      <c r="F39" s="114">
        <f t="shared" si="6"/>
        <v>8.7200000000000006</v>
      </c>
      <c r="G39" s="114">
        <f t="shared" si="7"/>
        <v>208255.57</v>
      </c>
      <c r="I39" s="115">
        <f t="shared" si="5"/>
        <v>8.7200000000000006</v>
      </c>
      <c r="L39" s="168">
        <v>8.7200000000000006</v>
      </c>
    </row>
    <row r="40" spans="1:12" s="1" customFormat="1" x14ac:dyDescent="0.25">
      <c r="A40" s="3" t="s">
        <v>204</v>
      </c>
      <c r="B40" s="3" t="s">
        <v>155</v>
      </c>
      <c r="C40" s="2" t="s">
        <v>112</v>
      </c>
      <c r="D40" s="3" t="s">
        <v>85</v>
      </c>
      <c r="E40" s="114">
        <v>4508.75</v>
      </c>
      <c r="F40" s="114">
        <f t="shared" si="6"/>
        <v>13.05</v>
      </c>
      <c r="G40" s="114">
        <f t="shared" si="7"/>
        <v>58839.19</v>
      </c>
      <c r="I40" s="115">
        <f t="shared" si="5"/>
        <v>13.05</v>
      </c>
      <c r="L40" s="168">
        <v>13.05</v>
      </c>
    </row>
    <row r="41" spans="1:12" s="1" customFormat="1" ht="33.75" x14ac:dyDescent="0.25">
      <c r="A41" s="3" t="s">
        <v>205</v>
      </c>
      <c r="B41" s="3" t="s">
        <v>156</v>
      </c>
      <c r="C41" s="2" t="s">
        <v>113</v>
      </c>
      <c r="D41" s="3" t="s">
        <v>57</v>
      </c>
      <c r="E41" s="114">
        <v>19217.629999999997</v>
      </c>
      <c r="F41" s="114">
        <f t="shared" si="6"/>
        <v>72.36</v>
      </c>
      <c r="G41" s="114">
        <f t="shared" si="7"/>
        <v>1390587.71</v>
      </c>
      <c r="I41" s="115">
        <f t="shared" si="5"/>
        <v>72.36</v>
      </c>
      <c r="L41" s="168">
        <v>72.36</v>
      </c>
    </row>
    <row r="42" spans="1:12" s="1" customFormat="1" ht="33.75" x14ac:dyDescent="0.25">
      <c r="A42" s="3" t="s">
        <v>206</v>
      </c>
      <c r="B42" s="3" t="s">
        <v>157</v>
      </c>
      <c r="C42" s="2" t="s">
        <v>114</v>
      </c>
      <c r="D42" s="3" t="s">
        <v>57</v>
      </c>
      <c r="E42" s="114">
        <v>145.06</v>
      </c>
      <c r="F42" s="114">
        <f t="shared" ref="F42:F61" si="8">ROUND(I42,2)</f>
        <v>81.59</v>
      </c>
      <c r="G42" s="114">
        <f t="shared" ref="G42:G61" si="9">ROUND(F42*E42,2)</f>
        <v>11835.45</v>
      </c>
      <c r="I42" s="115">
        <f t="shared" si="5"/>
        <v>81.59</v>
      </c>
      <c r="L42" s="168">
        <v>81.59</v>
      </c>
    </row>
    <row r="43" spans="1:12" s="1" customFormat="1" ht="33.75" x14ac:dyDescent="0.25">
      <c r="A43" s="3" t="s">
        <v>207</v>
      </c>
      <c r="B43" s="3" t="s">
        <v>158</v>
      </c>
      <c r="C43" s="2" t="s">
        <v>115</v>
      </c>
      <c r="D43" s="3" t="s">
        <v>57</v>
      </c>
      <c r="E43" s="114">
        <v>2814.3200000000006</v>
      </c>
      <c r="F43" s="114">
        <f t="shared" si="8"/>
        <v>78.63</v>
      </c>
      <c r="G43" s="114">
        <f t="shared" si="9"/>
        <v>221289.98</v>
      </c>
      <c r="I43" s="115">
        <f t="shared" si="5"/>
        <v>78.63</v>
      </c>
      <c r="L43" s="168">
        <v>78.63</v>
      </c>
    </row>
    <row r="44" spans="1:12" s="1" customFormat="1" ht="33.75" x14ac:dyDescent="0.25">
      <c r="A44" s="3" t="s">
        <v>208</v>
      </c>
      <c r="B44" s="3" t="s">
        <v>159</v>
      </c>
      <c r="C44" s="2" t="s">
        <v>116</v>
      </c>
      <c r="D44" s="3" t="s">
        <v>57</v>
      </c>
      <c r="E44" s="114">
        <v>229.4</v>
      </c>
      <c r="F44" s="114">
        <f t="shared" si="8"/>
        <v>79.959999999999994</v>
      </c>
      <c r="G44" s="114">
        <f t="shared" si="9"/>
        <v>18342.82</v>
      </c>
      <c r="I44" s="115">
        <f t="shared" si="5"/>
        <v>79.959999999999994</v>
      </c>
      <c r="L44" s="168">
        <v>79.959999999999994</v>
      </c>
    </row>
    <row r="45" spans="1:12" s="1" customFormat="1" x14ac:dyDescent="0.25">
      <c r="A45" s="24" t="s">
        <v>209</v>
      </c>
      <c r="B45" s="24"/>
      <c r="C45" s="25" t="s">
        <v>117</v>
      </c>
      <c r="D45" s="3" t="s">
        <v>86</v>
      </c>
      <c r="E45" s="114">
        <v>0</v>
      </c>
      <c r="F45" s="114">
        <f t="shared" si="8"/>
        <v>0</v>
      </c>
      <c r="G45" s="114">
        <f t="shared" si="9"/>
        <v>0</v>
      </c>
      <c r="H45" s="116">
        <f>SUM(G46)</f>
        <v>135826.82</v>
      </c>
      <c r="I45" s="115">
        <f t="shared" si="5"/>
        <v>0</v>
      </c>
      <c r="L45" s="168">
        <v>0</v>
      </c>
    </row>
    <row r="46" spans="1:12" s="1" customFormat="1" ht="22.5" x14ac:dyDescent="0.25">
      <c r="A46" s="3" t="s">
        <v>210</v>
      </c>
      <c r="B46" s="3" t="s">
        <v>160</v>
      </c>
      <c r="C46" s="2" t="s">
        <v>118</v>
      </c>
      <c r="D46" s="3" t="s">
        <v>172</v>
      </c>
      <c r="E46" s="114">
        <v>1705.5100000000002</v>
      </c>
      <c r="F46" s="114">
        <f t="shared" si="8"/>
        <v>79.64</v>
      </c>
      <c r="G46" s="114">
        <f t="shared" si="9"/>
        <v>135826.82</v>
      </c>
      <c r="I46" s="115">
        <f t="shared" si="5"/>
        <v>79.64</v>
      </c>
      <c r="L46" s="168">
        <v>79.64</v>
      </c>
    </row>
    <row r="47" spans="1:12" s="1" customFormat="1" x14ac:dyDescent="0.25">
      <c r="A47" s="24" t="s">
        <v>211</v>
      </c>
      <c r="B47" s="24"/>
      <c r="C47" s="25" t="s">
        <v>119</v>
      </c>
      <c r="D47" s="3" t="s">
        <v>86</v>
      </c>
      <c r="E47" s="114">
        <v>0</v>
      </c>
      <c r="F47" s="114">
        <f t="shared" si="8"/>
        <v>0</v>
      </c>
      <c r="G47" s="114">
        <f t="shared" si="9"/>
        <v>0</v>
      </c>
      <c r="H47" s="116">
        <f>SUM(G48)</f>
        <v>9122.4</v>
      </c>
      <c r="I47" s="115">
        <f t="shared" si="5"/>
        <v>0</v>
      </c>
      <c r="L47" s="168">
        <v>0</v>
      </c>
    </row>
    <row r="48" spans="1:12" s="1" customFormat="1" ht="22.5" x14ac:dyDescent="0.25">
      <c r="A48" s="3" t="s">
        <v>212</v>
      </c>
      <c r="B48" s="3" t="s">
        <v>161</v>
      </c>
      <c r="C48" s="2" t="s">
        <v>120</v>
      </c>
      <c r="D48" s="3" t="s">
        <v>173</v>
      </c>
      <c r="E48" s="114">
        <v>45</v>
      </c>
      <c r="F48" s="114">
        <f t="shared" si="8"/>
        <v>202.72</v>
      </c>
      <c r="G48" s="114">
        <f t="shared" si="9"/>
        <v>9122.4</v>
      </c>
      <c r="I48" s="115">
        <f t="shared" si="5"/>
        <v>202.72</v>
      </c>
      <c r="L48" s="168">
        <v>202.72</v>
      </c>
    </row>
    <row r="49" spans="1:12" s="1" customFormat="1" x14ac:dyDescent="0.25">
      <c r="A49" s="24" t="s">
        <v>213</v>
      </c>
      <c r="B49" s="24"/>
      <c r="C49" s="25" t="s">
        <v>121</v>
      </c>
      <c r="D49" s="3" t="s">
        <v>86</v>
      </c>
      <c r="E49" s="114">
        <v>0</v>
      </c>
      <c r="F49" s="114">
        <f t="shared" si="8"/>
        <v>0</v>
      </c>
      <c r="G49" s="114">
        <f t="shared" si="9"/>
        <v>0</v>
      </c>
      <c r="H49" s="116">
        <f>SUM(G50:G52)</f>
        <v>328993.62</v>
      </c>
      <c r="I49" s="115">
        <f t="shared" si="5"/>
        <v>0</v>
      </c>
      <c r="L49" s="168">
        <v>0</v>
      </c>
    </row>
    <row r="50" spans="1:12" s="1" customFormat="1" ht="33.75" x14ac:dyDescent="0.25">
      <c r="A50" s="3" t="s">
        <v>214</v>
      </c>
      <c r="B50" s="3" t="s">
        <v>161</v>
      </c>
      <c r="C50" s="2" t="s">
        <v>122</v>
      </c>
      <c r="D50" s="3" t="s">
        <v>173</v>
      </c>
      <c r="E50" s="114">
        <v>88</v>
      </c>
      <c r="F50" s="114">
        <f t="shared" si="8"/>
        <v>454.09</v>
      </c>
      <c r="G50" s="114">
        <f t="shared" si="9"/>
        <v>39959.919999999998</v>
      </c>
      <c r="I50" s="115">
        <f t="shared" si="5"/>
        <v>454.09</v>
      </c>
      <c r="L50" s="168">
        <v>454.09</v>
      </c>
    </row>
    <row r="51" spans="1:12" s="1" customFormat="1" x14ac:dyDescent="0.25">
      <c r="A51" s="3" t="s">
        <v>215</v>
      </c>
      <c r="B51" s="3" t="s">
        <v>160</v>
      </c>
      <c r="C51" s="2" t="s">
        <v>123</v>
      </c>
      <c r="D51" s="3" t="s">
        <v>173</v>
      </c>
      <c r="E51" s="114">
        <v>95</v>
      </c>
      <c r="F51" s="114">
        <f t="shared" si="8"/>
        <v>822.3</v>
      </c>
      <c r="G51" s="114">
        <f t="shared" si="9"/>
        <v>78118.5</v>
      </c>
      <c r="I51" s="115">
        <f t="shared" si="5"/>
        <v>822.3</v>
      </c>
      <c r="L51" s="168">
        <v>822.3</v>
      </c>
    </row>
    <row r="52" spans="1:12" s="1" customFormat="1" x14ac:dyDescent="0.25">
      <c r="A52" s="3" t="s">
        <v>216</v>
      </c>
      <c r="B52" s="3" t="s">
        <v>162</v>
      </c>
      <c r="C52" s="2" t="s">
        <v>124</v>
      </c>
      <c r="D52" s="3" t="s">
        <v>173</v>
      </c>
      <c r="E52" s="114">
        <v>95</v>
      </c>
      <c r="F52" s="114">
        <f t="shared" si="8"/>
        <v>2220.16</v>
      </c>
      <c r="G52" s="114">
        <f t="shared" si="9"/>
        <v>210915.20000000001</v>
      </c>
      <c r="I52" s="115">
        <f t="shared" si="5"/>
        <v>2220.16</v>
      </c>
      <c r="L52" s="168">
        <v>2220.16</v>
      </c>
    </row>
    <row r="53" spans="1:12" s="1" customFormat="1" x14ac:dyDescent="0.25">
      <c r="A53" s="24" t="s">
        <v>217</v>
      </c>
      <c r="B53" s="24"/>
      <c r="C53" s="25" t="s">
        <v>125</v>
      </c>
      <c r="D53" s="3" t="s">
        <v>86</v>
      </c>
      <c r="E53" s="114">
        <v>0</v>
      </c>
      <c r="F53" s="114">
        <f t="shared" si="8"/>
        <v>0</v>
      </c>
      <c r="G53" s="114">
        <f t="shared" si="9"/>
        <v>0</v>
      </c>
      <c r="H53" s="116">
        <f>SUM(G54)</f>
        <v>32469.72</v>
      </c>
      <c r="I53" s="115">
        <f t="shared" si="5"/>
        <v>0</v>
      </c>
      <c r="L53" s="168">
        <v>0</v>
      </c>
    </row>
    <row r="54" spans="1:12" s="1" customFormat="1" ht="22.5" x14ac:dyDescent="0.25">
      <c r="A54" s="3" t="s">
        <v>218</v>
      </c>
      <c r="B54" s="3" t="s">
        <v>162</v>
      </c>
      <c r="C54" s="2" t="s">
        <v>126</v>
      </c>
      <c r="D54" s="3" t="s">
        <v>173</v>
      </c>
      <c r="E54" s="114">
        <v>71</v>
      </c>
      <c r="F54" s="114">
        <f t="shared" si="8"/>
        <v>457.32</v>
      </c>
      <c r="G54" s="114">
        <f t="shared" si="9"/>
        <v>32469.72</v>
      </c>
      <c r="I54" s="115">
        <f t="shared" si="5"/>
        <v>457.32</v>
      </c>
      <c r="L54" s="168">
        <v>457.32</v>
      </c>
    </row>
    <row r="55" spans="1:12" s="1" customFormat="1" x14ac:dyDescent="0.25">
      <c r="A55" s="24" t="s">
        <v>219</v>
      </c>
      <c r="B55" s="24"/>
      <c r="C55" s="25" t="s">
        <v>127</v>
      </c>
      <c r="D55" s="3" t="s">
        <v>86</v>
      </c>
      <c r="E55" s="114">
        <v>0</v>
      </c>
      <c r="F55" s="114">
        <f t="shared" si="8"/>
        <v>0</v>
      </c>
      <c r="G55" s="114">
        <f t="shared" si="9"/>
        <v>0</v>
      </c>
      <c r="H55" s="116">
        <f>SUM(G55:G61)</f>
        <v>104949.45999999999</v>
      </c>
      <c r="I55" s="115">
        <f t="shared" si="5"/>
        <v>0</v>
      </c>
      <c r="L55" s="168">
        <v>0</v>
      </c>
    </row>
    <row r="56" spans="1:12" s="1" customFormat="1" ht="22.5" x14ac:dyDescent="0.25">
      <c r="A56" s="3" t="s">
        <v>220</v>
      </c>
      <c r="B56" s="3" t="s">
        <v>163</v>
      </c>
      <c r="C56" s="2" t="s">
        <v>128</v>
      </c>
      <c r="D56" s="3" t="s">
        <v>172</v>
      </c>
      <c r="E56" s="114">
        <v>2632.92</v>
      </c>
      <c r="F56" s="114">
        <f t="shared" si="8"/>
        <v>5.22</v>
      </c>
      <c r="G56" s="114">
        <f t="shared" si="9"/>
        <v>13743.84</v>
      </c>
      <c r="I56" s="115">
        <f t="shared" si="5"/>
        <v>5.22</v>
      </c>
      <c r="L56" s="168">
        <v>5.22</v>
      </c>
    </row>
    <row r="57" spans="1:12" s="1" customFormat="1" x14ac:dyDescent="0.25">
      <c r="A57" s="3" t="s">
        <v>221</v>
      </c>
      <c r="B57" s="3" t="s">
        <v>164</v>
      </c>
      <c r="C57" s="2" t="s">
        <v>129</v>
      </c>
      <c r="D57" s="3" t="s">
        <v>57</v>
      </c>
      <c r="E57" s="114">
        <v>2632.92</v>
      </c>
      <c r="F57" s="114">
        <f t="shared" si="8"/>
        <v>8.18</v>
      </c>
      <c r="G57" s="114">
        <f t="shared" si="9"/>
        <v>21537.29</v>
      </c>
      <c r="I57" s="115">
        <f t="shared" si="5"/>
        <v>8.18</v>
      </c>
      <c r="L57" s="168">
        <v>8.18</v>
      </c>
    </row>
    <row r="58" spans="1:12" s="1" customFormat="1" x14ac:dyDescent="0.25">
      <c r="A58" s="3" t="s">
        <v>222</v>
      </c>
      <c r="B58" s="3" t="s">
        <v>165</v>
      </c>
      <c r="C58" s="2" t="s">
        <v>130</v>
      </c>
      <c r="D58" s="3" t="s">
        <v>57</v>
      </c>
      <c r="E58" s="114">
        <v>2632.92</v>
      </c>
      <c r="F58" s="114">
        <f t="shared" si="8"/>
        <v>6.43</v>
      </c>
      <c r="G58" s="114">
        <f t="shared" si="9"/>
        <v>16929.68</v>
      </c>
      <c r="I58" s="115">
        <f t="shared" si="5"/>
        <v>6.43</v>
      </c>
      <c r="L58" s="168">
        <v>6.43</v>
      </c>
    </row>
    <row r="59" spans="1:12" s="1" customFormat="1" ht="22.5" x14ac:dyDescent="0.25">
      <c r="A59" s="3" t="s">
        <v>223</v>
      </c>
      <c r="B59" s="3" t="s">
        <v>166</v>
      </c>
      <c r="C59" s="2" t="s">
        <v>131</v>
      </c>
      <c r="D59" s="3" t="s">
        <v>169</v>
      </c>
      <c r="E59" s="114">
        <v>168</v>
      </c>
      <c r="F59" s="114">
        <f t="shared" si="8"/>
        <v>50.46</v>
      </c>
      <c r="G59" s="114">
        <f t="shared" si="9"/>
        <v>8477.2800000000007</v>
      </c>
      <c r="I59" s="115">
        <f t="shared" si="5"/>
        <v>50.46</v>
      </c>
      <c r="L59" s="168">
        <v>50.46</v>
      </c>
    </row>
    <row r="60" spans="1:12" s="1" customFormat="1" ht="22.5" x14ac:dyDescent="0.25">
      <c r="A60" s="3" t="s">
        <v>224</v>
      </c>
      <c r="B60" s="3" t="s">
        <v>167</v>
      </c>
      <c r="C60" s="2" t="s">
        <v>132</v>
      </c>
      <c r="D60" s="3" t="s">
        <v>169</v>
      </c>
      <c r="E60" s="114">
        <v>131</v>
      </c>
      <c r="F60" s="114">
        <f t="shared" si="8"/>
        <v>279.99</v>
      </c>
      <c r="G60" s="114">
        <f t="shared" si="9"/>
        <v>36678.69</v>
      </c>
      <c r="I60" s="115">
        <f t="shared" si="5"/>
        <v>279.99</v>
      </c>
      <c r="L60" s="168">
        <v>279.99</v>
      </c>
    </row>
    <row r="61" spans="1:12" s="1" customFormat="1" ht="22.5" x14ac:dyDescent="0.25">
      <c r="A61" s="3" t="s">
        <v>225</v>
      </c>
      <c r="B61" s="3" t="s">
        <v>168</v>
      </c>
      <c r="C61" s="2" t="s">
        <v>133</v>
      </c>
      <c r="D61" s="3" t="s">
        <v>174</v>
      </c>
      <c r="E61" s="114">
        <v>189</v>
      </c>
      <c r="F61" s="114">
        <f t="shared" si="8"/>
        <v>40.119999999999997</v>
      </c>
      <c r="G61" s="114">
        <f t="shared" si="9"/>
        <v>7582.68</v>
      </c>
      <c r="I61" s="115">
        <f t="shared" si="5"/>
        <v>40.119999999999997</v>
      </c>
      <c r="L61" s="168">
        <v>40.119999999999997</v>
      </c>
    </row>
    <row r="62" spans="1:12" s="1" customFormat="1" x14ac:dyDescent="0.25">
      <c r="A62" s="127"/>
      <c r="B62" s="127"/>
      <c r="C62" s="127"/>
      <c r="D62" s="127"/>
      <c r="E62" s="127"/>
      <c r="F62" s="127"/>
      <c r="G62" s="128"/>
      <c r="H62" s="169"/>
      <c r="I62" s="78"/>
      <c r="L62" s="7"/>
    </row>
    <row r="63" spans="1:12" x14ac:dyDescent="0.25">
      <c r="A63" s="118" t="s">
        <v>4</v>
      </c>
      <c r="B63" s="118"/>
      <c r="C63" s="118"/>
      <c r="D63" s="118"/>
      <c r="E63" s="118"/>
      <c r="F63" s="118"/>
      <c r="G63" s="4">
        <f>SUM(G11:G61)</f>
        <v>2999999.9999999995</v>
      </c>
      <c r="H63" s="117"/>
    </row>
    <row r="64" spans="1:12" x14ac:dyDescent="0.25">
      <c r="A64" s="22"/>
      <c r="B64" s="22"/>
      <c r="C64" s="22"/>
      <c r="D64" s="22"/>
      <c r="E64" s="22"/>
      <c r="F64" s="22"/>
      <c r="G64" s="22"/>
    </row>
    <row r="65" spans="1:7" ht="15" customHeight="1" x14ac:dyDescent="0.25">
      <c r="A65" s="120" t="s">
        <v>76</v>
      </c>
      <c r="B65" s="120"/>
      <c r="C65" s="120"/>
      <c r="D65" s="120"/>
      <c r="E65" s="120"/>
      <c r="F65" s="120"/>
      <c r="G65" s="120"/>
    </row>
    <row r="66" spans="1:7" x14ac:dyDescent="0.25">
      <c r="A66" s="22"/>
      <c r="B66" s="22"/>
      <c r="C66" s="22"/>
      <c r="D66" s="22"/>
      <c r="E66" s="22"/>
      <c r="F66" s="22"/>
      <c r="G66" s="22"/>
    </row>
    <row r="67" spans="1:7" x14ac:dyDescent="0.25">
      <c r="A67" s="22"/>
      <c r="B67" s="22"/>
      <c r="C67" s="22"/>
      <c r="D67" s="22"/>
      <c r="E67" s="22"/>
      <c r="F67" s="22"/>
      <c r="G67" s="22"/>
    </row>
    <row r="68" spans="1:7" x14ac:dyDescent="0.25">
      <c r="A68" s="22"/>
      <c r="B68" s="22"/>
      <c r="C68" s="22"/>
      <c r="D68" s="22"/>
      <c r="E68" s="22"/>
      <c r="F68" s="22"/>
      <c r="G68" s="22"/>
    </row>
    <row r="69" spans="1:7" x14ac:dyDescent="0.25">
      <c r="A69" s="22"/>
      <c r="B69" s="22"/>
      <c r="C69" s="22"/>
      <c r="D69" s="22"/>
      <c r="E69" s="22"/>
      <c r="F69" s="22"/>
      <c r="G69" s="22"/>
    </row>
    <row r="70" spans="1:7" x14ac:dyDescent="0.25">
      <c r="A70" s="22"/>
      <c r="B70" s="22"/>
      <c r="C70" s="22"/>
      <c r="D70" s="22"/>
      <c r="E70" s="22"/>
      <c r="F70" s="22"/>
      <c r="G70" s="22"/>
    </row>
    <row r="71" spans="1:7" x14ac:dyDescent="0.25">
      <c r="A71" s="22"/>
      <c r="B71" s="22"/>
      <c r="C71" s="22"/>
      <c r="D71" s="22"/>
      <c r="E71" s="22"/>
      <c r="F71" s="22"/>
      <c r="G71" s="22"/>
    </row>
    <row r="72" spans="1:7" x14ac:dyDescent="0.25">
      <c r="A72" s="22"/>
      <c r="B72" s="22"/>
      <c r="C72" s="22"/>
      <c r="D72" s="22"/>
      <c r="E72" s="22"/>
      <c r="F72" s="22"/>
      <c r="G72" s="22"/>
    </row>
  </sheetData>
  <sheetProtection password="EE6F" sheet="1" objects="1" scenarios="1" selectLockedCells="1"/>
  <mergeCells count="9">
    <mergeCell ref="A63:F63"/>
    <mergeCell ref="A7:G7"/>
    <mergeCell ref="A65:G65"/>
    <mergeCell ref="K1:K9"/>
    <mergeCell ref="I2:I6"/>
    <mergeCell ref="A8:G8"/>
    <mergeCell ref="A9:G9"/>
    <mergeCell ref="A62:G62"/>
    <mergeCell ref="A6:G6"/>
  </mergeCells>
  <dataValidations disablePrompts="1" xWindow="954" yWindow="751" count="1">
    <dataValidation type="decimal" operator="lessThanOrEqual" showInputMessage="1" showErrorMessage="1" errorTitle="VALOR NÃO PERMITIDO" error="INSIRA VALORES MENORES QUE OS VALORE BASES" promptTitle="VALOR PERMITIDO" prompt="INSIRA VALOR MENOR QUE VALOR BASE" sqref="I11:I62">
      <formula1>L11</formula1>
    </dataValidation>
  </dataValidations>
  <pageMargins left="0.31496062992125984" right="0.31496062992125984" top="0.78740157480314965" bottom="0.78740157480314965" header="0.31496062992125984" footer="0.31496062992125984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3:AD54"/>
  <sheetViews>
    <sheetView topLeftCell="A10" workbookViewId="0">
      <selection activeCell="E22" sqref="E22"/>
    </sheetView>
  </sheetViews>
  <sheetFormatPr defaultRowHeight="15" x14ac:dyDescent="0.25"/>
  <cols>
    <col min="1" max="1" width="7.42578125" customWidth="1"/>
    <col min="2" max="2" width="38.140625" customWidth="1"/>
    <col min="3" max="3" width="11.42578125" bestFit="1" customWidth="1"/>
    <col min="4" max="4" width="7.85546875" customWidth="1"/>
    <col min="5" max="16" width="7" bestFit="1" customWidth="1"/>
    <col min="17" max="29" width="7" customWidth="1"/>
    <col min="30" max="30" width="53.5703125" bestFit="1" customWidth="1"/>
  </cols>
  <sheetData>
    <row r="13" spans="1:29" ht="19.5" x14ac:dyDescent="0.25">
      <c r="A13" s="129" t="s">
        <v>22</v>
      </c>
      <c r="B13" s="129"/>
      <c r="C13" s="129"/>
      <c r="D13" s="129"/>
      <c r="E13" s="129"/>
      <c r="F13" s="129"/>
      <c r="G13" s="129"/>
      <c r="H13" s="129"/>
      <c r="I13" s="129"/>
      <c r="J13" s="129"/>
      <c r="K13" s="129"/>
      <c r="L13" s="129"/>
      <c r="M13" s="129"/>
      <c r="N13" s="129"/>
      <c r="O13" s="129"/>
      <c r="P13" s="129"/>
      <c r="Q13" s="129"/>
      <c r="R13" s="129"/>
      <c r="S13" s="129"/>
      <c r="T13" s="129"/>
      <c r="U13" s="129"/>
      <c r="V13" s="129"/>
      <c r="W13" s="129"/>
      <c r="X13" s="129"/>
      <c r="Y13" s="129"/>
      <c r="Z13" s="129"/>
      <c r="AA13" s="129"/>
      <c r="AB13" s="129"/>
      <c r="AC13" s="76"/>
    </row>
    <row r="14" spans="1:29" x14ac:dyDescent="0.25">
      <c r="A14" s="9"/>
      <c r="B14" s="9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  <c r="N14" s="10"/>
      <c r="O14" s="10"/>
      <c r="P14" s="10"/>
      <c r="Q14" s="10"/>
      <c r="R14" s="10"/>
      <c r="S14" s="10"/>
      <c r="T14" s="10"/>
      <c r="U14" s="10"/>
      <c r="V14" s="10"/>
      <c r="W14" s="10"/>
      <c r="X14" s="10"/>
      <c r="Y14" s="10"/>
      <c r="Z14" s="10"/>
      <c r="AA14" s="10"/>
      <c r="AB14" s="10"/>
      <c r="AC14" s="10"/>
    </row>
    <row r="15" spans="1:29" x14ac:dyDescent="0.25">
      <c r="A15" s="29" t="str">
        <f>ORÇAMENTO!A7</f>
        <v>OBJETO: OBRAS DE INFRAESTRUTURA PARA NÃO MOTORIZADOS DO MUNICIPIO DE CORONEL VIVIDA
               PROGRAMA PRÓ- TRANSPORTE AVANÇAR CIDADES</v>
      </c>
      <c r="B15" s="30"/>
      <c r="C15" s="30"/>
      <c r="D15" s="30"/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30"/>
      <c r="Z15" s="30"/>
      <c r="AA15" s="30"/>
      <c r="AB15" s="31"/>
      <c r="AC15" s="79"/>
    </row>
    <row r="16" spans="1:29" x14ac:dyDescent="0.25">
      <c r="A16" s="29" t="str">
        <f>ORÇAMENTO!A8</f>
        <v>LOCALIZAÇÃO: Avenida Generoso Marques e Rua Romário Martins</v>
      </c>
      <c r="B16" s="30"/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  <c r="O16" s="30"/>
      <c r="P16" s="30"/>
      <c r="Q16" s="30"/>
      <c r="R16" s="30"/>
      <c r="S16" s="30"/>
      <c r="T16" s="30"/>
      <c r="U16" s="30"/>
      <c r="V16" s="30"/>
      <c r="W16" s="30"/>
      <c r="X16" s="30"/>
      <c r="Y16" s="30"/>
      <c r="Z16" s="30"/>
      <c r="AA16" s="30"/>
      <c r="AB16" s="31"/>
      <c r="AC16" s="79"/>
    </row>
    <row r="17" spans="1:30" x14ac:dyDescent="0.25">
      <c r="A17" s="29" t="s">
        <v>23</v>
      </c>
      <c r="B17" s="32"/>
      <c r="C17" s="33"/>
      <c r="D17" s="33"/>
      <c r="E17" s="33"/>
      <c r="F17" s="33"/>
      <c r="G17" s="33"/>
      <c r="H17" s="33"/>
      <c r="I17" s="33"/>
      <c r="J17" s="33"/>
      <c r="K17" s="33"/>
      <c r="L17" s="33"/>
      <c r="M17" s="33"/>
      <c r="N17" s="33"/>
      <c r="O17" s="33"/>
      <c r="P17" s="30"/>
      <c r="Q17" s="30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4"/>
      <c r="AC17" s="11"/>
    </row>
    <row r="18" spans="1:30" ht="15.75" thickBot="1" x14ac:dyDescent="0.3">
      <c r="A18" s="11"/>
      <c r="B18" s="11"/>
      <c r="C18" s="11"/>
      <c r="D18" s="11"/>
      <c r="E18" s="11"/>
      <c r="F18" s="11"/>
      <c r="G18" s="11"/>
      <c r="H18" s="11"/>
      <c r="I18" s="11"/>
      <c r="J18" s="11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</row>
    <row r="19" spans="1:30" x14ac:dyDescent="0.25">
      <c r="A19" s="132" t="s">
        <v>10</v>
      </c>
      <c r="B19" s="131" t="s">
        <v>24</v>
      </c>
      <c r="C19" s="135" t="s">
        <v>25</v>
      </c>
      <c r="D19" s="106" t="s">
        <v>29</v>
      </c>
      <c r="E19" s="131" t="s">
        <v>11</v>
      </c>
      <c r="F19" s="131"/>
      <c r="G19" s="131" t="s">
        <v>12</v>
      </c>
      <c r="H19" s="131"/>
      <c r="I19" s="131" t="s">
        <v>13</v>
      </c>
      <c r="J19" s="131"/>
      <c r="K19" s="131" t="s">
        <v>14</v>
      </c>
      <c r="L19" s="131"/>
      <c r="M19" s="131" t="s">
        <v>15</v>
      </c>
      <c r="N19" s="131"/>
      <c r="O19" s="131" t="s">
        <v>16</v>
      </c>
      <c r="P19" s="131"/>
      <c r="Q19" s="131" t="s">
        <v>77</v>
      </c>
      <c r="R19" s="131"/>
      <c r="S19" s="131" t="s">
        <v>78</v>
      </c>
      <c r="T19" s="131"/>
      <c r="U19" s="131" t="s">
        <v>79</v>
      </c>
      <c r="V19" s="131"/>
      <c r="W19" s="131" t="s">
        <v>232</v>
      </c>
      <c r="X19" s="131"/>
      <c r="Y19" s="131" t="s">
        <v>233</v>
      </c>
      <c r="Z19" s="131"/>
      <c r="AA19" s="131" t="s">
        <v>234</v>
      </c>
      <c r="AB19" s="138"/>
      <c r="AC19" s="80"/>
    </row>
    <row r="20" spans="1:30" x14ac:dyDescent="0.25">
      <c r="A20" s="133"/>
      <c r="B20" s="134"/>
      <c r="C20" s="136"/>
      <c r="D20" s="107" t="s">
        <v>30</v>
      </c>
      <c r="E20" s="13" t="s">
        <v>17</v>
      </c>
      <c r="F20" s="14" t="s">
        <v>18</v>
      </c>
      <c r="G20" s="13" t="s">
        <v>17</v>
      </c>
      <c r="H20" s="14" t="s">
        <v>18</v>
      </c>
      <c r="I20" s="13" t="s">
        <v>17</v>
      </c>
      <c r="J20" s="14" t="s">
        <v>18</v>
      </c>
      <c r="K20" s="13" t="s">
        <v>17</v>
      </c>
      <c r="L20" s="14" t="s">
        <v>18</v>
      </c>
      <c r="M20" s="13" t="s">
        <v>17</v>
      </c>
      <c r="N20" s="14" t="s">
        <v>18</v>
      </c>
      <c r="O20" s="13" t="s">
        <v>17</v>
      </c>
      <c r="P20" s="14" t="s">
        <v>18</v>
      </c>
      <c r="Q20" s="13" t="s">
        <v>17</v>
      </c>
      <c r="R20" s="14" t="s">
        <v>18</v>
      </c>
      <c r="S20" s="13" t="s">
        <v>17</v>
      </c>
      <c r="T20" s="14" t="s">
        <v>18</v>
      </c>
      <c r="U20" s="13" t="s">
        <v>17</v>
      </c>
      <c r="V20" s="13" t="s">
        <v>18</v>
      </c>
      <c r="W20" s="13" t="s">
        <v>17</v>
      </c>
      <c r="X20" s="13" t="s">
        <v>18</v>
      </c>
      <c r="Y20" s="13" t="s">
        <v>17</v>
      </c>
      <c r="Z20" s="13" t="s">
        <v>18</v>
      </c>
      <c r="AA20" s="13" t="s">
        <v>17</v>
      </c>
      <c r="AB20" s="171" t="s">
        <v>18</v>
      </c>
      <c r="AC20" s="80"/>
    </row>
    <row r="21" spans="1:30" ht="22.5" customHeight="1" x14ac:dyDescent="0.25">
      <c r="A21" s="99">
        <v>1</v>
      </c>
      <c r="B21" s="173" t="str">
        <f>ORÇAMENTO!C11</f>
        <v>IMPLANTAÇÃO DE CALÇADAS COM ACESSIBILIDADE</v>
      </c>
      <c r="C21" s="16"/>
      <c r="D21" s="26"/>
      <c r="E21" s="17"/>
      <c r="F21" s="16">
        <f t="shared" ref="F21:F44" si="0">E21</f>
        <v>0</v>
      </c>
      <c r="G21" s="17"/>
      <c r="H21" s="16">
        <f t="shared" ref="H21:H44" si="1">F21+G21</f>
        <v>0</v>
      </c>
      <c r="I21" s="17"/>
      <c r="J21" s="16">
        <f t="shared" ref="J21:J44" si="2">H21+I21</f>
        <v>0</v>
      </c>
      <c r="K21" s="17"/>
      <c r="L21" s="16">
        <f t="shared" ref="L21:L44" si="3">J21+K21</f>
        <v>0</v>
      </c>
      <c r="M21" s="17"/>
      <c r="N21" s="16">
        <f t="shared" ref="N21:N44" si="4">L21+M21</f>
        <v>0</v>
      </c>
      <c r="O21" s="18"/>
      <c r="P21" s="16">
        <f t="shared" ref="P21:P44" si="5">N21+O21</f>
        <v>0</v>
      </c>
      <c r="Q21" s="18"/>
      <c r="R21" s="16">
        <f t="shared" ref="R21:R44" si="6">P21+Q21</f>
        <v>0</v>
      </c>
      <c r="S21" s="18"/>
      <c r="T21" s="16">
        <f t="shared" ref="T21:T44" si="7">R21+S21</f>
        <v>0</v>
      </c>
      <c r="U21" s="18"/>
      <c r="V21" s="16">
        <f t="shared" ref="V21:V44" si="8">T21+U21</f>
        <v>0</v>
      </c>
      <c r="W21" s="18"/>
      <c r="X21" s="16">
        <f t="shared" ref="X21:X44" si="9">V21+W21</f>
        <v>0</v>
      </c>
      <c r="Y21" s="18"/>
      <c r="Z21" s="16">
        <f t="shared" ref="Z21:Z44" si="10">X21+Y21</f>
        <v>0</v>
      </c>
      <c r="AA21" s="18"/>
      <c r="AB21" s="100">
        <f t="shared" ref="AB21:AB44" si="11">Z21+AA21</f>
        <v>0</v>
      </c>
      <c r="AC21" s="81"/>
      <c r="AD21" t="str">
        <f>IF(AB21&lt;&gt;100,"REVER PERCENTUAL ATÉ ATINGIR 100%- CASO NECESSÁRIO","PERCENTUAL CORRETO")</f>
        <v>REVER PERCENTUAL ATÉ ATINGIR 100%- CASO NECESSÁRIO</v>
      </c>
    </row>
    <row r="22" spans="1:30" ht="22.5" customHeight="1" x14ac:dyDescent="0.25">
      <c r="A22" s="99" t="s">
        <v>54</v>
      </c>
      <c r="B22" s="173" t="str">
        <f>ORÇAMENTO!C12</f>
        <v>SERVIÇOS INÍCIAIS</v>
      </c>
      <c r="C22" s="16">
        <f>ORÇAMENTO!H12</f>
        <v>314429.60999999993</v>
      </c>
      <c r="D22" s="26">
        <f t="shared" ref="D22:D30" si="12">((C22*100)/$C$49)/100</f>
        <v>0.10480986999999997</v>
      </c>
      <c r="E22" s="17">
        <v>10.037761413033399</v>
      </c>
      <c r="F22" s="16">
        <f t="shared" si="0"/>
        <v>10.037761413033399</v>
      </c>
      <c r="G22" s="17">
        <v>9.1617179361673955</v>
      </c>
      <c r="H22" s="16">
        <f t="shared" si="1"/>
        <v>19.199479349200793</v>
      </c>
      <c r="I22" s="17">
        <v>5.0187248659836285</v>
      </c>
      <c r="J22" s="16">
        <f t="shared" si="2"/>
        <v>24.218204215184421</v>
      </c>
      <c r="K22" s="17">
        <v>10.390797616933007</v>
      </c>
      <c r="L22" s="16">
        <f t="shared" si="3"/>
        <v>34.609001832117428</v>
      </c>
      <c r="M22" s="17">
        <v>12.21690579011103</v>
      </c>
      <c r="N22" s="16">
        <f t="shared" si="4"/>
        <v>46.825907622228456</v>
      </c>
      <c r="O22" s="18">
        <v>9.3128552194181982</v>
      </c>
      <c r="P22" s="16">
        <f t="shared" si="5"/>
        <v>56.138762841646653</v>
      </c>
      <c r="Q22" s="18">
        <v>3.8287152339289623</v>
      </c>
      <c r="R22" s="16">
        <f t="shared" si="6"/>
        <v>59.967478075575613</v>
      </c>
      <c r="S22" s="18">
        <v>10.757213757402505</v>
      </c>
      <c r="T22" s="16">
        <f t="shared" si="7"/>
        <v>70.724691832978124</v>
      </c>
      <c r="U22" s="18">
        <v>8.9228483603471691</v>
      </c>
      <c r="V22" s="16">
        <f t="shared" si="8"/>
        <v>79.647540193325298</v>
      </c>
      <c r="W22" s="18">
        <v>12.785831998544536</v>
      </c>
      <c r="X22" s="16">
        <f t="shared" si="9"/>
        <v>92.433372191869836</v>
      </c>
      <c r="Y22" s="18">
        <v>7.5666278081301703</v>
      </c>
      <c r="Z22" s="16">
        <f t="shared" si="10"/>
        <v>100</v>
      </c>
      <c r="AA22" s="18"/>
      <c r="AB22" s="100">
        <f t="shared" si="11"/>
        <v>100</v>
      </c>
      <c r="AC22" s="81"/>
      <c r="AD22" t="str">
        <f t="shared" ref="AD22:AD46" si="13">IF(AB22&lt;&gt;100,"REVER PERCENTUAL ATÉ ATINGIR 100%- CASO NECESSÁRIO","PERCENTUAL CORRETO")</f>
        <v>PERCENTUAL CORRETO</v>
      </c>
    </row>
    <row r="23" spans="1:30" ht="22.5" customHeight="1" x14ac:dyDescent="0.25">
      <c r="A23" s="99" t="s">
        <v>55</v>
      </c>
      <c r="B23" s="173" t="str">
        <f>ORÇAMENTO!C20</f>
        <v>SERVIÇOS PRELIMINARES</v>
      </c>
      <c r="C23" s="16">
        <f>ORÇAMENTO!H20</f>
        <v>84823.680000000008</v>
      </c>
      <c r="D23" s="26">
        <f t="shared" si="12"/>
        <v>2.8274560000000001E-2</v>
      </c>
      <c r="E23" s="17">
        <v>2.9720970907332607</v>
      </c>
      <c r="F23" s="16">
        <f t="shared" si="0"/>
        <v>2.9720970907332607</v>
      </c>
      <c r="G23" s="17">
        <v>15.12133685958849</v>
      </c>
      <c r="H23" s="16">
        <f t="shared" si="1"/>
        <v>18.093433950321753</v>
      </c>
      <c r="I23" s="17">
        <v>2.4235512798898471</v>
      </c>
      <c r="J23" s="16">
        <f t="shared" si="2"/>
        <v>20.516985230211599</v>
      </c>
      <c r="K23" s="17">
        <v>6.1233415819192842</v>
      </c>
      <c r="L23" s="16">
        <f t="shared" si="3"/>
        <v>26.640326812130883</v>
      </c>
      <c r="M23" s="17">
        <v>20.213405528144168</v>
      </c>
      <c r="N23" s="16">
        <f t="shared" si="4"/>
        <v>46.853732340275052</v>
      </c>
      <c r="O23" s="18">
        <v>3.2192017329068685</v>
      </c>
      <c r="P23" s="16">
        <f t="shared" si="5"/>
        <v>50.072934073181919</v>
      </c>
      <c r="Q23" s="18"/>
      <c r="R23" s="16">
        <f t="shared" si="6"/>
        <v>50.072934073181919</v>
      </c>
      <c r="S23" s="18">
        <v>48.733590247292554</v>
      </c>
      <c r="T23" s="16">
        <f t="shared" si="7"/>
        <v>98.806524320474466</v>
      </c>
      <c r="U23" s="18">
        <v>1.1934756795255319</v>
      </c>
      <c r="V23" s="16">
        <f t="shared" si="8"/>
        <v>100</v>
      </c>
      <c r="W23" s="18"/>
      <c r="X23" s="16">
        <f t="shared" si="9"/>
        <v>100</v>
      </c>
      <c r="Y23" s="18"/>
      <c r="Z23" s="16">
        <f t="shared" si="10"/>
        <v>100</v>
      </c>
      <c r="AA23" s="18"/>
      <c r="AB23" s="100">
        <f t="shared" si="11"/>
        <v>100</v>
      </c>
      <c r="AC23" s="81"/>
      <c r="AD23" t="str">
        <f t="shared" si="13"/>
        <v>PERCENTUAL CORRETO</v>
      </c>
    </row>
    <row r="24" spans="1:30" ht="22.5" customHeight="1" x14ac:dyDescent="0.25">
      <c r="A24" s="99" t="s">
        <v>56</v>
      </c>
      <c r="B24" s="173" t="str">
        <f>ORÇAMENTO!C26</f>
        <v>ELÉTRICA</v>
      </c>
      <c r="C24" s="16">
        <f>ORÇAMENTO!H26</f>
        <v>70334.989999999991</v>
      </c>
      <c r="D24" s="26">
        <f t="shared" si="12"/>
        <v>2.3444996666666662E-2</v>
      </c>
      <c r="E24" s="17">
        <v>36.860619173374324</v>
      </c>
      <c r="F24" s="16">
        <f t="shared" si="0"/>
        <v>36.860619173374324</v>
      </c>
      <c r="G24" s="17">
        <v>13.715521619027832</v>
      </c>
      <c r="H24" s="16">
        <f t="shared" si="1"/>
        <v>50.576140792402157</v>
      </c>
      <c r="I24" s="17"/>
      <c r="J24" s="16">
        <f t="shared" si="2"/>
        <v>50.576140792402157</v>
      </c>
      <c r="K24" s="17"/>
      <c r="L24" s="16">
        <f t="shared" si="3"/>
        <v>50.576140792402157</v>
      </c>
      <c r="M24" s="17"/>
      <c r="N24" s="16">
        <f t="shared" si="4"/>
        <v>50.576140792402157</v>
      </c>
      <c r="O24" s="18"/>
      <c r="P24" s="16">
        <f t="shared" si="5"/>
        <v>50.576140792402157</v>
      </c>
      <c r="Q24" s="18"/>
      <c r="R24" s="16">
        <f t="shared" si="6"/>
        <v>50.576140792402157</v>
      </c>
      <c r="S24" s="18">
        <v>4.5476059973777314</v>
      </c>
      <c r="T24" s="16">
        <f t="shared" si="7"/>
        <v>55.123746789779887</v>
      </c>
      <c r="U24" s="18">
        <v>0.87730656584926525</v>
      </c>
      <c r="V24" s="16">
        <f t="shared" si="8"/>
        <v>56.001053355629153</v>
      </c>
      <c r="W24" s="18">
        <v>26.745296155728539</v>
      </c>
      <c r="X24" s="16">
        <f t="shared" si="9"/>
        <v>82.746349511357693</v>
      </c>
      <c r="Y24" s="18">
        <v>17.253650488642293</v>
      </c>
      <c r="Z24" s="16">
        <f t="shared" si="10"/>
        <v>99.999999999999986</v>
      </c>
      <c r="AA24" s="18"/>
      <c r="AB24" s="100">
        <f t="shared" si="11"/>
        <v>99.999999999999986</v>
      </c>
      <c r="AC24" s="81"/>
      <c r="AD24" t="str">
        <f t="shared" si="13"/>
        <v>PERCENTUAL CORRETO</v>
      </c>
    </row>
    <row r="25" spans="1:30" ht="22.5" customHeight="1" x14ac:dyDescent="0.25">
      <c r="A25" s="99" t="s">
        <v>80</v>
      </c>
      <c r="B25" s="173" t="str">
        <f>ORÇAMENTO!C36</f>
        <v>PASSEIOS</v>
      </c>
      <c r="C25" s="16">
        <f>ORÇAMENTO!H36</f>
        <v>1919049.7</v>
      </c>
      <c r="D25" s="26">
        <f t="shared" si="12"/>
        <v>0.63968323333333332</v>
      </c>
      <c r="E25" s="17">
        <v>7.0840161837837119</v>
      </c>
      <c r="F25" s="16">
        <f t="shared" si="0"/>
        <v>7.0840161837837119</v>
      </c>
      <c r="G25" s="17">
        <v>6.3734012659070691</v>
      </c>
      <c r="H25" s="16">
        <f t="shared" si="1"/>
        <v>13.45741744969078</v>
      </c>
      <c r="I25" s="17">
        <v>14.681909713719499</v>
      </c>
      <c r="J25" s="16">
        <f t="shared" si="2"/>
        <v>28.139327163410279</v>
      </c>
      <c r="K25" s="17">
        <v>10.831246732310367</v>
      </c>
      <c r="L25" s="16">
        <f t="shared" si="3"/>
        <v>38.970573895720648</v>
      </c>
      <c r="M25" s="17">
        <v>9.1368596684829555</v>
      </c>
      <c r="N25" s="16">
        <f t="shared" si="4"/>
        <v>48.107433564203603</v>
      </c>
      <c r="O25" s="18">
        <v>9.8440034963420491</v>
      </c>
      <c r="P25" s="16">
        <f t="shared" si="5"/>
        <v>57.951437060545651</v>
      </c>
      <c r="Q25" s="18">
        <v>10.685731264189821</v>
      </c>
      <c r="R25" s="16">
        <f t="shared" si="6"/>
        <v>68.63716832473547</v>
      </c>
      <c r="S25" s="18">
        <v>4.9007389364635117</v>
      </c>
      <c r="T25" s="16">
        <f t="shared" si="7"/>
        <v>73.537907261198981</v>
      </c>
      <c r="U25" s="18">
        <v>10.730103816884414</v>
      </c>
      <c r="V25" s="16">
        <f t="shared" si="8"/>
        <v>84.26801107808339</v>
      </c>
      <c r="W25" s="18">
        <v>5.3965796154149031</v>
      </c>
      <c r="X25" s="16">
        <f t="shared" si="9"/>
        <v>89.664590693498297</v>
      </c>
      <c r="Y25" s="18">
        <v>10.335409306501704</v>
      </c>
      <c r="Z25" s="16">
        <f t="shared" si="10"/>
        <v>100</v>
      </c>
      <c r="AA25" s="18"/>
      <c r="AB25" s="100">
        <f t="shared" si="11"/>
        <v>100</v>
      </c>
      <c r="AC25" s="81"/>
      <c r="AD25" t="str">
        <f t="shared" si="13"/>
        <v>PERCENTUAL CORRETO</v>
      </c>
    </row>
    <row r="26" spans="1:30" ht="22.5" customHeight="1" x14ac:dyDescent="0.25">
      <c r="A26" s="99" t="s">
        <v>81</v>
      </c>
      <c r="B26" s="173" t="str">
        <f>ORÇAMENTO!C45</f>
        <v>ACESSIBILIDADE (TÁTIL ALERTA E DIRECIONAL)</v>
      </c>
      <c r="C26" s="16">
        <f>ORÇAMENTO!H45</f>
        <v>135826.82</v>
      </c>
      <c r="D26" s="26">
        <f t="shared" si="12"/>
        <v>4.5275606666666669E-2</v>
      </c>
      <c r="E26" s="17">
        <v>8.2333143751722364</v>
      </c>
      <c r="F26" s="16">
        <f t="shared" si="0"/>
        <v>8.2333143751722364</v>
      </c>
      <c r="G26" s="17">
        <v>8.7006232739766975</v>
      </c>
      <c r="H26" s="16">
        <f t="shared" si="1"/>
        <v>16.933937649148934</v>
      </c>
      <c r="I26" s="17">
        <v>8.7627747711828121</v>
      </c>
      <c r="J26" s="16">
        <f t="shared" si="2"/>
        <v>25.696712420331746</v>
      </c>
      <c r="K26" s="17">
        <v>11.141535376514943</v>
      </c>
      <c r="L26" s="16">
        <f t="shared" si="3"/>
        <v>36.838247796846687</v>
      </c>
      <c r="M26" s="17">
        <v>10.154147439768749</v>
      </c>
      <c r="N26" s="16">
        <f t="shared" si="4"/>
        <v>46.992395236615437</v>
      </c>
      <c r="O26" s="18">
        <v>7.8299159782117949</v>
      </c>
      <c r="P26" s="16">
        <f t="shared" si="5"/>
        <v>54.822311214827231</v>
      </c>
      <c r="Q26" s="18">
        <v>9.0172441088003001</v>
      </c>
      <c r="R26" s="16">
        <f t="shared" si="6"/>
        <v>63.839555323627529</v>
      </c>
      <c r="S26" s="18">
        <v>7.9741543585203249</v>
      </c>
      <c r="T26" s="16">
        <f t="shared" si="7"/>
        <v>71.813709682147859</v>
      </c>
      <c r="U26" s="18">
        <v>5.2031357189345115</v>
      </c>
      <c r="V26" s="16">
        <f t="shared" si="8"/>
        <v>77.016845401082378</v>
      </c>
      <c r="W26" s="18">
        <v>13.447004121934199</v>
      </c>
      <c r="X26" s="16">
        <f t="shared" si="9"/>
        <v>90.463849523016577</v>
      </c>
      <c r="Y26" s="18">
        <v>9.5361504769834227</v>
      </c>
      <c r="Z26" s="16">
        <f t="shared" si="10"/>
        <v>100</v>
      </c>
      <c r="AA26" s="18"/>
      <c r="AB26" s="100">
        <f t="shared" si="11"/>
        <v>100</v>
      </c>
      <c r="AC26" s="81"/>
      <c r="AD26" t="str">
        <f t="shared" si="13"/>
        <v>PERCENTUAL CORRETO</v>
      </c>
    </row>
    <row r="27" spans="1:30" ht="22.5" customHeight="1" x14ac:dyDescent="0.25">
      <c r="A27" s="99" t="s">
        <v>228</v>
      </c>
      <c r="B27" s="173" t="str">
        <f>ORÇAMENTO!C47</f>
        <v>FLOREIRAS</v>
      </c>
      <c r="C27" s="16">
        <f>ORÇAMENTO!H47</f>
        <v>9122.4</v>
      </c>
      <c r="D27" s="26">
        <f t="shared" si="12"/>
        <v>3.0408000000000002E-3</v>
      </c>
      <c r="E27" s="17">
        <v>17.777777777777779</v>
      </c>
      <c r="F27" s="16">
        <f t="shared" si="0"/>
        <v>17.777777777777779</v>
      </c>
      <c r="G27" s="17">
        <v>11.111111111111112</v>
      </c>
      <c r="H27" s="16">
        <f t="shared" si="1"/>
        <v>28.888888888888893</v>
      </c>
      <c r="I27" s="17">
        <v>8.8888888888888893</v>
      </c>
      <c r="J27" s="16">
        <f t="shared" si="2"/>
        <v>37.777777777777786</v>
      </c>
      <c r="K27" s="17">
        <v>26.666666666666668</v>
      </c>
      <c r="L27" s="16">
        <f t="shared" si="3"/>
        <v>64.444444444444457</v>
      </c>
      <c r="M27" s="17">
        <v>20</v>
      </c>
      <c r="N27" s="16">
        <f t="shared" si="4"/>
        <v>84.444444444444457</v>
      </c>
      <c r="O27" s="18">
        <v>11.111111111111111</v>
      </c>
      <c r="P27" s="16">
        <f t="shared" si="5"/>
        <v>95.555555555555571</v>
      </c>
      <c r="Q27" s="18">
        <v>4.4444444444444446</v>
      </c>
      <c r="R27" s="16">
        <f t="shared" si="6"/>
        <v>100.00000000000001</v>
      </c>
      <c r="S27" s="18"/>
      <c r="T27" s="16">
        <f t="shared" si="7"/>
        <v>100.00000000000001</v>
      </c>
      <c r="U27" s="18"/>
      <c r="V27" s="16">
        <f t="shared" si="8"/>
        <v>100.00000000000001</v>
      </c>
      <c r="W27" s="18"/>
      <c r="X27" s="16">
        <f t="shared" si="9"/>
        <v>100.00000000000001</v>
      </c>
      <c r="Y27" s="18"/>
      <c r="Z27" s="16">
        <f t="shared" si="10"/>
        <v>100.00000000000001</v>
      </c>
      <c r="AA27" s="18"/>
      <c r="AB27" s="100">
        <f t="shared" si="11"/>
        <v>100.00000000000001</v>
      </c>
      <c r="AC27" s="81"/>
      <c r="AD27" t="str">
        <f t="shared" si="13"/>
        <v>PERCENTUAL CORRETO</v>
      </c>
    </row>
    <row r="28" spans="1:30" ht="22.5" customHeight="1" x14ac:dyDescent="0.25">
      <c r="A28" s="99" t="s">
        <v>229</v>
      </c>
      <c r="B28" s="173" t="str">
        <f>ORÇAMENTO!C49</f>
        <v>EQUIPAMENTOS</v>
      </c>
      <c r="C28" s="16">
        <f>ORÇAMENTO!H49</f>
        <v>328993.62</v>
      </c>
      <c r="D28" s="26">
        <f t="shared" si="12"/>
        <v>0.10966454</v>
      </c>
      <c r="E28" s="17">
        <v>1.1041916253573549</v>
      </c>
      <c r="F28" s="16">
        <f t="shared" si="0"/>
        <v>1.1041916253573549</v>
      </c>
      <c r="G28" s="17">
        <v>0.69011976584834678</v>
      </c>
      <c r="H28" s="16">
        <f t="shared" si="1"/>
        <v>1.7943113912057016</v>
      </c>
      <c r="I28" s="17">
        <v>1.1041916253573549</v>
      </c>
      <c r="J28" s="16">
        <f t="shared" si="2"/>
        <v>2.8985030165630565</v>
      </c>
      <c r="K28" s="17">
        <v>1.6562874380360324</v>
      </c>
      <c r="L28" s="16">
        <f t="shared" si="3"/>
        <v>4.5547904545990887</v>
      </c>
      <c r="M28" s="17">
        <v>1.3802395316966936</v>
      </c>
      <c r="N28" s="16">
        <f t="shared" si="4"/>
        <v>5.935029986295782</v>
      </c>
      <c r="O28" s="18">
        <v>1.2422155785270241</v>
      </c>
      <c r="P28" s="16">
        <f t="shared" si="5"/>
        <v>7.1772455648228064</v>
      </c>
      <c r="Q28" s="18">
        <v>0.8281437190180162</v>
      </c>
      <c r="R28" s="16">
        <f t="shared" si="6"/>
        <v>8.005389283840822</v>
      </c>
      <c r="S28" s="18">
        <v>0.69011976584834678</v>
      </c>
      <c r="T28" s="16">
        <f t="shared" si="7"/>
        <v>8.6955090496891696</v>
      </c>
      <c r="U28" s="18"/>
      <c r="V28" s="16">
        <f t="shared" si="8"/>
        <v>8.6955090496891696</v>
      </c>
      <c r="W28" s="18"/>
      <c r="X28" s="16">
        <f t="shared" si="9"/>
        <v>8.6955090496891696</v>
      </c>
      <c r="Y28" s="18"/>
      <c r="Z28" s="16">
        <f t="shared" si="10"/>
        <v>8.6955090496891696</v>
      </c>
      <c r="AA28" s="18">
        <v>91.304490950310836</v>
      </c>
      <c r="AB28" s="100">
        <f t="shared" si="11"/>
        <v>100</v>
      </c>
      <c r="AC28" s="81"/>
      <c r="AD28" t="str">
        <f t="shared" si="13"/>
        <v>PERCENTUAL CORRETO</v>
      </c>
    </row>
    <row r="29" spans="1:30" ht="22.5" customHeight="1" x14ac:dyDescent="0.25">
      <c r="A29" s="99" t="s">
        <v>230</v>
      </c>
      <c r="B29" s="173" t="str">
        <f>ORÇAMENTO!C53</f>
        <v>IDENTIFICAÇÃO</v>
      </c>
      <c r="C29" s="16">
        <f>ORÇAMENTO!H53</f>
        <v>32469.72</v>
      </c>
      <c r="D29" s="26">
        <f t="shared" si="12"/>
        <v>1.0823240000000001E-2</v>
      </c>
      <c r="E29" s="17">
        <v>11.267605633802818</v>
      </c>
      <c r="F29" s="16">
        <f t="shared" si="0"/>
        <v>11.267605633802818</v>
      </c>
      <c r="G29" s="17">
        <v>8.4507042253521121</v>
      </c>
      <c r="H29" s="16">
        <f t="shared" si="1"/>
        <v>19.718309859154928</v>
      </c>
      <c r="I29" s="17">
        <v>5.6338028169014089</v>
      </c>
      <c r="J29" s="16">
        <f t="shared" si="2"/>
        <v>25.352112676056336</v>
      </c>
      <c r="K29" s="17">
        <v>16.901408450704224</v>
      </c>
      <c r="L29" s="16">
        <f t="shared" si="3"/>
        <v>42.25352112676056</v>
      </c>
      <c r="M29" s="17">
        <v>15.492957746478876</v>
      </c>
      <c r="N29" s="16">
        <f t="shared" si="4"/>
        <v>57.74647887323944</v>
      </c>
      <c r="O29" s="18">
        <v>9.8591549295774659</v>
      </c>
      <c r="P29" s="16">
        <f t="shared" si="5"/>
        <v>67.605633802816911</v>
      </c>
      <c r="Q29" s="18">
        <v>9.8591549295774659</v>
      </c>
      <c r="R29" s="16">
        <f t="shared" si="6"/>
        <v>77.464788732394382</v>
      </c>
      <c r="S29" s="18">
        <v>9.8591549295774659</v>
      </c>
      <c r="T29" s="16">
        <f t="shared" si="7"/>
        <v>87.323943661971853</v>
      </c>
      <c r="U29" s="18">
        <v>5.6338028169014089</v>
      </c>
      <c r="V29" s="16">
        <f t="shared" si="8"/>
        <v>92.957746478873261</v>
      </c>
      <c r="W29" s="18">
        <v>7.042253521126761</v>
      </c>
      <c r="X29" s="16">
        <f t="shared" si="9"/>
        <v>100.00000000000003</v>
      </c>
      <c r="Y29" s="18"/>
      <c r="Z29" s="16">
        <f t="shared" si="10"/>
        <v>100.00000000000003</v>
      </c>
      <c r="AA29" s="18"/>
      <c r="AB29" s="100">
        <f t="shared" si="11"/>
        <v>100.00000000000003</v>
      </c>
      <c r="AC29" s="81"/>
      <c r="AD29" t="str">
        <f t="shared" si="13"/>
        <v>PERCENTUAL CORRETO</v>
      </c>
    </row>
    <row r="30" spans="1:30" ht="22.5" customHeight="1" x14ac:dyDescent="0.25">
      <c r="A30" s="99" t="s">
        <v>231</v>
      </c>
      <c r="B30" s="173" t="str">
        <f>ORÇAMENTO!C55</f>
        <v>VEGETAÇÃO</v>
      </c>
      <c r="C30" s="16">
        <f>ORÇAMENTO!H55</f>
        <v>104949.45999999999</v>
      </c>
      <c r="D30" s="26">
        <f t="shared" si="12"/>
        <v>3.4983153333333329E-2</v>
      </c>
      <c r="E30" s="17"/>
      <c r="F30" s="16">
        <f t="shared" si="0"/>
        <v>0</v>
      </c>
      <c r="G30" s="17"/>
      <c r="H30" s="16">
        <f t="shared" si="1"/>
        <v>0</v>
      </c>
      <c r="I30" s="17"/>
      <c r="J30" s="16">
        <f t="shared" si="2"/>
        <v>0</v>
      </c>
      <c r="K30" s="17"/>
      <c r="L30" s="16">
        <f t="shared" si="3"/>
        <v>0</v>
      </c>
      <c r="M30" s="17"/>
      <c r="N30" s="16">
        <f t="shared" si="4"/>
        <v>0</v>
      </c>
      <c r="O30" s="18"/>
      <c r="P30" s="16">
        <f t="shared" si="5"/>
        <v>0</v>
      </c>
      <c r="Q30" s="18">
        <v>60.448607623392235</v>
      </c>
      <c r="R30" s="16">
        <f t="shared" si="6"/>
        <v>60.448607623392235</v>
      </c>
      <c r="S30" s="18"/>
      <c r="T30" s="16">
        <f t="shared" si="7"/>
        <v>60.448607623392235</v>
      </c>
      <c r="U30" s="18"/>
      <c r="V30" s="16">
        <f t="shared" si="8"/>
        <v>60.448607623392235</v>
      </c>
      <c r="W30" s="18"/>
      <c r="X30" s="16">
        <f t="shared" si="9"/>
        <v>60.448607623392235</v>
      </c>
      <c r="Y30" s="18"/>
      <c r="Z30" s="16">
        <f t="shared" si="10"/>
        <v>60.448607623392235</v>
      </c>
      <c r="AA30" s="18">
        <v>39.551392376607751</v>
      </c>
      <c r="AB30" s="100">
        <f t="shared" si="11"/>
        <v>99.999999999999986</v>
      </c>
      <c r="AC30" s="81"/>
      <c r="AD30" t="str">
        <f t="shared" si="13"/>
        <v>PERCENTUAL CORRETO</v>
      </c>
    </row>
    <row r="31" spans="1:30" hidden="1" x14ac:dyDescent="0.25">
      <c r="A31" s="99"/>
      <c r="B31" s="15"/>
      <c r="C31" s="16"/>
      <c r="D31" s="26"/>
      <c r="E31" s="17"/>
      <c r="F31" s="16">
        <f t="shared" si="0"/>
        <v>0</v>
      </c>
      <c r="G31" s="17"/>
      <c r="H31" s="16">
        <f t="shared" si="1"/>
        <v>0</v>
      </c>
      <c r="I31" s="17"/>
      <c r="J31" s="16">
        <f t="shared" si="2"/>
        <v>0</v>
      </c>
      <c r="K31" s="17"/>
      <c r="L31" s="16">
        <f t="shared" si="3"/>
        <v>0</v>
      </c>
      <c r="M31" s="17"/>
      <c r="N31" s="16">
        <f t="shared" si="4"/>
        <v>0</v>
      </c>
      <c r="O31" s="18"/>
      <c r="P31" s="16">
        <f t="shared" si="5"/>
        <v>0</v>
      </c>
      <c r="Q31" s="18"/>
      <c r="R31" s="16">
        <f t="shared" si="6"/>
        <v>0</v>
      </c>
      <c r="S31" s="18"/>
      <c r="T31" s="16">
        <f t="shared" si="7"/>
        <v>0</v>
      </c>
      <c r="U31" s="18"/>
      <c r="V31" s="16">
        <f t="shared" si="8"/>
        <v>0</v>
      </c>
      <c r="W31" s="18"/>
      <c r="X31" s="16">
        <f t="shared" si="9"/>
        <v>0</v>
      </c>
      <c r="Y31" s="18"/>
      <c r="Z31" s="16">
        <f t="shared" si="10"/>
        <v>0</v>
      </c>
      <c r="AA31" s="18"/>
      <c r="AB31" s="100">
        <f t="shared" si="11"/>
        <v>0</v>
      </c>
      <c r="AC31" s="81"/>
      <c r="AD31" t="str">
        <f t="shared" si="13"/>
        <v>REVER PERCENTUAL ATÉ ATINGIR 100%- CASO NECESSÁRIO</v>
      </c>
    </row>
    <row r="32" spans="1:30" hidden="1" x14ac:dyDescent="0.25">
      <c r="A32" s="99"/>
      <c r="B32" s="15"/>
      <c r="C32" s="16"/>
      <c r="D32" s="26"/>
      <c r="E32" s="17"/>
      <c r="F32" s="16">
        <f t="shared" si="0"/>
        <v>0</v>
      </c>
      <c r="G32" s="17"/>
      <c r="H32" s="16">
        <f t="shared" si="1"/>
        <v>0</v>
      </c>
      <c r="I32" s="17"/>
      <c r="J32" s="16">
        <f t="shared" si="2"/>
        <v>0</v>
      </c>
      <c r="K32" s="17"/>
      <c r="L32" s="16">
        <f t="shared" si="3"/>
        <v>0</v>
      </c>
      <c r="M32" s="17"/>
      <c r="N32" s="16">
        <f t="shared" si="4"/>
        <v>0</v>
      </c>
      <c r="O32" s="18"/>
      <c r="P32" s="16">
        <f t="shared" si="5"/>
        <v>0</v>
      </c>
      <c r="Q32" s="18"/>
      <c r="R32" s="16">
        <f t="shared" si="6"/>
        <v>0</v>
      </c>
      <c r="S32" s="18"/>
      <c r="T32" s="16">
        <f t="shared" si="7"/>
        <v>0</v>
      </c>
      <c r="U32" s="18"/>
      <c r="V32" s="16">
        <f t="shared" si="8"/>
        <v>0</v>
      </c>
      <c r="W32" s="18"/>
      <c r="X32" s="16">
        <f t="shared" si="9"/>
        <v>0</v>
      </c>
      <c r="Y32" s="18"/>
      <c r="Z32" s="16">
        <f t="shared" si="10"/>
        <v>0</v>
      </c>
      <c r="AA32" s="18"/>
      <c r="AB32" s="100">
        <f t="shared" si="11"/>
        <v>0</v>
      </c>
      <c r="AC32" s="81"/>
      <c r="AD32" t="str">
        <f t="shared" si="13"/>
        <v>REVER PERCENTUAL ATÉ ATINGIR 100%- CASO NECESSÁRIO</v>
      </c>
    </row>
    <row r="33" spans="1:30" hidden="1" x14ac:dyDescent="0.25">
      <c r="A33" s="99"/>
      <c r="B33" s="15"/>
      <c r="C33" s="16"/>
      <c r="D33" s="26"/>
      <c r="E33" s="17"/>
      <c r="F33" s="16">
        <f t="shared" si="0"/>
        <v>0</v>
      </c>
      <c r="G33" s="17"/>
      <c r="H33" s="16">
        <f t="shared" si="1"/>
        <v>0</v>
      </c>
      <c r="I33" s="17"/>
      <c r="J33" s="16">
        <f t="shared" si="2"/>
        <v>0</v>
      </c>
      <c r="K33" s="17"/>
      <c r="L33" s="16">
        <f t="shared" si="3"/>
        <v>0</v>
      </c>
      <c r="M33" s="17"/>
      <c r="N33" s="16">
        <f t="shared" si="4"/>
        <v>0</v>
      </c>
      <c r="O33" s="18"/>
      <c r="P33" s="16">
        <f t="shared" si="5"/>
        <v>0</v>
      </c>
      <c r="Q33" s="18"/>
      <c r="R33" s="16">
        <f t="shared" si="6"/>
        <v>0</v>
      </c>
      <c r="S33" s="18"/>
      <c r="T33" s="16">
        <f t="shared" si="7"/>
        <v>0</v>
      </c>
      <c r="U33" s="18"/>
      <c r="V33" s="16">
        <f t="shared" si="8"/>
        <v>0</v>
      </c>
      <c r="W33" s="18"/>
      <c r="X33" s="16">
        <f t="shared" si="9"/>
        <v>0</v>
      </c>
      <c r="Y33" s="18"/>
      <c r="Z33" s="16">
        <f t="shared" si="10"/>
        <v>0</v>
      </c>
      <c r="AA33" s="18"/>
      <c r="AB33" s="100">
        <f t="shared" si="11"/>
        <v>0</v>
      </c>
      <c r="AC33" s="81"/>
      <c r="AD33" t="str">
        <f t="shared" si="13"/>
        <v>REVER PERCENTUAL ATÉ ATINGIR 100%- CASO NECESSÁRIO</v>
      </c>
    </row>
    <row r="34" spans="1:30" hidden="1" x14ac:dyDescent="0.25">
      <c r="A34" s="99"/>
      <c r="B34" s="15"/>
      <c r="C34" s="16"/>
      <c r="D34" s="26"/>
      <c r="E34" s="17"/>
      <c r="F34" s="16">
        <f t="shared" si="0"/>
        <v>0</v>
      </c>
      <c r="G34" s="17"/>
      <c r="H34" s="16">
        <f t="shared" si="1"/>
        <v>0</v>
      </c>
      <c r="I34" s="17"/>
      <c r="J34" s="16">
        <f t="shared" si="2"/>
        <v>0</v>
      </c>
      <c r="K34" s="17"/>
      <c r="L34" s="16">
        <f t="shared" si="3"/>
        <v>0</v>
      </c>
      <c r="M34" s="17"/>
      <c r="N34" s="16">
        <f t="shared" si="4"/>
        <v>0</v>
      </c>
      <c r="O34" s="18"/>
      <c r="P34" s="16">
        <f t="shared" si="5"/>
        <v>0</v>
      </c>
      <c r="Q34" s="18"/>
      <c r="R34" s="16">
        <f t="shared" si="6"/>
        <v>0</v>
      </c>
      <c r="S34" s="18"/>
      <c r="T34" s="16">
        <f t="shared" si="7"/>
        <v>0</v>
      </c>
      <c r="U34" s="18"/>
      <c r="V34" s="16">
        <f t="shared" si="8"/>
        <v>0</v>
      </c>
      <c r="W34" s="18"/>
      <c r="X34" s="16">
        <f t="shared" si="9"/>
        <v>0</v>
      </c>
      <c r="Y34" s="18"/>
      <c r="Z34" s="16">
        <f t="shared" si="10"/>
        <v>0</v>
      </c>
      <c r="AA34" s="18"/>
      <c r="AB34" s="100">
        <f t="shared" si="11"/>
        <v>0</v>
      </c>
      <c r="AC34" s="81"/>
      <c r="AD34" t="str">
        <f t="shared" si="13"/>
        <v>REVER PERCENTUAL ATÉ ATINGIR 100%- CASO NECESSÁRIO</v>
      </c>
    </row>
    <row r="35" spans="1:30" hidden="1" x14ac:dyDescent="0.25">
      <c r="A35" s="99"/>
      <c r="B35" s="15"/>
      <c r="C35" s="16"/>
      <c r="D35" s="26"/>
      <c r="E35" s="17"/>
      <c r="F35" s="16">
        <f t="shared" si="0"/>
        <v>0</v>
      </c>
      <c r="G35" s="17"/>
      <c r="H35" s="16">
        <f t="shared" si="1"/>
        <v>0</v>
      </c>
      <c r="I35" s="17"/>
      <c r="J35" s="16">
        <f t="shared" si="2"/>
        <v>0</v>
      </c>
      <c r="K35" s="17"/>
      <c r="L35" s="16">
        <f t="shared" si="3"/>
        <v>0</v>
      </c>
      <c r="M35" s="17"/>
      <c r="N35" s="16">
        <f t="shared" si="4"/>
        <v>0</v>
      </c>
      <c r="O35" s="18"/>
      <c r="P35" s="16">
        <f t="shared" si="5"/>
        <v>0</v>
      </c>
      <c r="Q35" s="18"/>
      <c r="R35" s="16">
        <f t="shared" si="6"/>
        <v>0</v>
      </c>
      <c r="S35" s="18"/>
      <c r="T35" s="16">
        <f t="shared" si="7"/>
        <v>0</v>
      </c>
      <c r="U35" s="18"/>
      <c r="V35" s="16">
        <f t="shared" si="8"/>
        <v>0</v>
      </c>
      <c r="W35" s="18"/>
      <c r="X35" s="16">
        <f t="shared" si="9"/>
        <v>0</v>
      </c>
      <c r="Y35" s="18"/>
      <c r="Z35" s="16">
        <f t="shared" si="10"/>
        <v>0</v>
      </c>
      <c r="AA35" s="18"/>
      <c r="AB35" s="100">
        <f t="shared" si="11"/>
        <v>0</v>
      </c>
      <c r="AC35" s="81"/>
      <c r="AD35" t="str">
        <f t="shared" si="13"/>
        <v>REVER PERCENTUAL ATÉ ATINGIR 100%- CASO NECESSÁRIO</v>
      </c>
    </row>
    <row r="36" spans="1:30" hidden="1" x14ac:dyDescent="0.25">
      <c r="A36" s="99"/>
      <c r="B36" s="15"/>
      <c r="C36" s="16"/>
      <c r="D36" s="26"/>
      <c r="E36" s="17"/>
      <c r="F36" s="16">
        <f t="shared" si="0"/>
        <v>0</v>
      </c>
      <c r="G36" s="17"/>
      <c r="H36" s="16">
        <f t="shared" si="1"/>
        <v>0</v>
      </c>
      <c r="I36" s="17"/>
      <c r="J36" s="16">
        <f t="shared" si="2"/>
        <v>0</v>
      </c>
      <c r="K36" s="17"/>
      <c r="L36" s="16">
        <f t="shared" si="3"/>
        <v>0</v>
      </c>
      <c r="M36" s="17"/>
      <c r="N36" s="16">
        <f t="shared" si="4"/>
        <v>0</v>
      </c>
      <c r="O36" s="18"/>
      <c r="P36" s="16">
        <f t="shared" si="5"/>
        <v>0</v>
      </c>
      <c r="Q36" s="18"/>
      <c r="R36" s="16">
        <f t="shared" si="6"/>
        <v>0</v>
      </c>
      <c r="S36" s="18"/>
      <c r="T36" s="16">
        <f t="shared" si="7"/>
        <v>0</v>
      </c>
      <c r="U36" s="18"/>
      <c r="V36" s="16">
        <f t="shared" si="8"/>
        <v>0</v>
      </c>
      <c r="W36" s="18"/>
      <c r="X36" s="16">
        <f t="shared" si="9"/>
        <v>0</v>
      </c>
      <c r="Y36" s="18"/>
      <c r="Z36" s="16">
        <f t="shared" si="10"/>
        <v>0</v>
      </c>
      <c r="AA36" s="18"/>
      <c r="AB36" s="100">
        <f t="shared" si="11"/>
        <v>0</v>
      </c>
      <c r="AC36" s="81"/>
      <c r="AD36" t="str">
        <f t="shared" si="13"/>
        <v>REVER PERCENTUAL ATÉ ATINGIR 100%- CASO NECESSÁRIO</v>
      </c>
    </row>
    <row r="37" spans="1:30" hidden="1" x14ac:dyDescent="0.25">
      <c r="A37" s="99"/>
      <c r="B37" s="15"/>
      <c r="C37" s="16"/>
      <c r="D37" s="26"/>
      <c r="E37" s="17"/>
      <c r="F37" s="16">
        <f t="shared" si="0"/>
        <v>0</v>
      </c>
      <c r="G37" s="17"/>
      <c r="H37" s="16">
        <f t="shared" si="1"/>
        <v>0</v>
      </c>
      <c r="I37" s="17"/>
      <c r="J37" s="16">
        <f t="shared" si="2"/>
        <v>0</v>
      </c>
      <c r="K37" s="17"/>
      <c r="L37" s="16">
        <f t="shared" si="3"/>
        <v>0</v>
      </c>
      <c r="M37" s="17"/>
      <c r="N37" s="16">
        <f t="shared" si="4"/>
        <v>0</v>
      </c>
      <c r="O37" s="18"/>
      <c r="P37" s="16">
        <f t="shared" si="5"/>
        <v>0</v>
      </c>
      <c r="Q37" s="18"/>
      <c r="R37" s="16">
        <f t="shared" si="6"/>
        <v>0</v>
      </c>
      <c r="S37" s="18"/>
      <c r="T37" s="16">
        <f t="shared" si="7"/>
        <v>0</v>
      </c>
      <c r="U37" s="18"/>
      <c r="V37" s="16">
        <f t="shared" si="8"/>
        <v>0</v>
      </c>
      <c r="W37" s="18"/>
      <c r="X37" s="16">
        <f t="shared" si="9"/>
        <v>0</v>
      </c>
      <c r="Y37" s="18"/>
      <c r="Z37" s="16">
        <f t="shared" si="10"/>
        <v>0</v>
      </c>
      <c r="AA37" s="18"/>
      <c r="AB37" s="100">
        <f t="shared" si="11"/>
        <v>0</v>
      </c>
      <c r="AC37" s="81"/>
      <c r="AD37" t="str">
        <f t="shared" si="13"/>
        <v>REVER PERCENTUAL ATÉ ATINGIR 100%- CASO NECESSÁRIO</v>
      </c>
    </row>
    <row r="38" spans="1:30" hidden="1" x14ac:dyDescent="0.25">
      <c r="A38" s="99"/>
      <c r="B38" s="15"/>
      <c r="C38" s="16"/>
      <c r="D38" s="26"/>
      <c r="E38" s="17"/>
      <c r="F38" s="16">
        <f t="shared" si="0"/>
        <v>0</v>
      </c>
      <c r="G38" s="17"/>
      <c r="H38" s="16">
        <f t="shared" si="1"/>
        <v>0</v>
      </c>
      <c r="I38" s="17"/>
      <c r="J38" s="16">
        <f t="shared" si="2"/>
        <v>0</v>
      </c>
      <c r="K38" s="17"/>
      <c r="L38" s="16">
        <f t="shared" si="3"/>
        <v>0</v>
      </c>
      <c r="M38" s="17"/>
      <c r="N38" s="16">
        <f t="shared" si="4"/>
        <v>0</v>
      </c>
      <c r="O38" s="18"/>
      <c r="P38" s="16">
        <f t="shared" si="5"/>
        <v>0</v>
      </c>
      <c r="Q38" s="18"/>
      <c r="R38" s="16">
        <f t="shared" si="6"/>
        <v>0</v>
      </c>
      <c r="S38" s="18"/>
      <c r="T38" s="16">
        <f t="shared" si="7"/>
        <v>0</v>
      </c>
      <c r="U38" s="18"/>
      <c r="V38" s="16">
        <f t="shared" si="8"/>
        <v>0</v>
      </c>
      <c r="W38" s="18"/>
      <c r="X38" s="16">
        <f t="shared" si="9"/>
        <v>0</v>
      </c>
      <c r="Y38" s="18"/>
      <c r="Z38" s="16">
        <f t="shared" si="10"/>
        <v>0</v>
      </c>
      <c r="AA38" s="18"/>
      <c r="AB38" s="100">
        <f t="shared" si="11"/>
        <v>0</v>
      </c>
      <c r="AC38" s="81"/>
      <c r="AD38" t="str">
        <f t="shared" si="13"/>
        <v>REVER PERCENTUAL ATÉ ATINGIR 100%- CASO NECESSÁRIO</v>
      </c>
    </row>
    <row r="39" spans="1:30" hidden="1" x14ac:dyDescent="0.25">
      <c r="A39" s="99"/>
      <c r="B39" s="15"/>
      <c r="C39" s="16"/>
      <c r="D39" s="26"/>
      <c r="E39" s="17"/>
      <c r="F39" s="16">
        <f t="shared" si="0"/>
        <v>0</v>
      </c>
      <c r="G39" s="17"/>
      <c r="H39" s="16">
        <f t="shared" si="1"/>
        <v>0</v>
      </c>
      <c r="I39" s="17"/>
      <c r="J39" s="16">
        <f t="shared" si="2"/>
        <v>0</v>
      </c>
      <c r="K39" s="17"/>
      <c r="L39" s="16">
        <f t="shared" si="3"/>
        <v>0</v>
      </c>
      <c r="M39" s="17"/>
      <c r="N39" s="16">
        <f t="shared" si="4"/>
        <v>0</v>
      </c>
      <c r="O39" s="18"/>
      <c r="P39" s="16">
        <f t="shared" si="5"/>
        <v>0</v>
      </c>
      <c r="Q39" s="18"/>
      <c r="R39" s="16">
        <f t="shared" si="6"/>
        <v>0</v>
      </c>
      <c r="S39" s="18"/>
      <c r="T39" s="16">
        <f t="shared" si="7"/>
        <v>0</v>
      </c>
      <c r="U39" s="18"/>
      <c r="V39" s="16">
        <f t="shared" si="8"/>
        <v>0</v>
      </c>
      <c r="W39" s="18"/>
      <c r="X39" s="16">
        <f t="shared" si="9"/>
        <v>0</v>
      </c>
      <c r="Y39" s="18"/>
      <c r="Z39" s="16">
        <f t="shared" si="10"/>
        <v>0</v>
      </c>
      <c r="AA39" s="18"/>
      <c r="AB39" s="100">
        <f t="shared" si="11"/>
        <v>0</v>
      </c>
      <c r="AC39" s="81"/>
      <c r="AD39" t="str">
        <f t="shared" si="13"/>
        <v>REVER PERCENTUAL ATÉ ATINGIR 100%- CASO NECESSÁRIO</v>
      </c>
    </row>
    <row r="40" spans="1:30" hidden="1" x14ac:dyDescent="0.25">
      <c r="A40" s="99"/>
      <c r="B40" s="15"/>
      <c r="C40" s="16"/>
      <c r="D40" s="26"/>
      <c r="E40" s="17"/>
      <c r="F40" s="16">
        <f t="shared" si="0"/>
        <v>0</v>
      </c>
      <c r="G40" s="17"/>
      <c r="H40" s="16">
        <f t="shared" si="1"/>
        <v>0</v>
      </c>
      <c r="I40" s="17"/>
      <c r="J40" s="16">
        <f t="shared" si="2"/>
        <v>0</v>
      </c>
      <c r="K40" s="17"/>
      <c r="L40" s="16">
        <f t="shared" si="3"/>
        <v>0</v>
      </c>
      <c r="M40" s="17"/>
      <c r="N40" s="16">
        <f t="shared" si="4"/>
        <v>0</v>
      </c>
      <c r="O40" s="18"/>
      <c r="P40" s="16">
        <f t="shared" si="5"/>
        <v>0</v>
      </c>
      <c r="Q40" s="18"/>
      <c r="R40" s="16">
        <f t="shared" si="6"/>
        <v>0</v>
      </c>
      <c r="S40" s="18"/>
      <c r="T40" s="16">
        <f t="shared" si="7"/>
        <v>0</v>
      </c>
      <c r="U40" s="18"/>
      <c r="V40" s="16">
        <f t="shared" si="8"/>
        <v>0</v>
      </c>
      <c r="W40" s="18"/>
      <c r="X40" s="16">
        <f t="shared" si="9"/>
        <v>0</v>
      </c>
      <c r="Y40" s="18"/>
      <c r="Z40" s="16">
        <f t="shared" si="10"/>
        <v>0</v>
      </c>
      <c r="AA40" s="18"/>
      <c r="AB40" s="100">
        <f t="shared" si="11"/>
        <v>0</v>
      </c>
      <c r="AC40" s="81"/>
      <c r="AD40" t="str">
        <f t="shared" si="13"/>
        <v>REVER PERCENTUAL ATÉ ATINGIR 100%- CASO NECESSÁRIO</v>
      </c>
    </row>
    <row r="41" spans="1:30" hidden="1" x14ac:dyDescent="0.25">
      <c r="A41" s="99"/>
      <c r="B41" s="15"/>
      <c r="C41" s="16"/>
      <c r="D41" s="26"/>
      <c r="E41" s="17"/>
      <c r="F41" s="16">
        <f t="shared" si="0"/>
        <v>0</v>
      </c>
      <c r="G41" s="17"/>
      <c r="H41" s="16">
        <f t="shared" si="1"/>
        <v>0</v>
      </c>
      <c r="I41" s="17"/>
      <c r="J41" s="16">
        <f t="shared" si="2"/>
        <v>0</v>
      </c>
      <c r="K41" s="17"/>
      <c r="L41" s="16">
        <f t="shared" si="3"/>
        <v>0</v>
      </c>
      <c r="M41" s="17"/>
      <c r="N41" s="16">
        <f t="shared" si="4"/>
        <v>0</v>
      </c>
      <c r="O41" s="18"/>
      <c r="P41" s="16">
        <f t="shared" si="5"/>
        <v>0</v>
      </c>
      <c r="Q41" s="18"/>
      <c r="R41" s="16">
        <f t="shared" si="6"/>
        <v>0</v>
      </c>
      <c r="S41" s="18"/>
      <c r="T41" s="16">
        <f t="shared" si="7"/>
        <v>0</v>
      </c>
      <c r="U41" s="18"/>
      <c r="V41" s="16">
        <f t="shared" si="8"/>
        <v>0</v>
      </c>
      <c r="W41" s="18"/>
      <c r="X41" s="16">
        <f t="shared" si="9"/>
        <v>0</v>
      </c>
      <c r="Y41" s="18"/>
      <c r="Z41" s="16">
        <f t="shared" si="10"/>
        <v>0</v>
      </c>
      <c r="AA41" s="18"/>
      <c r="AB41" s="100">
        <f t="shared" si="11"/>
        <v>0</v>
      </c>
      <c r="AC41" s="81"/>
      <c r="AD41" t="str">
        <f t="shared" si="13"/>
        <v>REVER PERCENTUAL ATÉ ATINGIR 100%- CASO NECESSÁRIO</v>
      </c>
    </row>
    <row r="42" spans="1:30" hidden="1" x14ac:dyDescent="0.25">
      <c r="A42" s="99"/>
      <c r="B42" s="15"/>
      <c r="C42" s="16"/>
      <c r="D42" s="26"/>
      <c r="E42" s="17"/>
      <c r="F42" s="16">
        <f t="shared" si="0"/>
        <v>0</v>
      </c>
      <c r="G42" s="17"/>
      <c r="H42" s="16">
        <f t="shared" si="1"/>
        <v>0</v>
      </c>
      <c r="I42" s="17"/>
      <c r="J42" s="16">
        <f t="shared" si="2"/>
        <v>0</v>
      </c>
      <c r="K42" s="17"/>
      <c r="L42" s="16">
        <f t="shared" si="3"/>
        <v>0</v>
      </c>
      <c r="M42" s="17"/>
      <c r="N42" s="16">
        <f t="shared" si="4"/>
        <v>0</v>
      </c>
      <c r="O42" s="18"/>
      <c r="P42" s="16">
        <f t="shared" si="5"/>
        <v>0</v>
      </c>
      <c r="Q42" s="18"/>
      <c r="R42" s="16">
        <f t="shared" si="6"/>
        <v>0</v>
      </c>
      <c r="S42" s="18"/>
      <c r="T42" s="16">
        <f t="shared" si="7"/>
        <v>0</v>
      </c>
      <c r="U42" s="18"/>
      <c r="V42" s="16">
        <f t="shared" si="8"/>
        <v>0</v>
      </c>
      <c r="W42" s="18"/>
      <c r="X42" s="16">
        <f t="shared" si="9"/>
        <v>0</v>
      </c>
      <c r="Y42" s="18"/>
      <c r="Z42" s="16">
        <f t="shared" si="10"/>
        <v>0</v>
      </c>
      <c r="AA42" s="18"/>
      <c r="AB42" s="100">
        <f t="shared" si="11"/>
        <v>0</v>
      </c>
      <c r="AC42" s="81"/>
      <c r="AD42" t="str">
        <f t="shared" si="13"/>
        <v>REVER PERCENTUAL ATÉ ATINGIR 100%- CASO NECESSÁRIO</v>
      </c>
    </row>
    <row r="43" spans="1:30" hidden="1" x14ac:dyDescent="0.25">
      <c r="A43" s="99"/>
      <c r="B43" s="15"/>
      <c r="C43" s="16"/>
      <c r="D43" s="26"/>
      <c r="E43" s="17"/>
      <c r="F43" s="16">
        <f t="shared" si="0"/>
        <v>0</v>
      </c>
      <c r="G43" s="17"/>
      <c r="H43" s="16">
        <f t="shared" si="1"/>
        <v>0</v>
      </c>
      <c r="I43" s="17"/>
      <c r="J43" s="16">
        <f t="shared" si="2"/>
        <v>0</v>
      </c>
      <c r="K43" s="17"/>
      <c r="L43" s="16">
        <f t="shared" si="3"/>
        <v>0</v>
      </c>
      <c r="M43" s="17"/>
      <c r="N43" s="16">
        <f t="shared" si="4"/>
        <v>0</v>
      </c>
      <c r="O43" s="18"/>
      <c r="P43" s="16">
        <f t="shared" si="5"/>
        <v>0</v>
      </c>
      <c r="Q43" s="18"/>
      <c r="R43" s="16">
        <f t="shared" si="6"/>
        <v>0</v>
      </c>
      <c r="S43" s="18"/>
      <c r="T43" s="16">
        <f t="shared" si="7"/>
        <v>0</v>
      </c>
      <c r="U43" s="18"/>
      <c r="V43" s="16">
        <f t="shared" si="8"/>
        <v>0</v>
      </c>
      <c r="W43" s="18"/>
      <c r="X43" s="16">
        <f t="shared" si="9"/>
        <v>0</v>
      </c>
      <c r="Y43" s="18"/>
      <c r="Z43" s="16">
        <f t="shared" si="10"/>
        <v>0</v>
      </c>
      <c r="AA43" s="18"/>
      <c r="AB43" s="100">
        <f t="shared" si="11"/>
        <v>0</v>
      </c>
      <c r="AC43" s="81"/>
      <c r="AD43" t="str">
        <f t="shared" si="13"/>
        <v>REVER PERCENTUAL ATÉ ATINGIR 100%- CASO NECESSÁRIO</v>
      </c>
    </row>
    <row r="44" spans="1:30" hidden="1" x14ac:dyDescent="0.25">
      <c r="A44" s="99"/>
      <c r="B44" s="15"/>
      <c r="C44" s="16"/>
      <c r="D44" s="26"/>
      <c r="E44" s="17"/>
      <c r="F44" s="16">
        <f t="shared" si="0"/>
        <v>0</v>
      </c>
      <c r="G44" s="17"/>
      <c r="H44" s="16">
        <f t="shared" si="1"/>
        <v>0</v>
      </c>
      <c r="I44" s="17"/>
      <c r="J44" s="16">
        <f t="shared" si="2"/>
        <v>0</v>
      </c>
      <c r="K44" s="17"/>
      <c r="L44" s="16">
        <f t="shared" si="3"/>
        <v>0</v>
      </c>
      <c r="M44" s="17"/>
      <c r="N44" s="16">
        <f t="shared" si="4"/>
        <v>0</v>
      </c>
      <c r="O44" s="18"/>
      <c r="P44" s="16">
        <f t="shared" si="5"/>
        <v>0</v>
      </c>
      <c r="Q44" s="18"/>
      <c r="R44" s="16">
        <f t="shared" si="6"/>
        <v>0</v>
      </c>
      <c r="S44" s="18"/>
      <c r="T44" s="16">
        <f t="shared" si="7"/>
        <v>0</v>
      </c>
      <c r="U44" s="18"/>
      <c r="V44" s="16">
        <f t="shared" si="8"/>
        <v>0</v>
      </c>
      <c r="W44" s="18"/>
      <c r="X44" s="16">
        <f t="shared" si="9"/>
        <v>0</v>
      </c>
      <c r="Y44" s="18"/>
      <c r="Z44" s="16">
        <f t="shared" si="10"/>
        <v>0</v>
      </c>
      <c r="AA44" s="18"/>
      <c r="AB44" s="100">
        <f t="shared" si="11"/>
        <v>0</v>
      </c>
      <c r="AC44" s="81"/>
      <c r="AD44" t="str">
        <f t="shared" si="13"/>
        <v>REVER PERCENTUAL ATÉ ATINGIR 100%- CASO NECESSÁRIO</v>
      </c>
    </row>
    <row r="45" spans="1:30" hidden="1" x14ac:dyDescent="0.25">
      <c r="A45" s="99"/>
      <c r="B45" s="15"/>
      <c r="C45" s="16"/>
      <c r="D45" s="26"/>
      <c r="E45" s="17"/>
      <c r="F45" s="16">
        <f t="shared" ref="F45:F47" si="14">E45</f>
        <v>0</v>
      </c>
      <c r="G45" s="17"/>
      <c r="H45" s="16">
        <f>F45+G45</f>
        <v>0</v>
      </c>
      <c r="I45" s="17"/>
      <c r="J45" s="16">
        <f>H45+I45</f>
        <v>0</v>
      </c>
      <c r="K45" s="17"/>
      <c r="L45" s="16">
        <f>J45+K45</f>
        <v>0</v>
      </c>
      <c r="M45" s="17"/>
      <c r="N45" s="16">
        <f>L45+M45</f>
        <v>0</v>
      </c>
      <c r="O45" s="18"/>
      <c r="P45" s="16">
        <f>N45+O45</f>
        <v>0</v>
      </c>
      <c r="Q45" s="18"/>
      <c r="R45" s="16">
        <f>P45+Q45</f>
        <v>0</v>
      </c>
      <c r="S45" s="18"/>
      <c r="T45" s="16">
        <f>R45+S45</f>
        <v>0</v>
      </c>
      <c r="U45" s="18"/>
      <c r="V45" s="16">
        <f>T45+U45</f>
        <v>0</v>
      </c>
      <c r="W45" s="18"/>
      <c r="X45" s="16">
        <f>V45+W45</f>
        <v>0</v>
      </c>
      <c r="Y45" s="18"/>
      <c r="Z45" s="16">
        <f>X45+Y45</f>
        <v>0</v>
      </c>
      <c r="AA45" s="18"/>
      <c r="AB45" s="100">
        <f>Z45+AA45</f>
        <v>0</v>
      </c>
      <c r="AC45" s="81"/>
      <c r="AD45" t="str">
        <f t="shared" si="13"/>
        <v>REVER PERCENTUAL ATÉ ATINGIR 100%- CASO NECESSÁRIO</v>
      </c>
    </row>
    <row r="46" spans="1:30" hidden="1" x14ac:dyDescent="0.25">
      <c r="A46" s="99"/>
      <c r="B46" s="15"/>
      <c r="C46" s="16"/>
      <c r="D46" s="26"/>
      <c r="E46" s="17"/>
      <c r="F46" s="16">
        <f t="shared" si="14"/>
        <v>0</v>
      </c>
      <c r="G46" s="17"/>
      <c r="H46" s="16">
        <f t="shared" ref="H46" si="15">F46+G46</f>
        <v>0</v>
      </c>
      <c r="I46" s="17"/>
      <c r="J46" s="16">
        <f t="shared" ref="J46" si="16">H46+I46</f>
        <v>0</v>
      </c>
      <c r="K46" s="17"/>
      <c r="L46" s="16">
        <f t="shared" ref="L46" si="17">J46+K46</f>
        <v>0</v>
      </c>
      <c r="M46" s="17"/>
      <c r="N46" s="16">
        <f t="shared" ref="N46" si="18">L46+M46</f>
        <v>0</v>
      </c>
      <c r="O46" s="18"/>
      <c r="P46" s="16">
        <f t="shared" ref="P46" si="19">N46+O46</f>
        <v>0</v>
      </c>
      <c r="Q46" s="18"/>
      <c r="R46" s="16">
        <f t="shared" ref="R46:R47" si="20">P46+Q46</f>
        <v>0</v>
      </c>
      <c r="S46" s="18"/>
      <c r="T46" s="16">
        <f t="shared" ref="T46:T47" si="21">R46+S46</f>
        <v>0</v>
      </c>
      <c r="U46" s="18"/>
      <c r="V46" s="16">
        <f t="shared" ref="V46:V47" si="22">T46+U46</f>
        <v>0</v>
      </c>
      <c r="W46" s="18"/>
      <c r="X46" s="16">
        <f t="shared" ref="X46:X47" si="23">V46+W46</f>
        <v>0</v>
      </c>
      <c r="Y46" s="18"/>
      <c r="Z46" s="16">
        <f t="shared" ref="Z46:Z47" si="24">X46+Y46</f>
        <v>0</v>
      </c>
      <c r="AA46" s="18"/>
      <c r="AB46" s="100">
        <f t="shared" ref="AB46:AB47" si="25">Z46+AA46</f>
        <v>0</v>
      </c>
      <c r="AC46" s="81"/>
      <c r="AD46" t="str">
        <f t="shared" si="13"/>
        <v>REVER PERCENTUAL ATÉ ATINGIR 100%- CASO NECESSÁRIO</v>
      </c>
    </row>
    <row r="47" spans="1:30" x14ac:dyDescent="0.25">
      <c r="A47" s="99"/>
      <c r="B47" s="15"/>
      <c r="C47" s="16"/>
      <c r="D47" s="77">
        <f>((C47*100)/$C$49)/100</f>
        <v>0</v>
      </c>
      <c r="E47" s="17"/>
      <c r="F47" s="16">
        <f t="shared" si="14"/>
        <v>0</v>
      </c>
      <c r="G47" s="17"/>
      <c r="H47" s="16">
        <f t="shared" ref="H47" si="26">F47+G47</f>
        <v>0</v>
      </c>
      <c r="I47" s="17"/>
      <c r="J47" s="16">
        <f t="shared" ref="J47" si="27">H47+I47</f>
        <v>0</v>
      </c>
      <c r="K47" s="73"/>
      <c r="L47" s="16">
        <f t="shared" ref="L47" si="28">J47+K47</f>
        <v>0</v>
      </c>
      <c r="M47" s="73"/>
      <c r="N47" s="16">
        <f t="shared" ref="N47" si="29">L47+M47</f>
        <v>0</v>
      </c>
      <c r="O47" s="74"/>
      <c r="P47" s="16">
        <f t="shared" ref="P47" si="30">N47+O47</f>
        <v>0</v>
      </c>
      <c r="Q47" s="74"/>
      <c r="R47" s="16">
        <f t="shared" si="20"/>
        <v>0</v>
      </c>
      <c r="S47" s="74"/>
      <c r="T47" s="16">
        <f t="shared" si="21"/>
        <v>0</v>
      </c>
      <c r="U47" s="74"/>
      <c r="V47" s="16">
        <f t="shared" si="22"/>
        <v>0</v>
      </c>
      <c r="W47" s="18"/>
      <c r="X47" s="16">
        <f t="shared" si="23"/>
        <v>0</v>
      </c>
      <c r="Y47" s="74"/>
      <c r="Z47" s="16">
        <f t="shared" si="24"/>
        <v>0</v>
      </c>
      <c r="AA47" s="74"/>
      <c r="AB47" s="100">
        <f t="shared" si="25"/>
        <v>0</v>
      </c>
      <c r="AC47" s="81"/>
    </row>
    <row r="48" spans="1:30" x14ac:dyDescent="0.25">
      <c r="A48" s="101"/>
      <c r="B48" s="19" t="s">
        <v>26</v>
      </c>
      <c r="C48" s="27">
        <f>C49/SUM(C21:C46)</f>
        <v>1</v>
      </c>
      <c r="D48" s="27">
        <f>SUM(D21:D47)</f>
        <v>0.99999999999999989</v>
      </c>
      <c r="E48" s="28">
        <f>(($D$21*E21)/100)+ (($D$22*E22)/100)+ (($D$23*E23)/100)+ (($D$24*E24)/100)+ (($D$25*E25)/100)+ (($D$26*E26)/100)+ (($D$27*E27)/100)+ (($D$28*E28)/100)+ (($D$29*E29)/100)+ (($D$30*E30)/100)+ (($D$31*E31)/100)+ (($D$32*E32)/100)+ (($D$33*E33)/100)+ (($D$34*E34)/100)+ (($D$35*E35)/100)+ (($D$36*E36)/100)+ (($D$37*E37)/100)+ (($D$38*E38)/100)+ (($D$39*E39)/100)+ (($D$40*E40)/100)+ (($D$41*E41)/100)+ (($D$42*E42)/100)+ (($D$43*E43)/100)+ (($D$44*E44)/100)+ (($D$45*E45)/100)+ (($D$46*E46)/100)</f>
        <v>7.2016843139349085E-2</v>
      </c>
      <c r="F48" s="28">
        <f>E48</f>
        <v>7.2016843139349085E-2</v>
      </c>
      <c r="G48" s="28">
        <f>(($D$21*G21)/100)+ (($D$22*G22)/100)+ (($D$23*G23)/100)+ (($D$24*G24)/100)+ (($D$25*G25)/100)+ (($D$26*G26)/100)+ (($D$27*G27)/100)+ (($D$28*G28)/100)+ (($D$29*G29)/100)+ (($D$30*G30)/100)+ (($D$31*G31)/100)+ (($D$32*G32)/100)+ (($D$33*G33)/100)+ (($D$34*G34)/100)+ (($D$35*G35)/100)+ (($D$36*G36)/100)+ (($D$37*G37)/100)+ (($D$38*G38)/100)+ (($D$39*G39)/100)+ (($D$40*G40)/100)+ (($D$41*G41)/100)+ (($D$42*G42)/100)+ (($D$43*G43)/100)+ (($D$44*G44)/100)+ (($D$45*G45)/100)+ (($D$46*G46)/100)</f>
        <v>6.3811642303696625E-2</v>
      </c>
      <c r="H48" s="28">
        <f>F48+G48</f>
        <v>0.13582848544304571</v>
      </c>
      <c r="I48" s="28">
        <f>(($D$21*I21)/100)+ (($D$22*I22)/100)+ (($D$23*I23)/100)+ (($D$24*I24)/100)+ (($D$25*I25)/100)+ (($D$26*I26)/100)+ (($D$27*I27)/100)+ (($D$28*I28)/100)+ (($D$29*I29)/100)+ (($D$30*I30)/100)+ (($D$31*I31)/100)+ (($D$32*I32)/100)+ (($D$33*I33)/100)+ (($D$34*I34)/100)+ (($D$35*I35)/100)+ (($D$36*I36)/100)+ (($D$37*I37)/100)+ (($D$38*I38)/100)+ (($D$39*I39)/100)+ (($D$40*I40)/100)+ (($D$41*I41)/100)+ (($D$42*I42)/100)+ (($D$43*I43)/100)+ (($D$44*I44)/100)+ (($D$45*I45)/100)+ (($D$46*I46)/100)</f>
        <v>0.10592144167874659</v>
      </c>
      <c r="J48" s="28">
        <f>H48+I48</f>
        <v>0.2417499271217923</v>
      </c>
      <c r="K48" s="28">
        <f>(($D$21*K21)/100)+ (($D$22*K22)/100)+ (($D$23*K23)/100)+ (($D$24*K24)/100)+ (($D$25*K25)/100)+ (($D$26*K26)/100)+ (($D$27*K27)/100)+ (($D$28*K28)/100)+ (($D$29*K29)/100)+ (($D$30*K30)/100)+ (($D$31*K31)/100)+ (($D$32*K32)/100)+ (($D$33*K33)/100)+ (($D$34*K34)/100)+ (($D$35*K35)/100)+ (($D$36*K36)/100)+ (($D$37*K37)/100)+ (($D$38*K38)/100)+ (($D$39*K39)/100)+ (($D$40*K40)/100)+ (($D$41*K41)/100)+ (($D$42*K42)/100)+ (($D$43*K43)/100)+ (($D$44*K44)/100)+ (($D$45*K45)/100)+ (($D$46*K46)/100)</f>
        <v>9.1408516405107693E-2</v>
      </c>
      <c r="L48" s="28">
        <f>J48+K48</f>
        <v>0.33315844352689999</v>
      </c>
      <c r="M48" s="28">
        <f>(($D$21*M21)/100)+ (($D$22*M22)/100)+ (($D$23*M23)/100)+ (($D$24*M24)/100)+ (($D$25*M25)/100)+ (($D$26*M26)/100)+ (($D$27*M27)/100)+ (($D$28*M28)/100)+ (($D$29*M29)/100)+ (($D$30*M30)/100)+ (($D$31*M31)/100)+ (($D$32*M32)/100)+ (($D$33*M33)/100)+ (($D$34*M34)/100)+ (($D$35*M35)/100)+ (($D$36*M36)/100)+ (($D$37*M37)/100)+ (($D$38*M38)/100)+ (($D$39*M39)/100)+ (($D$40*M40)/100)+ (($D$41*M41)/100)+ (($D$42*M42)/100)+ (($D$43*M43)/100)+ (($D$44*M44)/100)+ (($D$45*M45)/100)+ (($D$46*M46)/100)</f>
        <v>8.5362719091733763E-2</v>
      </c>
      <c r="N48" s="28">
        <f>L48+M48</f>
        <v>0.41852116261863376</v>
      </c>
      <c r="O48" s="28">
        <f>(($D$21*O21)/100)+ (($D$22*O22)/100)+ (($D$23*O23)/100)+ (($D$24*O24)/100)+ (($D$25*O25)/100)+ (($D$26*O26)/100)+ (($D$27*O27)/100)+ (($D$28*O28)/100)+ (($D$29*O29)/100)+ (($D$30*O30)/100)+ (($D$31*O31)/100)+ (($D$32*O32)/100)+ (($D$33*O33)/100)+ (($D$34*O34)/100)+ (($D$35*O35)/100)+ (($D$36*O36)/100)+ (($D$37*O37)/100)+ (($D$38*O38)/100)+ (($D$39*O39)/100)+ (($D$40*O40)/100)+ (($D$41*O41)/100)+ (($D$42*O42)/100)+ (($D$43*O43)/100)+ (($D$44*O44)/100)+ (($D$45*O45)/100)+ (($D$46*O46)/100)</f>
        <v>7.9953705056391752E-2</v>
      </c>
      <c r="P48" s="28">
        <f>N48+O48</f>
        <v>0.49847486767502552</v>
      </c>
      <c r="Q48" s="28">
        <f>(($D$21*Q21)/100)+ (($D$22*Q22)/100)+ (($D$23*Q23)/100)+ (($D$24*Q24)/100)+ (($D$25*Q25)/100)+ (($D$26*Q26)/100)+ (($D$27*Q27)/100)+ (($D$28*Q28)/100)+ (($D$29*Q29)/100)+ (($D$30*Q30)/100)+ (($D$31*Q31)/100)+ (($D$32*Q32)/100)+ (($D$33*Q33)/100)+ (($D$34*Q34)/100)+ (($D$35*Q35)/100)+ (($D$36*Q36)/100)+ (($D$37*Q37)/100)+ (($D$38*Q38)/100)+ (($D$39*Q39)/100)+ (($D$40*Q40)/100)+ (($D$41*Q41)/100)+ (($D$42*Q42)/100)+ (($D$43*Q43)/100)+ (($D$44*Q44)/100)+ (($D$45*Q45)/100)+ (($D$46*Q46)/100)</f>
        <v>9.9707550449728052E-2</v>
      </c>
      <c r="R48" s="28">
        <f>P48+Q48</f>
        <v>0.59818241812475359</v>
      </c>
      <c r="S48" s="28">
        <f>(($D$21*S21)/100)+ (($D$22*S22)/100)+ (($D$23*S23)/100)+ (($D$24*S24)/100)+ (($D$25*S25)/100)+ (($D$26*S26)/100)+ (($D$27*S27)/100)+ (($D$28*S28)/100)+ (($D$29*S29)/100)+ (($D$30*S30)/100)+ (($D$31*S31)/100)+ (($D$32*S32)/100)+ (($D$33*S33)/100)+ (($D$34*S34)/100)+ (($D$35*S35)/100)+ (($D$36*S36)/100)+ (($D$37*S37)/100)+ (($D$38*S38)/100)+ (($D$39*S39)/100)+ (($D$40*S40)/100)+ (($D$41*S41)/100)+ (($D$42*S42)/100)+ (($D$43*S43)/100)+ (($D$44*S44)/100)+ (($D$45*S45)/100)+ (($D$46*S46)/100)</f>
        <v>6.2903464758897493E-2</v>
      </c>
      <c r="T48" s="28">
        <f>R48+S48</f>
        <v>0.66108588288365111</v>
      </c>
      <c r="U48" s="28">
        <f>(($D$21*U21)/100)+ (($D$22*U22)/100)+ (($D$23*U23)/100)+ (($D$24*U24)/100)+ (($D$25*U25)/100)+ (($D$26*U26)/100)+ (($D$27*U27)/100)+ (($D$28*U28)/100)+ (($D$29*U29)/100)+ (($D$30*U30)/100)+ (($D$31*U31)/100)+ (($D$32*U32)/100)+ (($D$33*U33)/100)+ (($D$34*U34)/100)+ (($D$35*U35)/100)+ (($D$36*U36)/100)+ (($D$37*U37)/100)+ (($D$38*U38)/100)+ (($D$39*U39)/100)+ (($D$40*U40)/100)+ (($D$41*U41)/100)+ (($D$42*U42)/100)+ (($D$43*U43)/100)+ (($D$44*U44)/100)+ (($D$45*U45)/100)+ (($D$46*U46)/100)</f>
        <v>8.1499346557296931E-2</v>
      </c>
      <c r="V48" s="28">
        <f>T48+U48</f>
        <v>0.74258522944094807</v>
      </c>
      <c r="W48" s="28">
        <f>(($D$21*W21)/100)+ (($D$22*W22)/100)+ (($D$23*W23)/100)+ (($D$24*W24)/100)+ (($D$25*W25)/100)+ (($D$26*W26)/100)+ (($D$27*W27)/100)+ (($D$28*W28)/100)+ (($D$29*W29)/100)+ (($D$30*W30)/100)+ (($D$31*W31)/100)+ (($D$32*W32)/100)+ (($D$33*W33)/100)+ (($D$34*W34)/100)+ (($D$35*W35)/100)+ (($D$36*W36)/100)+ (($D$37*W37)/100)+ (($D$38*W38)/100)+ (($D$39*W39)/100)+ (($D$40*W40)/100)+ (($D$41*W41)/100)+ (($D$42*W42)/100)+ (($D$43*W43)/100)+ (($D$44*W44)/100)+ (($D$45*W45)/100)+ (($D$46*W46)/100)</f>
        <v>6.1042675356284597E-2</v>
      </c>
      <c r="X48" s="28">
        <f>V48+W48</f>
        <v>0.80362790479723267</v>
      </c>
      <c r="Y48" s="28">
        <f>(($D$21*Y21)/100)+ (($D$22*Y22)/100)+ (($D$23*Y23)/100)+ (($D$24*Y24)/100)+ (($D$25*Y25)/100)+ (($D$26*Y26)/100)+ (($D$27*Y27)/100)+ (($D$28*Y28)/100)+ (($D$29*Y29)/100)+ (($D$30*Y30)/100)+ (($D$31*Y31)/100)+ (($D$32*Y32)/100)+ (($D$33*Y33)/100)+ (($D$34*Y34)/100)+ (($D$35*Y35)/100)+ (($D$36*Y36)/100)+ (($D$37*Y37)/100)+ (($D$38*Y38)/100)+ (($D$39*Y39)/100)+ (($D$40*Y40)/100)+ (($D$41*Y41)/100)+ (($D$42*Y42)/100)+ (($D$43*Y43)/100)+ (($D$44*Y44)/100)+ (($D$45*Y45)/100)+ (($D$46*Y46)/100)</f>
        <v>8.2407120962190397E-2</v>
      </c>
      <c r="Z48" s="28">
        <f>X48+Y48</f>
        <v>0.88603502575942306</v>
      </c>
      <c r="AA48" s="28">
        <f>(($D$21*AA21)/100)+ (($D$22*AA22)/100)+ (($D$23*AA23)/100)+ (($D$24*AA24)/100)+ (($D$25*AA25)/100)+ (($D$26*AA26)/100)+ (($D$27*AA27)/100)+ (($D$28*AA28)/100)+ (($D$29*AA29)/100)+ (($D$30*AA30)/100)+ (($D$31*AA31)/100)+ (($D$32*AA32)/100)+ (($D$33*AA33)/100)+ (($D$34*AA34)/100)+ (($D$35*AA35)/100)+ (($D$36*AA36)/100)+ (($D$37*AA37)/100)+ (($D$38*AA38)/100)+ (($D$39*AA39)/100)+ (($D$40*AA40)/100)+ (($D$41*AA41)/100)+ (($D$42*AA42)/100)+ (($D$43*AA43)/100)+ (($D$44*AA44)/100)+ (($D$45*AA45)/100)+ (($D$46*AA46)/100)</f>
        <v>0.11396497424057701</v>
      </c>
      <c r="AB48" s="172">
        <f>Z48+AA48</f>
        <v>1</v>
      </c>
      <c r="AC48" s="82"/>
    </row>
    <row r="49" spans="1:29" x14ac:dyDescent="0.25">
      <c r="A49" s="102"/>
      <c r="B49" s="21" t="s">
        <v>27</v>
      </c>
      <c r="C49" s="20">
        <f>SUM(C22:C47)</f>
        <v>3000000</v>
      </c>
      <c r="D49" s="27">
        <f>D48</f>
        <v>0.99999999999999989</v>
      </c>
      <c r="E49" s="130">
        <f>($C$49*E48)</f>
        <v>216050.52941804726</v>
      </c>
      <c r="F49" s="130"/>
      <c r="G49" s="130">
        <f t="shared" ref="G49" si="31">($C$49*G48)</f>
        <v>191434.92691108989</v>
      </c>
      <c r="H49" s="130"/>
      <c r="I49" s="130">
        <f t="shared" ref="I49" si="32">($C$49*I48)</f>
        <v>317764.32503623975</v>
      </c>
      <c r="J49" s="130"/>
      <c r="K49" s="130">
        <f t="shared" ref="K49" si="33">($C$49*K48)</f>
        <v>274225.54921532306</v>
      </c>
      <c r="L49" s="130"/>
      <c r="M49" s="130">
        <f t="shared" ref="M49" si="34">($C$49*M48)</f>
        <v>256088.15727520129</v>
      </c>
      <c r="N49" s="130"/>
      <c r="O49" s="130">
        <f t="shared" ref="O49" si="35">($C$49*O48)</f>
        <v>239861.11516917526</v>
      </c>
      <c r="P49" s="130"/>
      <c r="Q49" s="130">
        <f t="shared" ref="Q49" si="36">($C$49*Q48)</f>
        <v>299122.65134918416</v>
      </c>
      <c r="R49" s="130"/>
      <c r="S49" s="130">
        <f t="shared" ref="S49" si="37">($C$49*S48)</f>
        <v>188710.39427669247</v>
      </c>
      <c r="T49" s="130"/>
      <c r="U49" s="130">
        <f t="shared" ref="U49:W49" si="38">($C$49*U48)</f>
        <v>244498.03967189079</v>
      </c>
      <c r="V49" s="130"/>
      <c r="W49" s="130">
        <f t="shared" si="38"/>
        <v>183128.0260688538</v>
      </c>
      <c r="X49" s="130"/>
      <c r="Y49" s="130">
        <f t="shared" ref="Y49:Z49" si="39">($C$49*Y48)</f>
        <v>247221.36288657118</v>
      </c>
      <c r="Z49" s="130"/>
      <c r="AA49" s="130">
        <f t="shared" ref="AA49:AB49" si="40">($C$49*AA48)</f>
        <v>341894.92272173101</v>
      </c>
      <c r="AB49" s="139"/>
      <c r="AC49" s="83"/>
    </row>
    <row r="50" spans="1:29" ht="15.75" thickBot="1" x14ac:dyDescent="0.3">
      <c r="A50" s="103"/>
      <c r="B50" s="104" t="s">
        <v>28</v>
      </c>
      <c r="C50" s="105"/>
      <c r="D50" s="105"/>
      <c r="E50" s="137">
        <f>E49</f>
        <v>216050.52941804726</v>
      </c>
      <c r="F50" s="137"/>
      <c r="G50" s="137">
        <f>G49+E50</f>
        <v>407485.45632913715</v>
      </c>
      <c r="H50" s="137"/>
      <c r="I50" s="137">
        <f t="shared" ref="I50" si="41">I49+G50</f>
        <v>725249.7813653769</v>
      </c>
      <c r="J50" s="137"/>
      <c r="K50" s="137">
        <f t="shared" ref="K50" si="42">K49+I50</f>
        <v>999475.33058069996</v>
      </c>
      <c r="L50" s="137"/>
      <c r="M50" s="137">
        <f t="shared" ref="M50" si="43">M49+K50</f>
        <v>1255563.4878559012</v>
      </c>
      <c r="N50" s="137"/>
      <c r="O50" s="137">
        <f t="shared" ref="O50" si="44">O49+M50</f>
        <v>1495424.6030250764</v>
      </c>
      <c r="P50" s="137"/>
      <c r="Q50" s="137">
        <f t="shared" ref="Q50" si="45">Q49+O50</f>
        <v>1794547.2543742605</v>
      </c>
      <c r="R50" s="137"/>
      <c r="S50" s="137">
        <f t="shared" ref="S50" si="46">S49+Q50</f>
        <v>1983257.6486509531</v>
      </c>
      <c r="T50" s="137"/>
      <c r="U50" s="137">
        <f t="shared" ref="U50" si="47">U49+S50</f>
        <v>2227755.688322844</v>
      </c>
      <c r="V50" s="137"/>
      <c r="W50" s="137">
        <f t="shared" ref="W50" si="48">W49+U50</f>
        <v>2410883.7143916977</v>
      </c>
      <c r="X50" s="137"/>
      <c r="Y50" s="137">
        <f t="shared" ref="Y50" si="49">Y49+W50</f>
        <v>2658105.077278269</v>
      </c>
      <c r="Z50" s="137"/>
      <c r="AA50" s="137">
        <f t="shared" ref="AA50" si="50">AA49+Y50</f>
        <v>3000000</v>
      </c>
      <c r="AB50" s="140"/>
      <c r="AC50" s="83"/>
    </row>
    <row r="52" spans="1:29" x14ac:dyDescent="0.25">
      <c r="A52" s="75"/>
      <c r="B52" s="75"/>
      <c r="C52" s="23"/>
      <c r="D52" s="75"/>
      <c r="E52" s="75"/>
      <c r="F52" s="75"/>
      <c r="G52" s="75"/>
      <c r="H52" s="75"/>
      <c r="I52" s="75"/>
      <c r="J52" s="75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</row>
    <row r="53" spans="1:29" x14ac:dyDescent="0.25">
      <c r="A53" s="23" t="s">
        <v>31</v>
      </c>
      <c r="B53" s="23"/>
      <c r="C53" s="23"/>
      <c r="D53" s="23" t="s">
        <v>60</v>
      </c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</row>
    <row r="54" spans="1:29" x14ac:dyDescent="0.25">
      <c r="A54" s="23"/>
      <c r="B54" s="23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</row>
  </sheetData>
  <sheetProtection password="EE6F" sheet="1" objects="1" scenarios="1" selectLockedCells="1"/>
  <mergeCells count="40">
    <mergeCell ref="AA19:AB19"/>
    <mergeCell ref="AA49:AB49"/>
    <mergeCell ref="AA50:AB50"/>
    <mergeCell ref="A13:AB13"/>
    <mergeCell ref="W19:X19"/>
    <mergeCell ref="W49:X49"/>
    <mergeCell ref="W50:X50"/>
    <mergeCell ref="Y19:Z19"/>
    <mergeCell ref="Y49:Z49"/>
    <mergeCell ref="Y50:Z50"/>
    <mergeCell ref="S49:T49"/>
    <mergeCell ref="S50:T50"/>
    <mergeCell ref="U19:V19"/>
    <mergeCell ref="U49:V49"/>
    <mergeCell ref="U50:V50"/>
    <mergeCell ref="Q50:R50"/>
    <mergeCell ref="O50:P50"/>
    <mergeCell ref="M19:N19"/>
    <mergeCell ref="O19:P19"/>
    <mergeCell ref="O49:P49"/>
    <mergeCell ref="E50:F50"/>
    <mergeCell ref="G50:H50"/>
    <mergeCell ref="I50:J50"/>
    <mergeCell ref="K50:L50"/>
    <mergeCell ref="M50:N50"/>
    <mergeCell ref="E49:F49"/>
    <mergeCell ref="G49:H49"/>
    <mergeCell ref="I49:J49"/>
    <mergeCell ref="K49:L49"/>
    <mergeCell ref="M49:N49"/>
    <mergeCell ref="K19:L19"/>
    <mergeCell ref="A19:A20"/>
    <mergeCell ref="E19:F19"/>
    <mergeCell ref="G19:H19"/>
    <mergeCell ref="I19:J19"/>
    <mergeCell ref="B19:B20"/>
    <mergeCell ref="C19:C20"/>
    <mergeCell ref="Q19:R19"/>
    <mergeCell ref="Q49:R49"/>
    <mergeCell ref="S19:T19"/>
  </mergeCells>
  <conditionalFormatting sqref="P21:P47 R21:R47 N21:N46 L21:L46 J21:J46 H21:H46 F21:F47 T21:T47 V21:V46">
    <cfRule type="cellIs" dxfId="21" priority="33" stopIfTrue="1" operator="equal">
      <formula>D21+F21-100</formula>
    </cfRule>
  </conditionalFormatting>
  <conditionalFormatting sqref="N47">
    <cfRule type="cellIs" dxfId="20" priority="32" stopIfTrue="1" operator="equal">
      <formula>L47+N47-100</formula>
    </cfRule>
  </conditionalFormatting>
  <conditionalFormatting sqref="L47">
    <cfRule type="cellIs" dxfId="19" priority="31" stopIfTrue="1" operator="equal">
      <formula>J47+L47-100</formula>
    </cfRule>
  </conditionalFormatting>
  <conditionalFormatting sqref="J47">
    <cfRule type="cellIs" dxfId="18" priority="30" stopIfTrue="1" operator="equal">
      <formula>H47+J47-100</formula>
    </cfRule>
  </conditionalFormatting>
  <conditionalFormatting sqref="H47">
    <cfRule type="cellIs" dxfId="17" priority="29" stopIfTrue="1" operator="equal">
      <formula>F47+H47-100</formula>
    </cfRule>
  </conditionalFormatting>
  <conditionalFormatting sqref="F21:F47 H21:H47 J21:J47 L21:L47 N21:N47 P21:P47 R21:R47 T21:T47 AC21:AC47 V21:V46">
    <cfRule type="cellIs" dxfId="16" priority="22" operator="equal">
      <formula>0</formula>
    </cfRule>
  </conditionalFormatting>
  <conditionalFormatting sqref="AC21:AC47">
    <cfRule type="cellIs" dxfId="15" priority="35" stopIfTrue="1" operator="equal">
      <formula>O21+AC21-100</formula>
    </cfRule>
  </conditionalFormatting>
  <conditionalFormatting sqref="AB21:AB47">
    <cfRule type="cellIs" dxfId="13" priority="10" stopIfTrue="1" operator="equal">
      <formula>Z21+AB21-100</formula>
    </cfRule>
  </conditionalFormatting>
  <conditionalFormatting sqref="AB21:AB47">
    <cfRule type="cellIs" dxfId="12" priority="9" operator="equal">
      <formula>0</formula>
    </cfRule>
  </conditionalFormatting>
  <conditionalFormatting sqref="Z21:Z47">
    <cfRule type="cellIs" dxfId="11" priority="6" stopIfTrue="1" operator="equal">
      <formula>X21+Z21-100</formula>
    </cfRule>
  </conditionalFormatting>
  <conditionalFormatting sqref="Z21:Z47">
    <cfRule type="cellIs" dxfId="10" priority="5" operator="equal">
      <formula>0</formula>
    </cfRule>
  </conditionalFormatting>
  <conditionalFormatting sqref="X21:X46">
    <cfRule type="cellIs" dxfId="9" priority="8" stopIfTrue="1" operator="equal">
      <formula>V21+X21-100</formula>
    </cfRule>
  </conditionalFormatting>
  <conditionalFormatting sqref="X21:X46">
    <cfRule type="cellIs" dxfId="8" priority="7" operator="equal">
      <formula>0</formula>
    </cfRule>
  </conditionalFormatting>
  <conditionalFormatting sqref="X47">
    <cfRule type="cellIs" dxfId="7" priority="4" stopIfTrue="1" operator="equal">
      <formula>V47+X47-100</formula>
    </cfRule>
  </conditionalFormatting>
  <conditionalFormatting sqref="X47">
    <cfRule type="cellIs" dxfId="6" priority="3" operator="equal">
      <formula>0</formula>
    </cfRule>
  </conditionalFormatting>
  <conditionalFormatting sqref="V47">
    <cfRule type="cellIs" dxfId="5" priority="2" stopIfTrue="1" operator="equal">
      <formula>T47+V47-100</formula>
    </cfRule>
  </conditionalFormatting>
  <conditionalFormatting sqref="V47">
    <cfRule type="cellIs" dxfId="4" priority="1" operator="equal">
      <formula>0</formula>
    </cfRule>
  </conditionalFormatting>
  <pageMargins left="0.19685039370078741" right="0.19685039370078741" top="0.39370078740157483" bottom="0.39370078740157483" header="0.31496062992125984" footer="0.31496062992125984"/>
  <pageSetup paperSize="9" scale="62" orientation="landscape" horizontalDpi="300" verticalDpi="300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containsText" priority="21" operator="containsText" id="{545466F1-51E7-4D0E-96E1-1A7BEA910F3D}">
            <xm:f>NOT(ISERROR(SEARCH($AD$43,AD21)))</xm:f>
            <xm:f>$AD$43</xm:f>
            <x14:dxf>
              <font>
                <b/>
                <i val="0"/>
                <color rgb="FFFF0000"/>
              </font>
            </x14:dxf>
          </x14:cfRule>
          <xm:sqref>AD21:AD47</xm:sqref>
        </x14:conditionalFormatting>
      </x14:conditionalFormatting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47"/>
  <sheetViews>
    <sheetView topLeftCell="A13" workbookViewId="0">
      <selection activeCell="E22" sqref="E22:E27"/>
    </sheetView>
  </sheetViews>
  <sheetFormatPr defaultRowHeight="15" x14ac:dyDescent="0.25"/>
  <cols>
    <col min="1" max="1" width="36.5703125" customWidth="1"/>
    <col min="2" max="2" width="26.5703125" customWidth="1"/>
    <col min="4" max="4" width="6.7109375" bestFit="1" customWidth="1"/>
    <col min="5" max="5" width="12" bestFit="1" customWidth="1"/>
    <col min="8" max="8" width="30.28515625" customWidth="1"/>
    <col min="9" max="11" width="15.85546875" customWidth="1"/>
    <col min="12" max="12" width="10.28515625" bestFit="1" customWidth="1"/>
  </cols>
  <sheetData>
    <row r="1" spans="1:5" x14ac:dyDescent="0.25">
      <c r="A1" s="43"/>
      <c r="B1" s="43"/>
      <c r="C1" s="43"/>
      <c r="D1" s="43"/>
      <c r="E1" s="43"/>
    </row>
    <row r="2" spans="1:5" x14ac:dyDescent="0.25">
      <c r="A2" s="43"/>
      <c r="B2" s="43"/>
      <c r="C2" s="43"/>
      <c r="D2" s="43"/>
      <c r="E2" s="43"/>
    </row>
    <row r="3" spans="1:5" x14ac:dyDescent="0.25">
      <c r="A3" s="43"/>
      <c r="B3" s="43"/>
      <c r="C3" s="43"/>
      <c r="D3" s="43"/>
      <c r="E3" s="43"/>
    </row>
    <row r="4" spans="1:5" x14ac:dyDescent="0.25">
      <c r="A4" s="43"/>
      <c r="B4" s="43"/>
      <c r="C4" s="43"/>
      <c r="D4" s="43"/>
      <c r="E4" s="43"/>
    </row>
    <row r="5" spans="1:5" x14ac:dyDescent="0.25">
      <c r="A5" s="43"/>
      <c r="B5" s="43"/>
      <c r="C5" s="43"/>
      <c r="D5" s="43"/>
      <c r="E5" s="43"/>
    </row>
    <row r="6" spans="1:5" x14ac:dyDescent="0.25">
      <c r="A6" s="43"/>
      <c r="B6" s="43"/>
      <c r="C6" s="43"/>
      <c r="D6" s="43"/>
      <c r="E6" s="43"/>
    </row>
    <row r="7" spans="1:5" x14ac:dyDescent="0.25">
      <c r="A7" s="43"/>
      <c r="B7" s="43"/>
      <c r="C7" s="43"/>
      <c r="D7" s="43"/>
      <c r="E7" s="43"/>
    </row>
    <row r="8" spans="1:5" x14ac:dyDescent="0.25">
      <c r="A8" s="147" t="s">
        <v>49</v>
      </c>
      <c r="B8" s="147"/>
      <c r="C8" s="147"/>
      <c r="D8" s="43"/>
      <c r="E8" s="68" t="s">
        <v>50</v>
      </c>
    </row>
    <row r="9" spans="1:5" x14ac:dyDescent="0.25">
      <c r="A9" s="43"/>
      <c r="B9" s="69"/>
      <c r="C9" s="69"/>
      <c r="D9" s="69"/>
      <c r="E9" s="70" t="s">
        <v>51</v>
      </c>
    </row>
    <row r="10" spans="1:5" x14ac:dyDescent="0.25">
      <c r="A10" s="43"/>
      <c r="B10" s="43"/>
      <c r="C10" s="43"/>
      <c r="D10" s="43"/>
      <c r="E10" s="43"/>
    </row>
    <row r="11" spans="1:5" x14ac:dyDescent="0.25">
      <c r="A11" s="71" t="s">
        <v>32</v>
      </c>
      <c r="B11" s="71" t="s">
        <v>75</v>
      </c>
      <c r="C11" s="162" t="s">
        <v>33</v>
      </c>
      <c r="D11" s="163"/>
      <c r="E11" s="164"/>
    </row>
    <row r="12" spans="1:5" x14ac:dyDescent="0.25">
      <c r="A12" s="35" t="s">
        <v>235</v>
      </c>
      <c r="B12" s="35"/>
      <c r="C12" s="165" t="str">
        <f>Import.Município</f>
        <v>CORONEL VIVIDA - PR</v>
      </c>
      <c r="D12" s="166"/>
      <c r="E12" s="167"/>
    </row>
    <row r="13" spans="1:5" x14ac:dyDescent="0.25">
      <c r="A13" s="36"/>
      <c r="B13" s="36"/>
      <c r="C13" s="37"/>
      <c r="D13" s="38"/>
      <c r="E13" s="38"/>
    </row>
    <row r="14" spans="1:5" ht="15" customHeight="1" x14ac:dyDescent="0.25">
      <c r="A14" s="72" t="s">
        <v>34</v>
      </c>
      <c r="B14" s="154" t="str">
        <f>ORÇAMENTO!A7</f>
        <v>OBJETO: OBRAS DE INFRAESTRUTURA PARA NÃO MOTORIZADOS DO MUNICIPIO DE CORONEL VIVIDA
               PROGRAMA PRÓ- TRANSPORTE AVANÇAR CIDADES</v>
      </c>
      <c r="C14" s="156" t="str">
        <f>ORÇAMENTO!A8</f>
        <v>LOCALIZAÇÃO: Avenida Generoso Marques e Rua Romário Martins</v>
      </c>
      <c r="D14" s="157"/>
      <c r="E14" s="158"/>
    </row>
    <row r="15" spans="1:5" ht="32.25" customHeight="1" x14ac:dyDescent="0.25">
      <c r="A15" s="39" t="s">
        <v>52</v>
      </c>
      <c r="B15" s="155"/>
      <c r="C15" s="159"/>
      <c r="D15" s="160"/>
      <c r="E15" s="161"/>
    </row>
    <row r="16" spans="1:5" x14ac:dyDescent="0.25">
      <c r="A16" s="40"/>
      <c r="B16" s="41"/>
      <c r="C16" s="42"/>
      <c r="D16" s="42"/>
      <c r="E16" s="41"/>
    </row>
    <row r="17" spans="1:12" ht="19.5" x14ac:dyDescent="0.25">
      <c r="A17" s="179" t="s">
        <v>239</v>
      </c>
      <c r="B17" s="179"/>
      <c r="C17" s="179"/>
      <c r="D17" s="179"/>
      <c r="E17" s="179"/>
    </row>
    <row r="18" spans="1:12" x14ac:dyDescent="0.25">
      <c r="A18" s="180" t="s">
        <v>238</v>
      </c>
      <c r="B18" s="41"/>
      <c r="C18" s="42"/>
      <c r="D18" s="42"/>
      <c r="E18" s="41"/>
    </row>
    <row r="19" spans="1:12" ht="15.75" thickBot="1" x14ac:dyDescent="0.3">
      <c r="A19" s="177" t="s">
        <v>237</v>
      </c>
      <c r="B19" s="178"/>
      <c r="C19" s="178"/>
      <c r="D19" s="178"/>
      <c r="E19" s="178"/>
    </row>
    <row r="20" spans="1:12" ht="16.5" thickBot="1" x14ac:dyDescent="0.3">
      <c r="A20" s="43"/>
      <c r="B20" s="43"/>
      <c r="C20" s="43"/>
      <c r="D20" s="43"/>
      <c r="E20" s="43"/>
      <c r="H20" s="111" t="s">
        <v>61</v>
      </c>
      <c r="I20" s="112"/>
      <c r="J20" s="112"/>
      <c r="K20" s="113"/>
    </row>
    <row r="21" spans="1:12" ht="15.75" x14ac:dyDescent="0.25">
      <c r="A21" s="44" t="s">
        <v>35</v>
      </c>
      <c r="B21" s="45"/>
      <c r="C21" s="45"/>
      <c r="D21" s="46" t="s">
        <v>36</v>
      </c>
      <c r="E21" s="46" t="s">
        <v>37</v>
      </c>
      <c r="H21" s="96" t="s">
        <v>62</v>
      </c>
      <c r="I21" s="97" t="s">
        <v>63</v>
      </c>
      <c r="J21" s="97" t="s">
        <v>64</v>
      </c>
      <c r="K21" s="98" t="s">
        <v>65</v>
      </c>
    </row>
    <row r="22" spans="1:12" ht="15" customHeight="1" x14ac:dyDescent="0.25">
      <c r="A22" s="182" t="s">
        <v>240</v>
      </c>
      <c r="B22" s="183"/>
      <c r="C22" s="184"/>
      <c r="D22" s="181" t="s">
        <v>38</v>
      </c>
      <c r="E22" s="47"/>
      <c r="H22" s="108" t="s">
        <v>66</v>
      </c>
      <c r="I22" s="84">
        <v>3.7999999999999999E-2</v>
      </c>
      <c r="J22" s="85">
        <v>4.0099999999999997E-2</v>
      </c>
      <c r="K22" s="90">
        <v>4.6699999999999998E-2</v>
      </c>
    </row>
    <row r="23" spans="1:12" ht="15.75" x14ac:dyDescent="0.25">
      <c r="A23" s="185" t="s">
        <v>241</v>
      </c>
      <c r="B23" s="186"/>
      <c r="C23" s="187"/>
      <c r="D23" s="181" t="s">
        <v>39</v>
      </c>
      <c r="E23" s="48"/>
      <c r="H23" s="108" t="s">
        <v>67</v>
      </c>
      <c r="I23" s="86">
        <v>3.2000000000000002E-3</v>
      </c>
      <c r="J23" s="87">
        <v>4.0000000000000001E-3</v>
      </c>
      <c r="K23" s="91">
        <v>7.4000000000000003E-3</v>
      </c>
    </row>
    <row r="24" spans="1:12" ht="15.75" x14ac:dyDescent="0.25">
      <c r="A24" s="185" t="s">
        <v>242</v>
      </c>
      <c r="B24" s="186"/>
      <c r="C24" s="187"/>
      <c r="D24" s="181" t="s">
        <v>40</v>
      </c>
      <c r="E24" s="48"/>
      <c r="H24" s="108" t="s">
        <v>68</v>
      </c>
      <c r="I24" s="86">
        <v>5.0000000000000001E-3</v>
      </c>
      <c r="J24" s="87">
        <v>5.5999999999999999E-3</v>
      </c>
      <c r="K24" s="91">
        <v>9.7000000000000003E-3</v>
      </c>
    </row>
    <row r="25" spans="1:12" ht="15.75" x14ac:dyDescent="0.25">
      <c r="A25" s="185" t="s">
        <v>243</v>
      </c>
      <c r="B25" s="186"/>
      <c r="C25" s="187"/>
      <c r="D25" s="181" t="s">
        <v>41</v>
      </c>
      <c r="E25" s="48"/>
      <c r="H25" s="108" t="s">
        <v>69</v>
      </c>
      <c r="I25" s="86">
        <v>1.0200000000000001E-2</v>
      </c>
      <c r="J25" s="87">
        <v>1.11E-2</v>
      </c>
      <c r="K25" s="91">
        <v>1.21E-2</v>
      </c>
    </row>
    <row r="26" spans="1:12" ht="16.5" thickBot="1" x14ac:dyDescent="0.3">
      <c r="A26" s="185" t="s">
        <v>244</v>
      </c>
      <c r="B26" s="186"/>
      <c r="C26" s="187"/>
      <c r="D26" s="181" t="s">
        <v>42</v>
      </c>
      <c r="E26" s="50"/>
      <c r="H26" s="108" t="s">
        <v>70</v>
      </c>
      <c r="I26" s="88">
        <v>6.6400000000000001E-2</v>
      </c>
      <c r="J26" s="89">
        <v>7.2999999999999995E-2</v>
      </c>
      <c r="K26" s="92">
        <v>8.6900000000000005E-2</v>
      </c>
    </row>
    <row r="27" spans="1:12" ht="15.75" x14ac:dyDescent="0.25">
      <c r="A27" s="185" t="s">
        <v>245</v>
      </c>
      <c r="B27" s="186"/>
      <c r="C27" s="187"/>
      <c r="D27" s="181" t="s">
        <v>43</v>
      </c>
      <c r="E27" s="50"/>
      <c r="H27" s="108" t="s">
        <v>72</v>
      </c>
      <c r="I27" s="109"/>
      <c r="J27" s="109"/>
      <c r="K27" s="110"/>
      <c r="L27" s="93">
        <v>3.6499999999999998E-2</v>
      </c>
    </row>
    <row r="28" spans="1:12" ht="15.75" x14ac:dyDescent="0.25">
      <c r="A28" s="185" t="s">
        <v>246</v>
      </c>
      <c r="B28" s="186"/>
      <c r="C28" s="187"/>
      <c r="D28" s="181"/>
      <c r="E28" s="51">
        <f>IF(A19=" - Fornecimento de Materiais e Equipamentos (Aquisição direta)",0,ROUND(E37*D38,4))</f>
        <v>0.03</v>
      </c>
      <c r="H28" s="148" t="s">
        <v>73</v>
      </c>
      <c r="I28" s="149"/>
      <c r="J28" s="149"/>
      <c r="K28" s="150"/>
      <c r="L28" s="94">
        <v>0.03</v>
      </c>
    </row>
    <row r="29" spans="1:12" ht="16.5" thickBot="1" x14ac:dyDescent="0.3">
      <c r="A29" s="188" t="s">
        <v>247</v>
      </c>
      <c r="B29" s="189"/>
      <c r="C29" s="190"/>
      <c r="D29" s="181"/>
      <c r="E29" s="51">
        <v>4.4999999999999998E-2</v>
      </c>
      <c r="H29" s="151" t="s">
        <v>71</v>
      </c>
      <c r="I29" s="152"/>
      <c r="J29" s="152"/>
      <c r="K29" s="153"/>
      <c r="L29" s="95">
        <v>4.4999999999999998E-2</v>
      </c>
    </row>
    <row r="30" spans="1:12" x14ac:dyDescent="0.25">
      <c r="A30" s="191" t="s">
        <v>248</v>
      </c>
      <c r="B30" s="191"/>
      <c r="C30" s="192"/>
      <c r="D30" s="181"/>
      <c r="E30" s="53">
        <f>IF(A19=" - Fornecimento de Materiais e Equipamentos (Aquisição direta)",0,ROUND((((1+SUM(E$22:E$24))*(1+E$25)*(1+E$26))/(1-SUM(E$27:E$28)))-1,4))</f>
        <v>3.09E-2</v>
      </c>
    </row>
    <row r="31" spans="1:12" x14ac:dyDescent="0.25">
      <c r="A31" s="193" t="s">
        <v>249</v>
      </c>
      <c r="B31" s="194"/>
      <c r="C31" s="195"/>
      <c r="D31" s="196"/>
      <c r="E31" s="197">
        <f>IF(A19=" - Fornecimento de Materiais e Equipamentos (Aquisição direta)",0,ROUND((((1+SUM(E$22:E$24))*(1+E$25)*(1+E$26))/(1-SUM(E$27:E$29)))-1,4))</f>
        <v>8.1100000000000005E-2</v>
      </c>
    </row>
    <row r="32" spans="1:12" x14ac:dyDescent="0.25">
      <c r="A32" s="43"/>
      <c r="B32" s="43"/>
      <c r="C32" s="43"/>
      <c r="D32" s="43"/>
      <c r="E32" s="43"/>
    </row>
    <row r="33" spans="1:14" x14ac:dyDescent="0.25">
      <c r="A33" s="43" t="s">
        <v>44</v>
      </c>
      <c r="B33" s="43"/>
      <c r="C33" s="43"/>
      <c r="D33" s="43"/>
      <c r="E33" s="43"/>
    </row>
    <row r="34" spans="1:14" x14ac:dyDescent="0.25">
      <c r="A34" s="43"/>
      <c r="B34" s="43"/>
      <c r="C34" s="43"/>
      <c r="D34" s="43"/>
      <c r="E34" s="43"/>
    </row>
    <row r="35" spans="1:14" x14ac:dyDescent="0.25">
      <c r="A35" s="142" t="str">
        <f>IF(AND(A19=" - Fornecimento de Materiais e Equipamentos (Aquisição direta)",E$31=0),"",IF(OR($AI$10&lt;$AK$10,$AI$10&gt;$AL$10)=TRUE(),$AK$22,""))</f>
        <v/>
      </c>
      <c r="B35" s="142"/>
      <c r="C35" s="142"/>
      <c r="D35" s="142"/>
      <c r="E35" s="142"/>
    </row>
    <row r="36" spans="1:14" x14ac:dyDescent="0.25">
      <c r="A36" s="54"/>
      <c r="B36" s="54"/>
      <c r="C36" s="54"/>
      <c r="D36" s="54"/>
      <c r="E36" s="54"/>
      <c r="K36" s="198"/>
      <c r="L36" s="198"/>
      <c r="M36" s="198"/>
      <c r="N36" s="170"/>
    </row>
    <row r="37" spans="1:14" ht="15.75" customHeight="1" x14ac:dyDescent="0.25">
      <c r="A37" s="143" t="s">
        <v>45</v>
      </c>
      <c r="B37" s="144"/>
      <c r="C37" s="144"/>
      <c r="D37" s="144"/>
      <c r="E37" s="55">
        <v>0.6</v>
      </c>
      <c r="K37" s="198"/>
      <c r="L37" s="198"/>
      <c r="M37" s="198"/>
    </row>
    <row r="38" spans="1:14" x14ac:dyDescent="0.25">
      <c r="A38" s="143" t="s">
        <v>46</v>
      </c>
      <c r="B38" s="144"/>
      <c r="C38" s="144"/>
      <c r="D38" s="55">
        <v>0.05</v>
      </c>
      <c r="E38" s="54"/>
      <c r="K38" s="198"/>
      <c r="L38" s="198"/>
      <c r="M38" s="198"/>
    </row>
    <row r="39" spans="1:14" x14ac:dyDescent="0.25">
      <c r="A39" s="56"/>
      <c r="B39" s="57"/>
      <c r="C39" s="57"/>
      <c r="D39" s="58"/>
      <c r="E39" s="59"/>
      <c r="K39" s="198"/>
      <c r="L39" s="198"/>
      <c r="M39" s="198"/>
    </row>
    <row r="40" spans="1:14" x14ac:dyDescent="0.25">
      <c r="A40" s="145" t="s">
        <v>47</v>
      </c>
      <c r="B40" s="146"/>
      <c r="C40" s="146"/>
      <c r="D40" s="146"/>
      <c r="E40" s="146"/>
      <c r="K40" s="198"/>
      <c r="L40" s="198"/>
      <c r="M40" s="198"/>
    </row>
    <row r="41" spans="1:14" x14ac:dyDescent="0.25">
      <c r="K41" s="198"/>
      <c r="L41" s="198"/>
      <c r="M41" s="198"/>
    </row>
    <row r="42" spans="1:14" x14ac:dyDescent="0.25">
      <c r="K42" s="198"/>
      <c r="L42" s="198"/>
      <c r="M42" s="198"/>
    </row>
    <row r="43" spans="1:14" x14ac:dyDescent="0.25">
      <c r="A43" s="60"/>
      <c r="B43" s="61"/>
      <c r="C43" s="62"/>
      <c r="D43" s="62"/>
      <c r="E43" s="62"/>
      <c r="K43" s="198"/>
      <c r="L43" s="198"/>
      <c r="M43" s="198"/>
    </row>
    <row r="44" spans="1:14" x14ac:dyDescent="0.25">
      <c r="A44" s="52" t="s">
        <v>60</v>
      </c>
      <c r="B44" s="52"/>
      <c r="C44" s="49"/>
      <c r="D44" s="43"/>
      <c r="E44" s="43"/>
      <c r="K44" s="198"/>
      <c r="L44" s="198"/>
      <c r="M44" s="198"/>
    </row>
    <row r="45" spans="1:14" x14ac:dyDescent="0.25">
      <c r="A45" s="141" t="s">
        <v>53</v>
      </c>
      <c r="B45" s="141"/>
      <c r="C45" s="141"/>
      <c r="D45" s="63" t="s">
        <v>48</v>
      </c>
      <c r="E45" s="64" t="s">
        <v>250</v>
      </c>
    </row>
    <row r="46" spans="1:14" x14ac:dyDescent="0.25">
      <c r="A46" s="141" t="s">
        <v>74</v>
      </c>
      <c r="B46" s="141"/>
      <c r="C46" s="141"/>
      <c r="D46" s="65"/>
      <c r="E46" s="65"/>
    </row>
    <row r="47" spans="1:14" x14ac:dyDescent="0.25">
      <c r="A47" s="65"/>
      <c r="B47" s="66"/>
      <c r="C47" s="67"/>
      <c r="D47" s="65"/>
      <c r="E47" s="65"/>
    </row>
  </sheetData>
  <sheetProtection password="EE6F" sheet="1" objects="1" scenarios="1"/>
  <mergeCells count="25">
    <mergeCell ref="A8:C8"/>
    <mergeCell ref="H28:K28"/>
    <mergeCell ref="H29:K29"/>
    <mergeCell ref="B14:B15"/>
    <mergeCell ref="C14:E15"/>
    <mergeCell ref="C11:E11"/>
    <mergeCell ref="C12:E12"/>
    <mergeCell ref="A17:E17"/>
    <mergeCell ref="A22:C22"/>
    <mergeCell ref="A23:C23"/>
    <mergeCell ref="A24:C24"/>
    <mergeCell ref="A25:C25"/>
    <mergeCell ref="A26:C26"/>
    <mergeCell ref="A45:C45"/>
    <mergeCell ref="A46:C46"/>
    <mergeCell ref="A19:E19"/>
    <mergeCell ref="A35:E35"/>
    <mergeCell ref="A37:D37"/>
    <mergeCell ref="A38:C38"/>
    <mergeCell ref="A40:E40"/>
    <mergeCell ref="A27:C27"/>
    <mergeCell ref="A28:C28"/>
    <mergeCell ref="A29:C29"/>
    <mergeCell ref="A30:C30"/>
    <mergeCell ref="A31:C31"/>
  </mergeCells>
  <dataValidations disablePrompts="1" count="2">
    <dataValidation type="decimal" allowBlank="1" showInputMessage="1" showErrorMessage="1" sqref="D38">
      <formula1>0</formula1>
      <formula2>0.05</formula2>
    </dataValidation>
    <dataValidation type="list" allowBlank="1" showErrorMessage="1" sqref="A19 F19:J19">
      <formula1>BDI.TipoObra</formula1>
      <formula2>0</formula2>
    </dataValidation>
  </dataValidations>
  <pageMargins left="0.511811024" right="0.511811024" top="0.78740157499999996" bottom="0.78740157499999996" header="0.31496062000000002" footer="0.31496062000000002"/>
  <pageSetup paperSize="9" orientation="portrait" horizontalDpi="4294967293" verticalDpi="4294967293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3</vt:i4>
      </vt:variant>
    </vt:vector>
  </HeadingPairs>
  <TitlesOfParts>
    <vt:vector size="6" baseType="lpstr">
      <vt:lpstr>ORÇAMENTO</vt:lpstr>
      <vt:lpstr>CRONOGRAMA</vt:lpstr>
      <vt:lpstr>BDI</vt:lpstr>
      <vt:lpstr>BDI!Area_de_impressao</vt:lpstr>
      <vt:lpstr>CRONOGRAMA!Area_de_impressao</vt:lpstr>
      <vt:lpstr>ORÇAMENTO!Area_de_impressao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eng3</dc:creator>
  <cp:lastModifiedBy>engenharia4</cp:lastModifiedBy>
  <cp:lastPrinted>2019-06-25T12:07:51Z</cp:lastPrinted>
  <dcterms:created xsi:type="dcterms:W3CDTF">2013-05-17T17:26:46Z</dcterms:created>
  <dcterms:modified xsi:type="dcterms:W3CDTF">2019-06-25T12:11:27Z</dcterms:modified>
</cp:coreProperties>
</file>