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175" yWindow="-285" windowWidth="14175" windowHeight="12825" activeTab="2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ORÇAMENTO!$A$10:$G$117</definedName>
    <definedName name="_xlnm.Print_Area" localSheetId="2">BDI!$A$1:$E$46</definedName>
    <definedName name="_xlnm.Print_Area" localSheetId="1">CRONOGRAMA!$A$1:$V$36</definedName>
    <definedName name="_xlnm.Print_Area" localSheetId="0">ORÇAMENTO!$A$1:$G$125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B22" i="2" l="1"/>
  <c r="B21" i="2"/>
  <c r="B20" i="2"/>
  <c r="B19" i="2"/>
  <c r="B18" i="2"/>
  <c r="B17" i="2"/>
  <c r="I32" i="1"/>
  <c r="I33" i="1"/>
  <c r="I15" i="1" l="1"/>
  <c r="I16" i="1"/>
  <c r="I17" i="1"/>
  <c r="I18" i="1"/>
  <c r="I19" i="1"/>
  <c r="I20" i="1"/>
  <c r="I24" i="1"/>
  <c r="F24" i="1" s="1"/>
  <c r="G24" i="1" s="1"/>
  <c r="I25" i="1"/>
  <c r="I26" i="1"/>
  <c r="F26" i="1" s="1"/>
  <c r="G26" i="1" s="1"/>
  <c r="I27" i="1"/>
  <c r="I28" i="1"/>
  <c r="I34" i="1"/>
  <c r="F34" i="1" s="1"/>
  <c r="G34" i="1" s="1"/>
  <c r="I35" i="1"/>
  <c r="F35" i="1" s="1"/>
  <c r="G35" i="1" s="1"/>
  <c r="I36" i="1"/>
  <c r="I40" i="1"/>
  <c r="I41" i="1"/>
  <c r="I42" i="1"/>
  <c r="I43" i="1"/>
  <c r="F43" i="1" s="1"/>
  <c r="G43" i="1" s="1"/>
  <c r="I44" i="1"/>
  <c r="I48" i="1"/>
  <c r="I49" i="1"/>
  <c r="I50" i="1"/>
  <c r="I51" i="1"/>
  <c r="I52" i="1"/>
  <c r="I55" i="1"/>
  <c r="I57" i="1"/>
  <c r="F57" i="1" s="1"/>
  <c r="G57" i="1" s="1"/>
  <c r="I58" i="1"/>
  <c r="I59" i="1"/>
  <c r="F59" i="1" s="1"/>
  <c r="G59" i="1" s="1"/>
  <c r="I60" i="1"/>
  <c r="I61" i="1"/>
  <c r="I62" i="1"/>
  <c r="I65" i="1"/>
  <c r="I67" i="1"/>
  <c r="F67" i="1" s="1"/>
  <c r="G67" i="1" s="1"/>
  <c r="I68" i="1"/>
  <c r="F68" i="1" s="1"/>
  <c r="G68" i="1" s="1"/>
  <c r="I69" i="1"/>
  <c r="I70" i="1"/>
  <c r="I71" i="1"/>
  <c r="I72" i="1"/>
  <c r="I75" i="1"/>
  <c r="I77" i="1"/>
  <c r="I78" i="1"/>
  <c r="F78" i="1" s="1"/>
  <c r="G78" i="1" s="1"/>
  <c r="I79" i="1"/>
  <c r="F79" i="1" s="1"/>
  <c r="G79" i="1" s="1"/>
  <c r="I80" i="1"/>
  <c r="I81" i="1"/>
  <c r="F81" i="1" s="1"/>
  <c r="G81" i="1" s="1"/>
  <c r="I82" i="1"/>
  <c r="I86" i="1"/>
  <c r="I87" i="1"/>
  <c r="F87" i="1" s="1"/>
  <c r="G87" i="1" s="1"/>
  <c r="I88" i="1"/>
  <c r="I89" i="1"/>
  <c r="F89" i="1" s="1"/>
  <c r="G89" i="1" s="1"/>
  <c r="I90" i="1"/>
  <c r="F90" i="1" s="1"/>
  <c r="G90" i="1" s="1"/>
  <c r="I91" i="1"/>
  <c r="I92" i="1"/>
  <c r="I93" i="1"/>
  <c r="F93" i="1" s="1"/>
  <c r="G93" i="1" s="1"/>
  <c r="I95" i="1"/>
  <c r="F95" i="1" s="1"/>
  <c r="G95" i="1" s="1"/>
  <c r="I96" i="1"/>
  <c r="F96" i="1" s="1"/>
  <c r="G96" i="1" s="1"/>
  <c r="I97" i="1"/>
  <c r="I98" i="1"/>
  <c r="F98" i="1" s="1"/>
  <c r="G98" i="1" s="1"/>
  <c r="I99" i="1"/>
  <c r="F99" i="1" s="1"/>
  <c r="G99" i="1" s="1"/>
  <c r="I100" i="1"/>
  <c r="F100" i="1" s="1"/>
  <c r="G100" i="1" s="1"/>
  <c r="I103" i="1"/>
  <c r="F103" i="1" s="1"/>
  <c r="G103" i="1" s="1"/>
  <c r="I105" i="1"/>
  <c r="F105" i="1" s="1"/>
  <c r="G105" i="1" s="1"/>
  <c r="I106" i="1"/>
  <c r="I107" i="1"/>
  <c r="F107" i="1" s="1"/>
  <c r="G107" i="1" s="1"/>
  <c r="I108" i="1"/>
  <c r="F108" i="1" s="1"/>
  <c r="G108" i="1" s="1"/>
  <c r="I109" i="1"/>
  <c r="F109" i="1" s="1"/>
  <c r="G109" i="1" s="1"/>
  <c r="I110" i="1"/>
  <c r="F110" i="1" s="1"/>
  <c r="G110" i="1" s="1"/>
  <c r="I111" i="1"/>
  <c r="I114" i="1"/>
  <c r="I117" i="1"/>
  <c r="F32" i="1"/>
  <c r="G32" i="1" s="1"/>
  <c r="F48" i="1"/>
  <c r="G48" i="1" s="1"/>
  <c r="F65" i="1"/>
  <c r="G65" i="1" s="1"/>
  <c r="F70" i="1"/>
  <c r="G70" i="1" s="1"/>
  <c r="F88" i="1"/>
  <c r="G88" i="1" s="1"/>
  <c r="F97" i="1"/>
  <c r="G97" i="1" s="1"/>
  <c r="F104" i="1"/>
  <c r="F106" i="1"/>
  <c r="G106" i="1" s="1"/>
  <c r="F111" i="1"/>
  <c r="G111" i="1" s="1"/>
  <c r="C20" i="2" l="1"/>
  <c r="C19" i="2"/>
  <c r="V30" i="2"/>
  <c r="V29" i="2"/>
  <c r="V28" i="2"/>
  <c r="V27" i="2"/>
  <c r="T30" i="2"/>
  <c r="T29" i="2"/>
  <c r="T28" i="2"/>
  <c r="T27" i="2"/>
  <c r="R30" i="2"/>
  <c r="R29" i="2"/>
  <c r="R28" i="2"/>
  <c r="R27" i="2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5" i="1"/>
  <c r="G25" i="1" s="1"/>
  <c r="F27" i="1"/>
  <c r="G27" i="1" s="1"/>
  <c r="F28" i="1"/>
  <c r="G28" i="1" s="1"/>
  <c r="F33" i="1"/>
  <c r="G33" i="1" s="1"/>
  <c r="F36" i="1"/>
  <c r="G36" i="1" s="1"/>
  <c r="F40" i="1"/>
  <c r="G40" i="1" s="1"/>
  <c r="F41" i="1"/>
  <c r="G41" i="1" s="1"/>
  <c r="F42" i="1"/>
  <c r="G42" i="1" s="1"/>
  <c r="F44" i="1"/>
  <c r="G44" i="1" s="1"/>
  <c r="F49" i="1"/>
  <c r="G49" i="1" s="1"/>
  <c r="F50" i="1"/>
  <c r="G50" i="1" s="1"/>
  <c r="F51" i="1"/>
  <c r="G51" i="1" s="1"/>
  <c r="F52" i="1"/>
  <c r="G52" i="1" s="1"/>
  <c r="F55" i="1"/>
  <c r="G55" i="1" s="1"/>
  <c r="F58" i="1"/>
  <c r="G58" i="1" s="1"/>
  <c r="F60" i="1"/>
  <c r="G60" i="1" s="1"/>
  <c r="F61" i="1"/>
  <c r="G61" i="1" s="1"/>
  <c r="F62" i="1"/>
  <c r="G62" i="1" s="1"/>
  <c r="F69" i="1"/>
  <c r="G69" i="1" s="1"/>
  <c r="F71" i="1"/>
  <c r="G71" i="1" s="1"/>
  <c r="F72" i="1"/>
  <c r="G72" i="1" s="1"/>
  <c r="F75" i="1"/>
  <c r="G75" i="1" s="1"/>
  <c r="F77" i="1"/>
  <c r="G77" i="1" s="1"/>
  <c r="F82" i="1"/>
  <c r="G82" i="1" s="1"/>
  <c r="F86" i="1"/>
  <c r="G86" i="1" s="1"/>
  <c r="C18" i="2" s="1"/>
  <c r="F114" i="1"/>
  <c r="G114" i="1" s="1"/>
  <c r="C21" i="2" s="1"/>
  <c r="F80" i="1" l="1"/>
  <c r="G80" i="1" s="1"/>
  <c r="F117" i="1"/>
  <c r="G117" i="1" s="1"/>
  <c r="C22" i="2" s="1"/>
  <c r="C14" i="5"/>
  <c r="B14" i="5"/>
  <c r="I13" i="1"/>
  <c r="F13" i="1" s="1"/>
  <c r="G13" i="1" s="1"/>
  <c r="C17" i="2" s="1"/>
  <c r="G119" i="1" l="1"/>
  <c r="Y27" i="2"/>
  <c r="Y28" i="2"/>
  <c r="Y29" i="2"/>
  <c r="Y30" i="2"/>
  <c r="F17" i="2" l="1"/>
  <c r="H17" i="2" s="1"/>
  <c r="J17" i="2" s="1"/>
  <c r="L17" i="2" s="1"/>
  <c r="N17" i="2" s="1"/>
  <c r="P17" i="2" s="1"/>
  <c r="R17" i="2" s="1"/>
  <c r="F18" i="2"/>
  <c r="H18" i="2" s="1"/>
  <c r="J18" i="2" s="1"/>
  <c r="L18" i="2" s="1"/>
  <c r="N18" i="2" s="1"/>
  <c r="P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F21" i="2"/>
  <c r="H21" i="2" s="1"/>
  <c r="J21" i="2" s="1"/>
  <c r="L21" i="2" s="1"/>
  <c r="N21" i="2" s="1"/>
  <c r="P21" i="2" s="1"/>
  <c r="F22" i="2"/>
  <c r="H22" i="2" s="1"/>
  <c r="J22" i="2" s="1"/>
  <c r="L22" i="2" s="1"/>
  <c r="N22" i="2" s="1"/>
  <c r="P22" i="2" s="1"/>
  <c r="F23" i="2"/>
  <c r="H23" i="2" s="1"/>
  <c r="J23" i="2" s="1"/>
  <c r="L23" i="2" s="1"/>
  <c r="N23" i="2" s="1"/>
  <c r="P23" i="2" s="1"/>
  <c r="F24" i="2"/>
  <c r="H24" i="2" s="1"/>
  <c r="J24" i="2" s="1"/>
  <c r="L24" i="2" s="1"/>
  <c r="N24" i="2" s="1"/>
  <c r="P24" i="2" s="1"/>
  <c r="F25" i="2"/>
  <c r="H25" i="2" s="1"/>
  <c r="J25" i="2" s="1"/>
  <c r="L25" i="2" s="1"/>
  <c r="N25" i="2" s="1"/>
  <c r="P25" i="2" s="1"/>
  <c r="F26" i="2"/>
  <c r="H26" i="2" s="1"/>
  <c r="J26" i="2" s="1"/>
  <c r="L26" i="2" s="1"/>
  <c r="N26" i="2" s="1"/>
  <c r="P26" i="2" s="1"/>
  <c r="F27" i="2"/>
  <c r="F28" i="2"/>
  <c r="F29" i="2"/>
  <c r="F30" i="2"/>
  <c r="H28" i="2"/>
  <c r="J28" i="2" s="1"/>
  <c r="L28" i="2" s="1"/>
  <c r="N28" i="2" s="1"/>
  <c r="P28" i="2" s="1"/>
  <c r="H29" i="2"/>
  <c r="J29" i="2" s="1"/>
  <c r="L29" i="2" s="1"/>
  <c r="N29" i="2" s="1"/>
  <c r="P29" i="2" s="1"/>
  <c r="H27" i="2"/>
  <c r="J27" i="2" s="1"/>
  <c r="L27" i="2" s="1"/>
  <c r="N27" i="2" s="1"/>
  <c r="P27" i="2" s="1"/>
  <c r="H30" i="2"/>
  <c r="J30" i="2" s="1"/>
  <c r="L30" i="2" s="1"/>
  <c r="N30" i="2" s="1"/>
  <c r="P30" i="2" s="1"/>
  <c r="R26" i="2" l="1"/>
  <c r="T26" i="2" s="1"/>
  <c r="V26" i="2" s="1"/>
  <c r="Y26" i="2"/>
  <c r="Y17" i="2"/>
  <c r="T17" i="2"/>
  <c r="V17" i="2" s="1"/>
  <c r="R25" i="2"/>
  <c r="T25" i="2" s="1"/>
  <c r="V25" i="2" s="1"/>
  <c r="Y25" i="2"/>
  <c r="Y18" i="2"/>
  <c r="R18" i="2"/>
  <c r="T18" i="2" s="1"/>
  <c r="V18" i="2" s="1"/>
  <c r="Y24" i="2"/>
  <c r="R24" i="2"/>
  <c r="T24" i="2" s="1"/>
  <c r="V24" i="2" s="1"/>
  <c r="Y23" i="2"/>
  <c r="R23" i="2"/>
  <c r="T23" i="2" s="1"/>
  <c r="V23" i="2" s="1"/>
  <c r="Y22" i="2"/>
  <c r="R22" i="2"/>
  <c r="T22" i="2" s="1"/>
  <c r="V22" i="2" s="1"/>
  <c r="Y21" i="2"/>
  <c r="R21" i="2"/>
  <c r="T21" i="2" s="1"/>
  <c r="V21" i="2" s="1"/>
  <c r="Y20" i="2"/>
  <c r="R20" i="2"/>
  <c r="T20" i="2" s="1"/>
  <c r="V20" i="2" s="1"/>
  <c r="Y19" i="2"/>
  <c r="R19" i="2"/>
  <c r="T19" i="2" s="1"/>
  <c r="V19" i="2" s="1"/>
  <c r="E29" i="5"/>
  <c r="E28" i="5"/>
  <c r="C12" i="5"/>
  <c r="A12" i="2"/>
  <c r="C32" i="2" l="1"/>
  <c r="E31" i="5"/>
  <c r="A35" i="5" s="1"/>
  <c r="E30" i="5"/>
  <c r="C31" i="2" l="1"/>
  <c r="D17" i="2"/>
  <c r="D26" i="2"/>
  <c r="D27" i="2"/>
  <c r="D20" i="2"/>
  <c r="D28" i="2"/>
  <c r="D29" i="2"/>
  <c r="D30" i="2"/>
  <c r="D18" i="2"/>
  <c r="D21" i="2"/>
  <c r="D22" i="2"/>
  <c r="D19" i="2"/>
  <c r="A11" i="2"/>
  <c r="U31" i="2" l="1"/>
  <c r="U32" i="2" s="1"/>
  <c r="S31" i="2"/>
  <c r="Q31" i="2"/>
  <c r="O31" i="2"/>
  <c r="M31" i="2"/>
  <c r="K31" i="2"/>
  <c r="I31" i="2"/>
  <c r="G31" i="2"/>
  <c r="E31" i="2"/>
  <c r="D31" i="2"/>
  <c r="D32" i="2" s="1"/>
  <c r="V31" i="2" l="1"/>
  <c r="S32" i="2"/>
  <c r="T31" i="2"/>
  <c r="Q32" i="2"/>
  <c r="R31" i="2"/>
  <c r="O32" i="2"/>
  <c r="P31" i="2"/>
  <c r="M32" i="2"/>
  <c r="N31" i="2"/>
  <c r="K32" i="2"/>
  <c r="L31" i="2"/>
  <c r="I32" i="2"/>
  <c r="G32" i="2"/>
  <c r="J31" i="2"/>
  <c r="F31" i="2"/>
  <c r="E32" i="2"/>
  <c r="H31" i="2"/>
  <c r="M10" i="1" l="1"/>
  <c r="E33" i="2" l="1"/>
  <c r="G33" i="2" l="1"/>
  <c r="I33" i="2" s="1"/>
  <c r="K33" i="2" s="1"/>
  <c r="M33" i="2" s="1"/>
  <c r="O33" i="2" s="1"/>
  <c r="Q33" i="2" s="1"/>
  <c r="S33" i="2" s="1"/>
  <c r="U33" i="2" s="1"/>
</calcChain>
</file>

<file path=xl/sharedStrings.xml><?xml version="1.0" encoding="utf-8"?>
<sst xmlns="http://schemas.openxmlformats.org/spreadsheetml/2006/main" count="383" uniqueCount="208">
  <si>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</si>
  <si>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</si>
  <si>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</si>
  <si>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</si>
  <si>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</si>
  <si>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</si>
  <si>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</si>
  <si>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</si>
  <si>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</si>
  <si>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</si>
  <si>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</si>
  <si>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</si>
  <si>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</si>
  <si>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</si>
  <si>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</si>
  <si>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</si>
  <si>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</si>
  <si>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</si>
  <si>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</si>
  <si>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</si>
  <si>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</si>
  <si>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</si>
  <si>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</si>
  <si>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</si>
  <si>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</si>
  <si>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</si>
  <si>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</si>
  <si>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</si>
  <si>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</si>
  <si>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</si>
  <si>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</si>
  <si>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</si>
  <si>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</si>
  <si>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</si>
  <si>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</si>
  <si>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</si>
  <si>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</si>
  <si>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</si>
  <si>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</si>
  <si>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</si>
  <si>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</si>
  <si>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</si>
  <si>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</si>
  <si>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</si>
  <si>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</si>
  <si>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</si>
  <si>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</si>
  <si>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</si>
  <si>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</si>
  <si>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</si>
  <si>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</si>
  <si>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</si>
  <si>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</si>
  <si>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</si>
  <si>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</si>
  <si>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</si>
  <si>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</si>
  <si>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</si>
  <si>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</si>
  <si>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</si>
  <si>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</si>
  <si>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</si>
  <si>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</si>
  <si>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</si>
  <si>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</si>
  <si>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</si>
  <si>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</si>
  <si>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</si>
  <si>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1.1</t>
  </si>
  <si>
    <t>1.1.1</t>
  </si>
  <si>
    <t>1.2</t>
  </si>
  <si>
    <t>1.2.1</t>
  </si>
  <si>
    <t>1.3</t>
  </si>
  <si>
    <t>1.3.1</t>
  </si>
  <si>
    <t>1.2.2</t>
  </si>
  <si>
    <t>2.2</t>
  </si>
  <si>
    <t>2.2.1</t>
  </si>
  <si>
    <t>2.2.2</t>
  </si>
  <si>
    <t>2.2.4</t>
  </si>
  <si>
    <t>2.3</t>
  </si>
  <si>
    <t>3.1</t>
  </si>
  <si>
    <t>3.2</t>
  </si>
  <si>
    <t>3.2.1</t>
  </si>
  <si>
    <t>3.2.2</t>
  </si>
  <si>
    <t>3.2.4</t>
  </si>
  <si>
    <t>3.2.5</t>
  </si>
  <si>
    <t>3.3</t>
  </si>
  <si>
    <t>4.1</t>
  </si>
  <si>
    <t>4.2</t>
  </si>
  <si>
    <t>4.2.1</t>
  </si>
  <si>
    <t>4.2.2</t>
  </si>
  <si>
    <t>4.2.4</t>
  </si>
  <si>
    <t>4.2.5</t>
  </si>
  <si>
    <t>4.3</t>
  </si>
  <si>
    <t>5.1</t>
  </si>
  <si>
    <t>6.1</t>
  </si>
  <si>
    <t>OBJETO: RECAPEAMENTO SOBRE PAVIMENTAÇÃO EXESTENTE EM VIAS PÚBLICAS URBANAS</t>
  </si>
  <si>
    <t>LOCALIZAÇÃO: Diversas ruas conforme descrição do item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</si>
  <si>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</si>
  <si>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</si>
  <si>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</si>
  <si>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</si>
  <si>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</si>
  <si>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</si>
  <si>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</si>
  <si>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</si>
  <si>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</si>
  <si>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</si>
  <si>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</si>
  <si>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</si>
  <si>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</si>
  <si>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</si>
  <si>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</si>
  <si>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XX/XX/2018</t>
  </si>
  <si>
    <t>Programa</t>
  </si>
  <si>
    <t>CORONEL VIVIDA, XX DE XXXXXXXXXXX DE 2018</t>
  </si>
  <si>
    <t>Mês 07</t>
  </si>
  <si>
    <t>Mês 08</t>
  </si>
  <si>
    <t>Mês 09</t>
  </si>
  <si>
    <t>GRADIL / ESTACAS A TRADO / VIGAS BALDAMES</t>
  </si>
  <si>
    <t>TRECHO &gt; 01 = 1,30M</t>
  </si>
  <si>
    <t>ESTACA BROCA DE CONCRETO, DIÃMETRO DE 20 CM, PROFUNDIDADE DE ATÉ 3 M, ESCAVAÇÃO MANUAL COM TRADO CONCHA, NÃO ARMADA. AF_03/2018</t>
  </si>
  <si>
    <t>M</t>
  </si>
  <si>
    <t>1.1.2</t>
  </si>
  <si>
    <t>VIGA BALDRAME 12 X 30CM</t>
  </si>
  <si>
    <t>1.1.2.1</t>
  </si>
  <si>
    <t>FABRICAÇÃO, MONTAGEM E DESMONTAGEM DE FÔRMA PARA VIGA BALDRAME, EM MADEIRA SERRADA, E=30 MM</t>
  </si>
  <si>
    <t>M²</t>
  </si>
  <si>
    <t>1.1.2.2</t>
  </si>
  <si>
    <t>73990/1</t>
  </si>
  <si>
    <t>ARMACAO ACO CA-50 P/1,0M3 DE CONCRETO</t>
  </si>
  <si>
    <t>M³</t>
  </si>
  <si>
    <t>1.1.2.3</t>
  </si>
  <si>
    <t>CONCRETO FCK = 25MPA, TRAÇO 1:2,3:2,7 (CIMENTO/ AREIA MÉDIA/ BRITA 1)  - PREPARO MECÂNICO COM BETONEIRA 400 L. AF_07/2016</t>
  </si>
  <si>
    <t>1.1.2.4</t>
  </si>
  <si>
    <t>LANÇAMENTO COM USO DE BALDES, ADENSAMENTO E ACABAMENTO DE CONCRETO EM ESTRUTURAS. AF_12/2015</t>
  </si>
  <si>
    <t>1.1.2.5</t>
  </si>
  <si>
    <t>TEXTURA ACRÍLICA, APLICAÇÃO MANUAL EM PAREDE, UMA DEMÃO. AF_09/2016</t>
  </si>
  <si>
    <t>1.1.3</t>
  </si>
  <si>
    <t>ORÇAMENTO</t>
  </si>
  <si>
    <t>GRADIL COM GRADIL EM PERFIL METÁLICO 30X50MM, PERFIL HORIZONTAL 30X30MM, TUBO GALVANIZADO CIRCULAR 1", COM FUNDO EM ZARCÃO E PINTURA ESMALTE SINTÉTICO BRANCO.</t>
  </si>
  <si>
    <t>TRECHO &gt; 02 = 8,40M</t>
  </si>
  <si>
    <t>1.2.1.1</t>
  </si>
  <si>
    <t>1.2.1.2</t>
  </si>
  <si>
    <t>1.2.1.3</t>
  </si>
  <si>
    <t>1.2.1.4</t>
  </si>
  <si>
    <t>TRECHO &gt; 03 = 1,10M</t>
  </si>
  <si>
    <t>1.3.1.1</t>
  </si>
  <si>
    <t>1.3.1.2</t>
  </si>
  <si>
    <t>1.3.1.3</t>
  </si>
  <si>
    <t>1.3.1.4</t>
  </si>
  <si>
    <t>1.3.2</t>
  </si>
  <si>
    <t>1.4</t>
  </si>
  <si>
    <t>TRECHO &gt; 04 = 1,10M</t>
  </si>
  <si>
    <t>1.4.1</t>
  </si>
  <si>
    <t>1.4.1.1</t>
  </si>
  <si>
    <t>1.4.1.2</t>
  </si>
  <si>
    <t>1.4.1.3</t>
  </si>
  <si>
    <t>1.4.1.4</t>
  </si>
  <si>
    <t>1.4.2</t>
  </si>
  <si>
    <t>1.5</t>
  </si>
  <si>
    <t>TRECHO &gt; 05 = 8,00M</t>
  </si>
  <si>
    <t>1.5.1</t>
  </si>
  <si>
    <t>1.5.1.1</t>
  </si>
  <si>
    <t>1.5.1.2</t>
  </si>
  <si>
    <t>1.5.1.3</t>
  </si>
  <si>
    <t>1.5.1.4</t>
  </si>
  <si>
    <t>1.5.2</t>
  </si>
  <si>
    <t>1.6</t>
  </si>
  <si>
    <t>TRECHO &gt; 06 = 3,95M</t>
  </si>
  <si>
    <t>1.6.1</t>
  </si>
  <si>
    <t>1.6.2</t>
  </si>
  <si>
    <t>1.6.2.1</t>
  </si>
  <si>
    <t>1.6.2.2</t>
  </si>
  <si>
    <t>1.6.2.3</t>
  </si>
  <si>
    <t>1.6.2.4</t>
  </si>
  <si>
    <t>1.6.2.5</t>
  </si>
  <si>
    <t>1.6.3</t>
  </si>
  <si>
    <t>1.7</t>
  </si>
  <si>
    <t>TRECHO &gt; 07 = 1,50M</t>
  </si>
  <si>
    <t>1.7.1</t>
  </si>
  <si>
    <t>1.7.2</t>
  </si>
  <si>
    <t>1.7.2.1</t>
  </si>
  <si>
    <t>1.7.2.2</t>
  </si>
  <si>
    <t>1.7.2.3</t>
  </si>
  <si>
    <t>1.7.2.4</t>
  </si>
  <si>
    <t>1.7.2.5</t>
  </si>
  <si>
    <t>1.7.3</t>
  </si>
  <si>
    <t>1.8</t>
  </si>
  <si>
    <t>TRECHO &gt; 08 = 0,85M</t>
  </si>
  <si>
    <t>1.8.1</t>
  </si>
  <si>
    <t>1.8.2</t>
  </si>
  <si>
    <t>1.8.2.1</t>
  </si>
  <si>
    <t>1.8.2.2</t>
  </si>
  <si>
    <t>1.8.2.3</t>
  </si>
  <si>
    <t>1.8.2.4</t>
  </si>
  <si>
    <t>1.8.2.5</t>
  </si>
  <si>
    <t>1.8.3</t>
  </si>
  <si>
    <t>GRADIL &gt; 3,05M</t>
  </si>
  <si>
    <t>2.2.3</t>
  </si>
  <si>
    <t>GRADIL &gt; 2,50M</t>
  </si>
  <si>
    <t>3.2.3</t>
  </si>
  <si>
    <t>GRADIL &gt; 5,50M</t>
  </si>
  <si>
    <t>4.2.3</t>
  </si>
  <si>
    <t>4.4</t>
  </si>
  <si>
    <t>PORTÃO DUAS FOLHAS COM GRADIL EM PERFIL METÁLICO 30X50MM, PERFIL HORIZONTAL 30X30MM, TUBO GALVANIZADO CIRCULAR 1", COM FUNDO EM ZARCÃO E PINTURA ESMALTE SINTÉTICO BRANCO.</t>
  </si>
  <si>
    <t>PORTÃO 01 &gt; 4,25M</t>
  </si>
  <si>
    <t>PORTÃO 02 &gt; 3,10M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</si>
</sst>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4" fontId="2" fillId="2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10" fontId="2" fillId="0" borderId="62" xfId="1" applyNumberFormat="1" applyFont="1" applyBorder="1" applyAlignment="1" applyProtection="1">
      <alignment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" fillId="0" borderId="63" xfId="0" applyFont="1" applyBorder="1" applyAlignment="1" applyProtection="1">
      <alignment horizontal="center" vertical="top" wrapText="1"/>
    </xf>
    <xf numFmtId="4" fontId="1" fillId="0" borderId="2" xfId="0" applyNumberFormat="1" applyFont="1" applyBorder="1" applyAlignment="1" applyProtection="1">
      <alignment wrapText="1"/>
    </xf>
    <xf numFmtId="10" fontId="1" fillId="0" borderId="2" xfId="1" applyNumberFormat="1" applyFont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  <protection locked="0"/>
    </xf>
    <xf numFmtId="4" fontId="1" fillId="0" borderId="36" xfId="0" applyNumberFormat="1" applyFont="1" applyBorder="1" applyAlignment="1" applyProtection="1">
      <alignment wrapText="1"/>
    </xf>
    <xf numFmtId="4" fontId="1" fillId="4" borderId="4" xfId="0" applyNumberFormat="1" applyFont="1" applyFill="1" applyBorder="1" applyAlignment="1" applyProtection="1">
      <alignment wrapText="1"/>
      <protection locked="0"/>
    </xf>
    <xf numFmtId="4" fontId="1" fillId="0" borderId="41" xfId="0" applyNumberFormat="1" applyFont="1" applyBorder="1" applyAlignment="1" applyProtection="1">
      <alignment wrapText="1"/>
    </xf>
    <xf numFmtId="4" fontId="1" fillId="0" borderId="0" xfId="0" applyNumberFormat="1" applyFont="1" applyBorder="1" applyAlignment="1" applyProtection="1">
      <alignment wrapText="1"/>
    </xf>
    <xf numFmtId="0" fontId="0" fillId="0" borderId="0" xfId="0" applyAlignment="1">
      <alignment wrapText="1"/>
    </xf>
    <xf numFmtId="4" fontId="1" fillId="0" borderId="42" xfId="0" applyNumberFormat="1" applyFont="1" applyBorder="1" applyAlignment="1" applyProtection="1">
      <alignment wrapText="1"/>
    </xf>
  </cellXfs>
  <cellStyles count="2">
    <cellStyle name="Normal" xfId="0" builtinId="0"/>
    <cellStyle name="Porcentagem" xfId="1" builtinId="5"/>
  </cellStyles>
  <dxfs count="18">
    <dxf>
      <font>
        <b/>
        <i val="0"/>
        <color rgb="FFFF0000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workbookViewId="0"/>
  </sheetViews>
  <sheetFormatPr defaultRowHeight="15" x14ac:dyDescent="0.25"/>
  <cols>
    <col min="1" max="1" width="5.7109375" bestFit="1" customWidth="1"/>
    <col min="2" max="2" width="10.2851562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7"/>
      <c r="B1" s="27"/>
      <c r="C1" s="27"/>
      <c r="D1" s="27"/>
      <c r="E1" s="27"/>
      <c r="F1" s="27"/>
      <c r="G1" s="27"/>
      <c r="K1" s="139" t="s">
        <v>21</v>
      </c>
    </row>
    <row r="2" spans="1:13" ht="15" customHeight="1" x14ac:dyDescent="0.25">
      <c r="A2" s="27"/>
      <c r="B2" s="27"/>
      <c r="C2" s="27"/>
      <c r="D2" s="27"/>
      <c r="E2" s="27"/>
      <c r="F2" s="27"/>
      <c r="G2" s="27"/>
      <c r="I2" s="142" t="s">
        <v>8</v>
      </c>
      <c r="K2" s="140"/>
    </row>
    <row r="3" spans="1:13" ht="15" customHeight="1" x14ac:dyDescent="0.25">
      <c r="A3" s="27"/>
      <c r="B3" s="27"/>
      <c r="C3" s="28"/>
      <c r="D3" s="27"/>
      <c r="E3" s="27"/>
      <c r="F3" s="27"/>
      <c r="G3" s="27"/>
      <c r="I3" s="143"/>
      <c r="K3" s="140"/>
    </row>
    <row r="4" spans="1:13" ht="15" customHeight="1" x14ac:dyDescent="0.25">
      <c r="A4" s="27"/>
      <c r="B4" s="27"/>
      <c r="C4" s="28"/>
      <c r="D4" s="27"/>
      <c r="E4" s="27"/>
      <c r="F4" s="27"/>
      <c r="G4" s="27"/>
      <c r="I4" s="143"/>
      <c r="K4" s="140"/>
    </row>
    <row r="5" spans="1:13" ht="15" customHeight="1" x14ac:dyDescent="0.25">
      <c r="A5" s="27"/>
      <c r="B5" s="27"/>
      <c r="C5" s="27"/>
      <c r="D5" s="27"/>
      <c r="E5" s="27"/>
      <c r="F5" s="27"/>
      <c r="G5" s="27"/>
      <c r="I5" s="143"/>
      <c r="K5" s="140"/>
    </row>
    <row r="6" spans="1:13" ht="15" customHeight="1" x14ac:dyDescent="0.25">
      <c r="A6" s="27"/>
      <c r="B6" s="27"/>
      <c r="C6" s="27"/>
      <c r="D6" s="27"/>
      <c r="E6" s="27"/>
      <c r="F6" s="27"/>
      <c r="G6" s="27"/>
      <c r="I6" s="144"/>
      <c r="K6" s="140"/>
    </row>
    <row r="7" spans="1:13" ht="15.75" customHeight="1" x14ac:dyDescent="0.25">
      <c r="A7" s="137" t="s">
        <v>96</v>
      </c>
      <c r="B7" s="137"/>
      <c r="C7" s="137"/>
      <c r="D7" s="137"/>
      <c r="E7" s="137"/>
      <c r="F7" s="137"/>
      <c r="G7" s="137"/>
      <c r="K7" s="140"/>
    </row>
    <row r="8" spans="1:13" ht="15" customHeight="1" x14ac:dyDescent="0.25">
      <c r="A8" s="145" t="s">
        <v>97</v>
      </c>
      <c r="B8" s="145"/>
      <c r="C8" s="145"/>
      <c r="D8" s="145"/>
      <c r="E8" s="145"/>
      <c r="F8" s="145"/>
      <c r="G8" s="145"/>
      <c r="K8" s="140"/>
      <c r="L8" s="10" t="s">
        <v>9</v>
      </c>
    </row>
    <row r="9" spans="1:13" ht="15" customHeight="1" x14ac:dyDescent="0.25">
      <c r="A9" s="146"/>
      <c r="B9" s="147"/>
      <c r="C9" s="147"/>
      <c r="D9" s="147"/>
      <c r="E9" s="147"/>
      <c r="F9" s="147"/>
      <c r="G9" s="148"/>
      <c r="K9" s="141"/>
      <c r="L9" s="10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1" t="s">
        <v>19</v>
      </c>
      <c r="J10" s="11" t="s">
        <v>20</v>
      </c>
      <c r="K10" s="13">
        <v>0</v>
      </c>
      <c r="L10" s="10" t="s">
        <v>7</v>
      </c>
      <c r="M10" s="10">
        <f>G119</f>
        <v>24023.66</v>
      </c>
    </row>
    <row r="11" spans="1:13" s="1" customFormat="1" x14ac:dyDescent="0.25">
      <c r="A11" s="29">
        <v>1</v>
      </c>
      <c r="B11" s="29"/>
      <c r="C11" s="30" t="s">
        <v>119</v>
      </c>
      <c r="D11" s="6"/>
      <c r="E11" s="7"/>
      <c r="F11" s="7"/>
      <c r="G11" s="7"/>
      <c r="I11" s="8"/>
      <c r="L11" s="10"/>
    </row>
    <row r="12" spans="1:13" s="1" customFormat="1" x14ac:dyDescent="0.25">
      <c r="A12" s="29" t="s">
        <v>68</v>
      </c>
      <c r="B12" s="29"/>
      <c r="C12" s="30" t="s">
        <v>120</v>
      </c>
      <c r="D12" s="6"/>
      <c r="E12" s="7"/>
      <c r="F12" s="7"/>
      <c r="G12" s="7"/>
      <c r="I12" s="8"/>
      <c r="L12" s="10"/>
    </row>
    <row r="13" spans="1:13" s="1" customFormat="1" ht="33.75" x14ac:dyDescent="0.25">
      <c r="A13" s="6" t="s">
        <v>69</v>
      </c>
      <c r="B13" s="6">
        <v>98228</v>
      </c>
      <c r="C13" s="5" t="s">
        <v>121</v>
      </c>
      <c r="D13" s="6" t="s">
        <v>122</v>
      </c>
      <c r="E13" s="7">
        <v>2</v>
      </c>
      <c r="F13" s="7">
        <f t="shared" ref="F13" si="0">ROUND(I13,2)</f>
        <v>62.67</v>
      </c>
      <c r="G13" s="7">
        <f t="shared" ref="G13" si="1">ROUND(F13*E13,2)</f>
        <v>125.34</v>
      </c>
      <c r="I13" s="8">
        <f t="shared" ref="I13:I117" si="2">ROUND(L13-(L13*$K$10),2)</f>
        <v>62.67</v>
      </c>
      <c r="L13" s="10">
        <v>62.67</v>
      </c>
    </row>
    <row r="14" spans="1:13" s="1" customFormat="1" x14ac:dyDescent="0.25">
      <c r="A14" s="6" t="s">
        <v>123</v>
      </c>
      <c r="B14" s="6"/>
      <c r="C14" s="5" t="s">
        <v>124</v>
      </c>
      <c r="D14" s="6"/>
      <c r="E14" s="7"/>
      <c r="F14" s="7"/>
      <c r="G14" s="7"/>
      <c r="I14" s="8"/>
      <c r="L14" s="10"/>
    </row>
    <row r="15" spans="1:13" s="1" customFormat="1" ht="22.5" x14ac:dyDescent="0.25">
      <c r="A15" s="6" t="s">
        <v>125</v>
      </c>
      <c r="B15" s="6">
        <v>96536</v>
      </c>
      <c r="C15" s="5" t="s">
        <v>126</v>
      </c>
      <c r="D15" s="6" t="s">
        <v>127</v>
      </c>
      <c r="E15" s="7">
        <v>0.78</v>
      </c>
      <c r="F15" s="7">
        <f t="shared" ref="F15:F77" si="3">ROUND(I15,2)</f>
        <v>62.28</v>
      </c>
      <c r="G15" s="7">
        <f t="shared" ref="G15:G77" si="4">ROUND(F15*E15,2)</f>
        <v>48.58</v>
      </c>
      <c r="I15" s="8">
        <f t="shared" si="2"/>
        <v>62.28</v>
      </c>
      <c r="L15" s="10">
        <v>62.28</v>
      </c>
    </row>
    <row r="16" spans="1:13" s="1" customFormat="1" x14ac:dyDescent="0.25">
      <c r="A16" s="6" t="s">
        <v>128</v>
      </c>
      <c r="B16" s="6" t="s">
        <v>129</v>
      </c>
      <c r="C16" s="5" t="s">
        <v>130</v>
      </c>
      <c r="D16" s="6" t="s">
        <v>131</v>
      </c>
      <c r="E16" s="7">
        <v>0.05</v>
      </c>
      <c r="F16" s="7">
        <f t="shared" si="3"/>
        <v>706.54</v>
      </c>
      <c r="G16" s="7">
        <f t="shared" si="4"/>
        <v>35.33</v>
      </c>
      <c r="I16" s="8">
        <f t="shared" si="2"/>
        <v>706.54</v>
      </c>
      <c r="L16" s="10">
        <v>706.54</v>
      </c>
    </row>
    <row r="17" spans="1:12" s="1" customFormat="1" ht="33.75" x14ac:dyDescent="0.25">
      <c r="A17" s="6" t="s">
        <v>132</v>
      </c>
      <c r="B17" s="6">
        <v>94965</v>
      </c>
      <c r="C17" s="5" t="s">
        <v>133</v>
      </c>
      <c r="D17" s="6" t="s">
        <v>131</v>
      </c>
      <c r="E17" s="7">
        <v>0.68</v>
      </c>
      <c r="F17" s="7">
        <f t="shared" si="3"/>
        <v>370.51</v>
      </c>
      <c r="G17" s="7">
        <f t="shared" si="4"/>
        <v>251.95</v>
      </c>
      <c r="I17" s="8">
        <f t="shared" si="2"/>
        <v>370.51</v>
      </c>
      <c r="L17" s="10">
        <v>370.51</v>
      </c>
    </row>
    <row r="18" spans="1:12" s="1" customFormat="1" ht="22.5" x14ac:dyDescent="0.25">
      <c r="A18" s="6" t="s">
        <v>134</v>
      </c>
      <c r="B18" s="6">
        <v>92873</v>
      </c>
      <c r="C18" s="5" t="s">
        <v>135</v>
      </c>
      <c r="D18" s="6" t="s">
        <v>131</v>
      </c>
      <c r="E18" s="7">
        <v>0.68</v>
      </c>
      <c r="F18" s="7">
        <f t="shared" si="3"/>
        <v>223.46</v>
      </c>
      <c r="G18" s="7">
        <f t="shared" si="4"/>
        <v>151.94999999999999</v>
      </c>
      <c r="I18" s="8">
        <f t="shared" si="2"/>
        <v>223.46</v>
      </c>
      <c r="L18" s="10">
        <v>223.46</v>
      </c>
    </row>
    <row r="19" spans="1:12" s="1" customFormat="1" ht="22.5" x14ac:dyDescent="0.25">
      <c r="A19" s="6" t="s">
        <v>136</v>
      </c>
      <c r="B19" s="6">
        <v>95305</v>
      </c>
      <c r="C19" s="5" t="s">
        <v>137</v>
      </c>
      <c r="D19" s="6" t="s">
        <v>127</v>
      </c>
      <c r="E19" s="7">
        <v>0.94</v>
      </c>
      <c r="F19" s="7">
        <f t="shared" si="3"/>
        <v>14.49</v>
      </c>
      <c r="G19" s="7">
        <f t="shared" si="4"/>
        <v>13.62</v>
      </c>
      <c r="I19" s="8">
        <f t="shared" si="2"/>
        <v>14.49</v>
      </c>
      <c r="L19" s="10">
        <v>14.49</v>
      </c>
    </row>
    <row r="20" spans="1:12" s="1" customFormat="1" ht="33.75" x14ac:dyDescent="0.25">
      <c r="A20" s="6" t="s">
        <v>138</v>
      </c>
      <c r="B20" s="6" t="s">
        <v>139</v>
      </c>
      <c r="C20" s="5" t="s">
        <v>140</v>
      </c>
      <c r="D20" s="6" t="s">
        <v>127</v>
      </c>
      <c r="E20" s="7">
        <v>2.6</v>
      </c>
      <c r="F20" s="7">
        <f t="shared" si="3"/>
        <v>206</v>
      </c>
      <c r="G20" s="7">
        <f t="shared" si="4"/>
        <v>535.6</v>
      </c>
      <c r="I20" s="8">
        <f t="shared" si="2"/>
        <v>206</v>
      </c>
      <c r="L20" s="10">
        <v>206</v>
      </c>
    </row>
    <row r="21" spans="1:12" s="1" customFormat="1" x14ac:dyDescent="0.25">
      <c r="A21" s="6"/>
      <c r="B21" s="6"/>
      <c r="C21" s="5"/>
      <c r="D21" s="6"/>
      <c r="E21" s="7"/>
      <c r="F21" s="7"/>
      <c r="G21" s="7"/>
      <c r="I21" s="8"/>
      <c r="L21" s="10"/>
    </row>
    <row r="22" spans="1:12" s="1" customFormat="1" x14ac:dyDescent="0.25">
      <c r="A22" s="29" t="s">
        <v>70</v>
      </c>
      <c r="B22" s="29"/>
      <c r="C22" s="30" t="s">
        <v>141</v>
      </c>
      <c r="D22" s="6"/>
      <c r="E22" s="7"/>
      <c r="F22" s="7"/>
      <c r="G22" s="7"/>
      <c r="I22" s="8"/>
      <c r="L22" s="10"/>
    </row>
    <row r="23" spans="1:12" s="1" customFormat="1" x14ac:dyDescent="0.25">
      <c r="A23" s="6" t="s">
        <v>71</v>
      </c>
      <c r="B23" s="6"/>
      <c r="C23" s="5" t="s">
        <v>124</v>
      </c>
      <c r="D23" s="29"/>
      <c r="E23" s="104"/>
      <c r="F23" s="7"/>
      <c r="G23" s="7"/>
      <c r="I23" s="8"/>
      <c r="L23" s="10"/>
    </row>
    <row r="24" spans="1:12" s="1" customFormat="1" ht="22.5" x14ac:dyDescent="0.25">
      <c r="A24" s="6" t="s">
        <v>142</v>
      </c>
      <c r="B24" s="6">
        <v>96536</v>
      </c>
      <c r="C24" s="5" t="s">
        <v>126</v>
      </c>
      <c r="D24" s="6" t="s">
        <v>127</v>
      </c>
      <c r="E24" s="7">
        <v>2.52</v>
      </c>
      <c r="F24" s="7">
        <f t="shared" si="3"/>
        <v>62.28</v>
      </c>
      <c r="G24" s="7">
        <f t="shared" si="4"/>
        <v>156.94999999999999</v>
      </c>
      <c r="I24" s="8">
        <f t="shared" si="2"/>
        <v>62.28</v>
      </c>
      <c r="L24" s="10">
        <v>62.28</v>
      </c>
    </row>
    <row r="25" spans="1:12" s="1" customFormat="1" ht="33.75" x14ac:dyDescent="0.25">
      <c r="A25" s="6" t="s">
        <v>143</v>
      </c>
      <c r="B25" s="6">
        <v>94965</v>
      </c>
      <c r="C25" s="5" t="s">
        <v>133</v>
      </c>
      <c r="D25" s="6" t="s">
        <v>131</v>
      </c>
      <c r="E25" s="7">
        <v>0.16</v>
      </c>
      <c r="F25" s="7">
        <f t="shared" si="3"/>
        <v>370.51</v>
      </c>
      <c r="G25" s="7">
        <f t="shared" si="4"/>
        <v>59.28</v>
      </c>
      <c r="I25" s="8">
        <f t="shared" si="2"/>
        <v>370.51</v>
      </c>
      <c r="L25" s="10">
        <v>370.51</v>
      </c>
    </row>
    <row r="26" spans="1:12" s="1" customFormat="1" ht="22.5" x14ac:dyDescent="0.25">
      <c r="A26" s="6" t="s">
        <v>144</v>
      </c>
      <c r="B26" s="6">
        <v>92873</v>
      </c>
      <c r="C26" s="5" t="s">
        <v>135</v>
      </c>
      <c r="D26" s="6" t="s">
        <v>131</v>
      </c>
      <c r="E26" s="7">
        <v>0.16</v>
      </c>
      <c r="F26" s="7">
        <f t="shared" si="3"/>
        <v>223.46</v>
      </c>
      <c r="G26" s="7">
        <f t="shared" si="4"/>
        <v>35.75</v>
      </c>
      <c r="I26" s="8">
        <f t="shared" si="2"/>
        <v>223.46</v>
      </c>
      <c r="L26" s="10">
        <v>223.46</v>
      </c>
    </row>
    <row r="27" spans="1:12" s="1" customFormat="1" ht="22.5" x14ac:dyDescent="0.25">
      <c r="A27" s="6" t="s">
        <v>145</v>
      </c>
      <c r="B27" s="6">
        <v>95305</v>
      </c>
      <c r="C27" s="5" t="s">
        <v>137</v>
      </c>
      <c r="D27" s="6" t="s">
        <v>127</v>
      </c>
      <c r="E27" s="7">
        <v>8.4</v>
      </c>
      <c r="F27" s="7">
        <f t="shared" si="3"/>
        <v>14.49</v>
      </c>
      <c r="G27" s="7">
        <f t="shared" si="4"/>
        <v>121.72</v>
      </c>
      <c r="I27" s="8">
        <f t="shared" si="2"/>
        <v>14.49</v>
      </c>
      <c r="L27" s="10">
        <v>14.49</v>
      </c>
    </row>
    <row r="28" spans="1:12" s="1" customFormat="1" ht="33.75" x14ac:dyDescent="0.25">
      <c r="A28" s="6" t="s">
        <v>74</v>
      </c>
      <c r="B28" s="6" t="s">
        <v>139</v>
      </c>
      <c r="C28" s="5" t="s">
        <v>140</v>
      </c>
      <c r="D28" s="6" t="s">
        <v>127</v>
      </c>
      <c r="E28" s="7">
        <v>16.8</v>
      </c>
      <c r="F28" s="7">
        <f t="shared" si="3"/>
        <v>206</v>
      </c>
      <c r="G28" s="7">
        <f t="shared" si="4"/>
        <v>3460.8</v>
      </c>
      <c r="I28" s="8">
        <f t="shared" si="2"/>
        <v>206</v>
      </c>
      <c r="L28" s="10">
        <v>206</v>
      </c>
    </row>
    <row r="29" spans="1:12" s="1" customFormat="1" x14ac:dyDescent="0.25">
      <c r="A29" s="6"/>
      <c r="B29" s="6"/>
      <c r="C29" s="5"/>
      <c r="D29" s="6"/>
      <c r="E29" s="7"/>
      <c r="F29" s="7"/>
      <c r="G29" s="7"/>
      <c r="I29" s="8"/>
      <c r="L29" s="10"/>
    </row>
    <row r="30" spans="1:12" s="1" customFormat="1" x14ac:dyDescent="0.25">
      <c r="A30" s="29" t="s">
        <v>72</v>
      </c>
      <c r="B30" s="29"/>
      <c r="C30" s="30" t="s">
        <v>146</v>
      </c>
      <c r="D30" s="6"/>
      <c r="E30" s="7"/>
      <c r="F30" s="7"/>
      <c r="G30" s="7"/>
      <c r="I30" s="8"/>
      <c r="L30" s="10"/>
    </row>
    <row r="31" spans="1:12" s="1" customFormat="1" x14ac:dyDescent="0.25">
      <c r="A31" s="6" t="s">
        <v>73</v>
      </c>
      <c r="B31" s="6"/>
      <c r="C31" s="5" t="s">
        <v>124</v>
      </c>
      <c r="D31" s="6"/>
      <c r="E31" s="7"/>
      <c r="F31" s="7"/>
      <c r="G31" s="7"/>
      <c r="I31" s="8"/>
      <c r="L31" s="10"/>
    </row>
    <row r="32" spans="1:12" s="1" customFormat="1" ht="22.5" x14ac:dyDescent="0.25">
      <c r="A32" s="6" t="s">
        <v>147</v>
      </c>
      <c r="B32" s="6">
        <v>96536</v>
      </c>
      <c r="C32" s="5" t="s">
        <v>126</v>
      </c>
      <c r="D32" s="6" t="s">
        <v>127</v>
      </c>
      <c r="E32" s="7">
        <v>0.33</v>
      </c>
      <c r="F32" s="7">
        <f t="shared" si="3"/>
        <v>62.28</v>
      </c>
      <c r="G32" s="7">
        <f t="shared" si="4"/>
        <v>20.55</v>
      </c>
      <c r="I32" s="8">
        <f t="shared" si="2"/>
        <v>62.28</v>
      </c>
      <c r="L32" s="10">
        <v>62.28</v>
      </c>
    </row>
    <row r="33" spans="1:12" s="1" customFormat="1" ht="33.75" x14ac:dyDescent="0.25">
      <c r="A33" s="6" t="s">
        <v>148</v>
      </c>
      <c r="B33" s="6">
        <v>94965</v>
      </c>
      <c r="C33" s="5" t="s">
        <v>133</v>
      </c>
      <c r="D33" s="6" t="s">
        <v>131</v>
      </c>
      <c r="E33" s="7">
        <v>0.02</v>
      </c>
      <c r="F33" s="7">
        <f t="shared" si="3"/>
        <v>370.51</v>
      </c>
      <c r="G33" s="7">
        <f t="shared" si="4"/>
        <v>7.41</v>
      </c>
      <c r="I33" s="8">
        <f t="shared" si="2"/>
        <v>370.51</v>
      </c>
      <c r="L33" s="10">
        <v>370.51</v>
      </c>
    </row>
    <row r="34" spans="1:12" s="1" customFormat="1" ht="22.5" x14ac:dyDescent="0.25">
      <c r="A34" s="6" t="s">
        <v>149</v>
      </c>
      <c r="B34" s="6">
        <v>92873</v>
      </c>
      <c r="C34" s="5" t="s">
        <v>135</v>
      </c>
      <c r="D34" s="6" t="s">
        <v>131</v>
      </c>
      <c r="E34" s="7">
        <v>0.02</v>
      </c>
      <c r="F34" s="7">
        <f t="shared" si="3"/>
        <v>223.46</v>
      </c>
      <c r="G34" s="7">
        <f t="shared" si="4"/>
        <v>4.47</v>
      </c>
      <c r="I34" s="8">
        <f t="shared" si="2"/>
        <v>223.46</v>
      </c>
      <c r="L34" s="10">
        <v>223.46</v>
      </c>
    </row>
    <row r="35" spans="1:12" s="1" customFormat="1" ht="22.5" x14ac:dyDescent="0.25">
      <c r="A35" s="6" t="s">
        <v>150</v>
      </c>
      <c r="B35" s="6">
        <v>95305</v>
      </c>
      <c r="C35" s="5" t="s">
        <v>137</v>
      </c>
      <c r="D35" s="6" t="s">
        <v>127</v>
      </c>
      <c r="E35" s="7">
        <v>0.79</v>
      </c>
      <c r="F35" s="7">
        <f t="shared" si="3"/>
        <v>14.49</v>
      </c>
      <c r="G35" s="7">
        <f t="shared" si="4"/>
        <v>11.45</v>
      </c>
      <c r="I35" s="8">
        <f t="shared" si="2"/>
        <v>14.49</v>
      </c>
      <c r="L35" s="10">
        <v>14.49</v>
      </c>
    </row>
    <row r="36" spans="1:12" s="1" customFormat="1" ht="33.75" x14ac:dyDescent="0.25">
      <c r="A36" s="6" t="s">
        <v>151</v>
      </c>
      <c r="B36" s="6" t="s">
        <v>139</v>
      </c>
      <c r="C36" s="5" t="s">
        <v>140</v>
      </c>
      <c r="D36" s="6" t="s">
        <v>127</v>
      </c>
      <c r="E36" s="7">
        <v>2.2000000000000002</v>
      </c>
      <c r="F36" s="7">
        <f t="shared" si="3"/>
        <v>206</v>
      </c>
      <c r="G36" s="7">
        <f t="shared" si="4"/>
        <v>453.2</v>
      </c>
      <c r="I36" s="8">
        <f t="shared" si="2"/>
        <v>206</v>
      </c>
      <c r="L36" s="10">
        <v>206</v>
      </c>
    </row>
    <row r="37" spans="1:12" s="1" customFormat="1" x14ac:dyDescent="0.25">
      <c r="A37" s="6"/>
      <c r="B37" s="6"/>
      <c r="C37" s="5"/>
      <c r="D37" s="6"/>
      <c r="E37" s="7"/>
      <c r="F37" s="7"/>
      <c r="G37" s="7"/>
      <c r="I37" s="8"/>
      <c r="L37" s="10"/>
    </row>
    <row r="38" spans="1:12" s="1" customFormat="1" x14ac:dyDescent="0.25">
      <c r="A38" s="29" t="s">
        <v>152</v>
      </c>
      <c r="B38" s="29"/>
      <c r="C38" s="30" t="s">
        <v>153</v>
      </c>
      <c r="D38" s="6"/>
      <c r="E38" s="7"/>
      <c r="F38" s="7"/>
      <c r="G38" s="7"/>
      <c r="I38" s="8"/>
      <c r="L38" s="10"/>
    </row>
    <row r="39" spans="1:12" s="1" customFormat="1" x14ac:dyDescent="0.25">
      <c r="A39" s="6" t="s">
        <v>154</v>
      </c>
      <c r="B39" s="6"/>
      <c r="C39" s="5" t="s">
        <v>124</v>
      </c>
      <c r="D39" s="6"/>
      <c r="E39" s="7"/>
      <c r="F39" s="7"/>
      <c r="G39" s="7"/>
      <c r="I39" s="8"/>
      <c r="L39" s="10"/>
    </row>
    <row r="40" spans="1:12" s="1" customFormat="1" ht="22.5" x14ac:dyDescent="0.25">
      <c r="A40" s="6" t="s">
        <v>155</v>
      </c>
      <c r="B40" s="6">
        <v>96536</v>
      </c>
      <c r="C40" s="5" t="s">
        <v>126</v>
      </c>
      <c r="D40" s="6" t="s">
        <v>127</v>
      </c>
      <c r="E40" s="7">
        <v>0.33</v>
      </c>
      <c r="F40" s="7">
        <f t="shared" si="3"/>
        <v>62.28</v>
      </c>
      <c r="G40" s="7">
        <f t="shared" si="4"/>
        <v>20.55</v>
      </c>
      <c r="I40" s="8">
        <f t="shared" si="2"/>
        <v>62.28</v>
      </c>
      <c r="L40" s="10">
        <v>62.28</v>
      </c>
    </row>
    <row r="41" spans="1:12" s="1" customFormat="1" ht="33.75" x14ac:dyDescent="0.25">
      <c r="A41" s="6" t="s">
        <v>156</v>
      </c>
      <c r="B41" s="6">
        <v>94965</v>
      </c>
      <c r="C41" s="5" t="s">
        <v>133</v>
      </c>
      <c r="D41" s="6" t="s">
        <v>131</v>
      </c>
      <c r="E41" s="7">
        <v>0.02</v>
      </c>
      <c r="F41" s="7">
        <f t="shared" si="3"/>
        <v>370.51</v>
      </c>
      <c r="G41" s="7">
        <f t="shared" si="4"/>
        <v>7.41</v>
      </c>
      <c r="I41" s="8">
        <f t="shared" si="2"/>
        <v>370.51</v>
      </c>
      <c r="L41" s="10">
        <v>370.51</v>
      </c>
    </row>
    <row r="42" spans="1:12" s="1" customFormat="1" ht="22.5" x14ac:dyDescent="0.25">
      <c r="A42" s="6" t="s">
        <v>157</v>
      </c>
      <c r="B42" s="6">
        <v>92873</v>
      </c>
      <c r="C42" s="5" t="s">
        <v>135</v>
      </c>
      <c r="D42" s="6" t="s">
        <v>131</v>
      </c>
      <c r="E42" s="7">
        <v>0.02</v>
      </c>
      <c r="F42" s="7">
        <f t="shared" si="3"/>
        <v>223.46</v>
      </c>
      <c r="G42" s="7">
        <f t="shared" si="4"/>
        <v>4.47</v>
      </c>
      <c r="I42" s="8">
        <f t="shared" si="2"/>
        <v>223.46</v>
      </c>
      <c r="L42" s="10">
        <v>223.46</v>
      </c>
    </row>
    <row r="43" spans="1:12" s="1" customFormat="1" ht="22.5" x14ac:dyDescent="0.25">
      <c r="A43" s="6" t="s">
        <v>158</v>
      </c>
      <c r="B43" s="6">
        <v>95305</v>
      </c>
      <c r="C43" s="5" t="s">
        <v>137</v>
      </c>
      <c r="D43" s="6" t="s">
        <v>127</v>
      </c>
      <c r="E43" s="7">
        <v>0.79</v>
      </c>
      <c r="F43" s="7">
        <f t="shared" si="3"/>
        <v>14.49</v>
      </c>
      <c r="G43" s="7">
        <f t="shared" si="4"/>
        <v>11.45</v>
      </c>
      <c r="I43" s="8">
        <f t="shared" si="2"/>
        <v>14.49</v>
      </c>
      <c r="L43" s="10">
        <v>14.49</v>
      </c>
    </row>
    <row r="44" spans="1:12" s="1" customFormat="1" ht="33.75" x14ac:dyDescent="0.25">
      <c r="A44" s="6" t="s">
        <v>159</v>
      </c>
      <c r="B44" s="6" t="s">
        <v>139</v>
      </c>
      <c r="C44" s="5" t="s">
        <v>140</v>
      </c>
      <c r="D44" s="6" t="s">
        <v>127</v>
      </c>
      <c r="E44" s="7">
        <v>2.2000000000000002</v>
      </c>
      <c r="F44" s="7">
        <f t="shared" si="3"/>
        <v>206</v>
      </c>
      <c r="G44" s="7">
        <f t="shared" si="4"/>
        <v>453.2</v>
      </c>
      <c r="I44" s="8">
        <f t="shared" si="2"/>
        <v>206</v>
      </c>
      <c r="L44" s="10">
        <v>206</v>
      </c>
    </row>
    <row r="45" spans="1:12" s="1" customFormat="1" x14ac:dyDescent="0.25">
      <c r="A45" s="29"/>
      <c r="B45" s="29"/>
      <c r="C45" s="30"/>
      <c r="D45" s="29"/>
      <c r="E45" s="104"/>
      <c r="F45" s="7"/>
      <c r="G45" s="7"/>
      <c r="I45" s="8"/>
      <c r="L45" s="10"/>
    </row>
    <row r="46" spans="1:12" s="1" customFormat="1" x14ac:dyDescent="0.25">
      <c r="A46" s="29" t="s">
        <v>160</v>
      </c>
      <c r="B46" s="29"/>
      <c r="C46" s="30" t="s">
        <v>161</v>
      </c>
      <c r="D46" s="6"/>
      <c r="E46" s="7"/>
      <c r="F46" s="7"/>
      <c r="G46" s="7"/>
      <c r="I46" s="8"/>
      <c r="L46" s="10"/>
    </row>
    <row r="47" spans="1:12" s="1" customFormat="1" x14ac:dyDescent="0.25">
      <c r="A47" s="6" t="s">
        <v>162</v>
      </c>
      <c r="B47" s="6"/>
      <c r="C47" s="5" t="s">
        <v>124</v>
      </c>
      <c r="D47" s="6"/>
      <c r="E47" s="7"/>
      <c r="F47" s="7"/>
      <c r="G47" s="7"/>
      <c r="I47" s="8"/>
      <c r="L47" s="10"/>
    </row>
    <row r="48" spans="1:12" s="1" customFormat="1" ht="22.5" x14ac:dyDescent="0.25">
      <c r="A48" s="6" t="s">
        <v>163</v>
      </c>
      <c r="B48" s="6">
        <v>96536</v>
      </c>
      <c r="C48" s="5" t="s">
        <v>126</v>
      </c>
      <c r="D48" s="6" t="s">
        <v>127</v>
      </c>
      <c r="E48" s="7">
        <v>2.4</v>
      </c>
      <c r="F48" s="7">
        <f t="shared" si="3"/>
        <v>62.28</v>
      </c>
      <c r="G48" s="7">
        <f t="shared" si="4"/>
        <v>149.47</v>
      </c>
      <c r="I48" s="8">
        <f t="shared" si="2"/>
        <v>62.28</v>
      </c>
      <c r="L48" s="10">
        <v>62.28</v>
      </c>
    </row>
    <row r="49" spans="1:12" s="1" customFormat="1" ht="33.75" x14ac:dyDescent="0.25">
      <c r="A49" s="6" t="s">
        <v>164</v>
      </c>
      <c r="B49" s="6">
        <v>94965</v>
      </c>
      <c r="C49" s="5" t="s">
        <v>133</v>
      </c>
      <c r="D49" s="6" t="s">
        <v>131</v>
      </c>
      <c r="E49" s="7">
        <v>0.16</v>
      </c>
      <c r="F49" s="7">
        <f t="shared" si="3"/>
        <v>370.51</v>
      </c>
      <c r="G49" s="7">
        <f t="shared" si="4"/>
        <v>59.28</v>
      </c>
      <c r="I49" s="8">
        <f t="shared" si="2"/>
        <v>370.51</v>
      </c>
      <c r="L49" s="10">
        <v>370.51</v>
      </c>
    </row>
    <row r="50" spans="1:12" s="1" customFormat="1" ht="22.5" x14ac:dyDescent="0.25">
      <c r="A50" s="6" t="s">
        <v>165</v>
      </c>
      <c r="B50" s="6">
        <v>92873</v>
      </c>
      <c r="C50" s="5" t="s">
        <v>135</v>
      </c>
      <c r="D50" s="6" t="s">
        <v>131</v>
      </c>
      <c r="E50" s="7">
        <v>0.16</v>
      </c>
      <c r="F50" s="7">
        <f t="shared" si="3"/>
        <v>223.46</v>
      </c>
      <c r="G50" s="7">
        <f t="shared" si="4"/>
        <v>35.75</v>
      </c>
      <c r="I50" s="8">
        <f t="shared" si="2"/>
        <v>223.46</v>
      </c>
      <c r="L50" s="10">
        <v>223.46</v>
      </c>
    </row>
    <row r="51" spans="1:12" s="1" customFormat="1" ht="22.5" x14ac:dyDescent="0.25">
      <c r="A51" s="6" t="s">
        <v>166</v>
      </c>
      <c r="B51" s="6">
        <v>95305</v>
      </c>
      <c r="C51" s="5" t="s">
        <v>137</v>
      </c>
      <c r="D51" s="6" t="s">
        <v>127</v>
      </c>
      <c r="E51" s="7">
        <v>5.76</v>
      </c>
      <c r="F51" s="7">
        <f t="shared" si="3"/>
        <v>14.49</v>
      </c>
      <c r="G51" s="7">
        <f t="shared" si="4"/>
        <v>83.46</v>
      </c>
      <c r="I51" s="8">
        <f t="shared" si="2"/>
        <v>14.49</v>
      </c>
      <c r="L51" s="10">
        <v>14.49</v>
      </c>
    </row>
    <row r="52" spans="1:12" s="1" customFormat="1" ht="33.75" x14ac:dyDescent="0.25">
      <c r="A52" s="6" t="s">
        <v>167</v>
      </c>
      <c r="B52" s="6" t="s">
        <v>139</v>
      </c>
      <c r="C52" s="5" t="s">
        <v>140</v>
      </c>
      <c r="D52" s="6" t="s">
        <v>127</v>
      </c>
      <c r="E52" s="7">
        <v>16</v>
      </c>
      <c r="F52" s="7">
        <f t="shared" si="3"/>
        <v>206</v>
      </c>
      <c r="G52" s="7">
        <f t="shared" si="4"/>
        <v>3296</v>
      </c>
      <c r="I52" s="8">
        <f t="shared" si="2"/>
        <v>206</v>
      </c>
      <c r="L52" s="10">
        <v>206</v>
      </c>
    </row>
    <row r="53" spans="1:12" s="1" customFormat="1" x14ac:dyDescent="0.25">
      <c r="A53" s="6"/>
      <c r="B53" s="6"/>
      <c r="C53" s="5"/>
      <c r="D53" s="6"/>
      <c r="E53" s="7"/>
      <c r="F53" s="7"/>
      <c r="G53" s="7"/>
      <c r="I53" s="8"/>
      <c r="L53" s="10"/>
    </row>
    <row r="54" spans="1:12" s="1" customFormat="1" x14ac:dyDescent="0.25">
      <c r="A54" s="29" t="s">
        <v>168</v>
      </c>
      <c r="B54" s="29"/>
      <c r="C54" s="30" t="s">
        <v>169</v>
      </c>
      <c r="D54" s="6"/>
      <c r="E54" s="7"/>
      <c r="F54" s="7"/>
      <c r="G54" s="7"/>
      <c r="I54" s="8"/>
      <c r="L54" s="10"/>
    </row>
    <row r="55" spans="1:12" s="1" customFormat="1" ht="33.75" x14ac:dyDescent="0.25">
      <c r="A55" s="6" t="s">
        <v>170</v>
      </c>
      <c r="B55" s="6">
        <v>98228</v>
      </c>
      <c r="C55" s="5" t="s">
        <v>121</v>
      </c>
      <c r="D55" s="6" t="s">
        <v>122</v>
      </c>
      <c r="E55" s="7">
        <v>3</v>
      </c>
      <c r="F55" s="7">
        <f t="shared" si="3"/>
        <v>62.67</v>
      </c>
      <c r="G55" s="7">
        <f t="shared" si="4"/>
        <v>188.01</v>
      </c>
      <c r="I55" s="8">
        <f t="shared" si="2"/>
        <v>62.67</v>
      </c>
      <c r="L55" s="10">
        <v>62.67</v>
      </c>
    </row>
    <row r="56" spans="1:12" s="1" customFormat="1" x14ac:dyDescent="0.25">
      <c r="A56" s="6" t="s">
        <v>171</v>
      </c>
      <c r="B56" s="6"/>
      <c r="C56" s="5" t="s">
        <v>124</v>
      </c>
      <c r="D56" s="29"/>
      <c r="E56" s="104"/>
      <c r="F56" s="7"/>
      <c r="G56" s="7"/>
      <c r="I56" s="8"/>
      <c r="L56" s="10"/>
    </row>
    <row r="57" spans="1:12" s="1" customFormat="1" ht="22.5" x14ac:dyDescent="0.25">
      <c r="A57" s="6" t="s">
        <v>172</v>
      </c>
      <c r="B57" s="6">
        <v>96536</v>
      </c>
      <c r="C57" s="5" t="s">
        <v>126</v>
      </c>
      <c r="D57" s="6" t="s">
        <v>127</v>
      </c>
      <c r="E57" s="7">
        <v>0.14000000000000001</v>
      </c>
      <c r="F57" s="7">
        <f t="shared" si="3"/>
        <v>62.28</v>
      </c>
      <c r="G57" s="7">
        <f t="shared" si="4"/>
        <v>8.7200000000000006</v>
      </c>
      <c r="I57" s="8">
        <f t="shared" si="2"/>
        <v>62.28</v>
      </c>
      <c r="L57" s="10">
        <v>62.28</v>
      </c>
    </row>
    <row r="58" spans="1:12" s="1" customFormat="1" x14ac:dyDescent="0.25">
      <c r="A58" s="6" t="s">
        <v>173</v>
      </c>
      <c r="B58" s="6" t="s">
        <v>129</v>
      </c>
      <c r="C58" s="5" t="s">
        <v>130</v>
      </c>
      <c r="D58" s="6" t="s">
        <v>131</v>
      </c>
      <c r="E58" s="7">
        <v>0.23</v>
      </c>
      <c r="F58" s="7">
        <f t="shared" si="3"/>
        <v>706.54</v>
      </c>
      <c r="G58" s="7">
        <f t="shared" si="4"/>
        <v>162.5</v>
      </c>
      <c r="I58" s="8">
        <f t="shared" si="2"/>
        <v>706.54</v>
      </c>
      <c r="L58" s="10">
        <v>706.54</v>
      </c>
    </row>
    <row r="59" spans="1:12" s="1" customFormat="1" ht="33.75" x14ac:dyDescent="0.25">
      <c r="A59" s="6" t="s">
        <v>174</v>
      </c>
      <c r="B59" s="6">
        <v>94965</v>
      </c>
      <c r="C59" s="5" t="s">
        <v>133</v>
      </c>
      <c r="D59" s="6" t="s">
        <v>131</v>
      </c>
      <c r="E59" s="7">
        <v>1.0900000000000001</v>
      </c>
      <c r="F59" s="7">
        <f t="shared" si="3"/>
        <v>370.51</v>
      </c>
      <c r="G59" s="7">
        <f t="shared" si="4"/>
        <v>403.86</v>
      </c>
      <c r="I59" s="8">
        <f t="shared" si="2"/>
        <v>370.51</v>
      </c>
      <c r="L59" s="10">
        <v>370.51</v>
      </c>
    </row>
    <row r="60" spans="1:12" s="1" customFormat="1" ht="22.5" x14ac:dyDescent="0.25">
      <c r="A60" s="6" t="s">
        <v>175</v>
      </c>
      <c r="B60" s="6">
        <v>92873</v>
      </c>
      <c r="C60" s="5" t="s">
        <v>135</v>
      </c>
      <c r="D60" s="6" t="s">
        <v>131</v>
      </c>
      <c r="E60" s="7">
        <v>1.0900000000000001</v>
      </c>
      <c r="F60" s="7">
        <f t="shared" si="3"/>
        <v>223.46</v>
      </c>
      <c r="G60" s="7">
        <f t="shared" si="4"/>
        <v>243.57</v>
      </c>
      <c r="I60" s="8">
        <f t="shared" si="2"/>
        <v>223.46</v>
      </c>
      <c r="L60" s="10">
        <v>223.46</v>
      </c>
    </row>
    <row r="61" spans="1:12" s="1" customFormat="1" ht="22.5" x14ac:dyDescent="0.25">
      <c r="A61" s="6" t="s">
        <v>176</v>
      </c>
      <c r="B61" s="6">
        <v>95305</v>
      </c>
      <c r="C61" s="5" t="s">
        <v>137</v>
      </c>
      <c r="D61" s="6" t="s">
        <v>127</v>
      </c>
      <c r="E61" s="7">
        <v>2.85</v>
      </c>
      <c r="F61" s="7">
        <f t="shared" si="3"/>
        <v>14.49</v>
      </c>
      <c r="G61" s="7">
        <f t="shared" si="4"/>
        <v>41.3</v>
      </c>
      <c r="I61" s="8">
        <f t="shared" si="2"/>
        <v>14.49</v>
      </c>
      <c r="L61" s="10">
        <v>14.49</v>
      </c>
    </row>
    <row r="62" spans="1:12" s="1" customFormat="1" ht="33.75" x14ac:dyDescent="0.25">
      <c r="A62" s="6" t="s">
        <v>177</v>
      </c>
      <c r="B62" s="6" t="s">
        <v>139</v>
      </c>
      <c r="C62" s="5" t="s">
        <v>140</v>
      </c>
      <c r="D62" s="6" t="s">
        <v>127</v>
      </c>
      <c r="E62" s="7">
        <v>7.9</v>
      </c>
      <c r="F62" s="7">
        <f t="shared" si="3"/>
        <v>206</v>
      </c>
      <c r="G62" s="7">
        <f t="shared" si="4"/>
        <v>1627.4</v>
      </c>
      <c r="I62" s="8">
        <f t="shared" si="2"/>
        <v>206</v>
      </c>
      <c r="L62" s="10">
        <v>206</v>
      </c>
    </row>
    <row r="63" spans="1:12" s="1" customFormat="1" x14ac:dyDescent="0.25">
      <c r="A63" s="6"/>
      <c r="B63" s="6"/>
      <c r="C63" s="5"/>
      <c r="D63" s="6"/>
      <c r="E63" s="7"/>
      <c r="F63" s="7"/>
      <c r="G63" s="7"/>
      <c r="I63" s="8"/>
      <c r="L63" s="10"/>
    </row>
    <row r="64" spans="1:12" s="1" customFormat="1" x14ac:dyDescent="0.25">
      <c r="A64" s="29" t="s">
        <v>178</v>
      </c>
      <c r="B64" s="29"/>
      <c r="C64" s="30" t="s">
        <v>179</v>
      </c>
      <c r="D64" s="6"/>
      <c r="E64" s="7"/>
      <c r="F64" s="7"/>
      <c r="G64" s="7"/>
      <c r="I64" s="8"/>
      <c r="L64" s="10"/>
    </row>
    <row r="65" spans="1:12" s="1" customFormat="1" ht="33.75" x14ac:dyDescent="0.25">
      <c r="A65" s="6" t="s">
        <v>180</v>
      </c>
      <c r="B65" s="6">
        <v>98228</v>
      </c>
      <c r="C65" s="5" t="s">
        <v>121</v>
      </c>
      <c r="D65" s="6" t="s">
        <v>122</v>
      </c>
      <c r="E65" s="7">
        <v>2</v>
      </c>
      <c r="F65" s="7">
        <f t="shared" si="3"/>
        <v>62.67</v>
      </c>
      <c r="G65" s="7">
        <f t="shared" si="4"/>
        <v>125.34</v>
      </c>
      <c r="I65" s="8">
        <f t="shared" si="2"/>
        <v>62.67</v>
      </c>
      <c r="L65" s="10">
        <v>62.67</v>
      </c>
    </row>
    <row r="66" spans="1:12" s="1" customFormat="1" x14ac:dyDescent="0.25">
      <c r="A66" s="6" t="s">
        <v>181</v>
      </c>
      <c r="B66" s="6"/>
      <c r="C66" s="5" t="s">
        <v>124</v>
      </c>
      <c r="D66" s="6"/>
      <c r="E66" s="7"/>
      <c r="F66" s="7"/>
      <c r="G66" s="7"/>
      <c r="I66" s="8"/>
      <c r="L66" s="10"/>
    </row>
    <row r="67" spans="1:12" s="1" customFormat="1" ht="22.5" x14ac:dyDescent="0.25">
      <c r="A67" s="6" t="s">
        <v>182</v>
      </c>
      <c r="B67" s="6">
        <v>96536</v>
      </c>
      <c r="C67" s="5" t="s">
        <v>126</v>
      </c>
      <c r="D67" s="29" t="s">
        <v>127</v>
      </c>
      <c r="E67" s="104">
        <v>0.9</v>
      </c>
      <c r="F67" s="7">
        <f t="shared" si="3"/>
        <v>62.28</v>
      </c>
      <c r="G67" s="7">
        <f t="shared" si="4"/>
        <v>56.05</v>
      </c>
      <c r="I67" s="8">
        <f t="shared" si="2"/>
        <v>62.28</v>
      </c>
      <c r="L67" s="10">
        <v>62.28</v>
      </c>
    </row>
    <row r="68" spans="1:12" s="1" customFormat="1" x14ac:dyDescent="0.25">
      <c r="A68" s="6" t="s">
        <v>183</v>
      </c>
      <c r="B68" s="6" t="s">
        <v>129</v>
      </c>
      <c r="C68" s="5" t="s">
        <v>130</v>
      </c>
      <c r="D68" s="6" t="s">
        <v>131</v>
      </c>
      <c r="E68" s="7">
        <v>0.06</v>
      </c>
      <c r="F68" s="7">
        <f t="shared" si="3"/>
        <v>706.54</v>
      </c>
      <c r="G68" s="7">
        <f t="shared" si="4"/>
        <v>42.39</v>
      </c>
      <c r="I68" s="8">
        <f t="shared" si="2"/>
        <v>706.54</v>
      </c>
      <c r="L68" s="10">
        <v>706.54</v>
      </c>
    </row>
    <row r="69" spans="1:12" s="1" customFormat="1" ht="33.75" x14ac:dyDescent="0.25">
      <c r="A69" s="6" t="s">
        <v>184</v>
      </c>
      <c r="B69" s="6">
        <v>94965</v>
      </c>
      <c r="C69" s="5" t="s">
        <v>133</v>
      </c>
      <c r="D69" s="6" t="s">
        <v>131</v>
      </c>
      <c r="E69" s="7">
        <v>0.69</v>
      </c>
      <c r="F69" s="7">
        <f t="shared" si="3"/>
        <v>370.51</v>
      </c>
      <c r="G69" s="7">
        <f t="shared" si="4"/>
        <v>255.65</v>
      </c>
      <c r="I69" s="8">
        <f t="shared" si="2"/>
        <v>370.51</v>
      </c>
      <c r="L69" s="10">
        <v>370.51</v>
      </c>
    </row>
    <row r="70" spans="1:12" s="1" customFormat="1" ht="22.5" x14ac:dyDescent="0.25">
      <c r="A70" s="6" t="s">
        <v>185</v>
      </c>
      <c r="B70" s="6">
        <v>92873</v>
      </c>
      <c r="C70" s="5" t="s">
        <v>135</v>
      </c>
      <c r="D70" s="6" t="s">
        <v>131</v>
      </c>
      <c r="E70" s="7">
        <v>0.69</v>
      </c>
      <c r="F70" s="7">
        <f t="shared" si="3"/>
        <v>223.46</v>
      </c>
      <c r="G70" s="7">
        <f t="shared" si="4"/>
        <v>154.19</v>
      </c>
      <c r="I70" s="8">
        <f t="shared" si="2"/>
        <v>223.46</v>
      </c>
      <c r="L70" s="10">
        <v>223.46</v>
      </c>
    </row>
    <row r="71" spans="1:12" s="1" customFormat="1" ht="22.5" x14ac:dyDescent="0.25">
      <c r="A71" s="6" t="s">
        <v>186</v>
      </c>
      <c r="B71" s="6">
        <v>95305</v>
      </c>
      <c r="C71" s="5" t="s">
        <v>137</v>
      </c>
      <c r="D71" s="6" t="s">
        <v>127</v>
      </c>
      <c r="E71" s="7">
        <v>1.08</v>
      </c>
      <c r="F71" s="7">
        <f t="shared" si="3"/>
        <v>14.49</v>
      </c>
      <c r="G71" s="7">
        <f t="shared" si="4"/>
        <v>15.65</v>
      </c>
      <c r="I71" s="8">
        <f t="shared" si="2"/>
        <v>14.49</v>
      </c>
      <c r="L71" s="10">
        <v>14.49</v>
      </c>
    </row>
    <row r="72" spans="1:12" s="1" customFormat="1" ht="33.75" x14ac:dyDescent="0.25">
      <c r="A72" s="6" t="s">
        <v>187</v>
      </c>
      <c r="B72" s="6" t="s">
        <v>139</v>
      </c>
      <c r="C72" s="5" t="s">
        <v>140</v>
      </c>
      <c r="D72" s="6" t="s">
        <v>127</v>
      </c>
      <c r="E72" s="7">
        <v>3</v>
      </c>
      <c r="F72" s="7">
        <f t="shared" si="3"/>
        <v>206</v>
      </c>
      <c r="G72" s="7">
        <f t="shared" si="4"/>
        <v>618</v>
      </c>
      <c r="I72" s="8">
        <f t="shared" si="2"/>
        <v>206</v>
      </c>
      <c r="L72" s="10">
        <v>206</v>
      </c>
    </row>
    <row r="73" spans="1:12" s="1" customFormat="1" x14ac:dyDescent="0.25">
      <c r="A73" s="6"/>
      <c r="B73" s="6"/>
      <c r="C73" s="5"/>
      <c r="D73" s="6"/>
      <c r="E73" s="7"/>
      <c r="F73" s="7"/>
      <c r="G73" s="7"/>
      <c r="I73" s="8"/>
      <c r="L73" s="10"/>
    </row>
    <row r="74" spans="1:12" s="1" customFormat="1" x14ac:dyDescent="0.25">
      <c r="A74" s="29" t="s">
        <v>188</v>
      </c>
      <c r="B74" s="29"/>
      <c r="C74" s="30" t="s">
        <v>189</v>
      </c>
      <c r="D74" s="6"/>
      <c r="E74" s="7"/>
      <c r="F74" s="7"/>
      <c r="G74" s="7"/>
      <c r="I74" s="8"/>
      <c r="L74" s="10"/>
    </row>
    <row r="75" spans="1:12" s="1" customFormat="1" ht="33.75" x14ac:dyDescent="0.25">
      <c r="A75" s="6" t="s">
        <v>190</v>
      </c>
      <c r="B75" s="6">
        <v>98228</v>
      </c>
      <c r="C75" s="5" t="s">
        <v>121</v>
      </c>
      <c r="D75" s="6" t="s">
        <v>122</v>
      </c>
      <c r="E75" s="7">
        <v>2</v>
      </c>
      <c r="F75" s="7">
        <f t="shared" si="3"/>
        <v>62.67</v>
      </c>
      <c r="G75" s="7">
        <f t="shared" si="4"/>
        <v>125.34</v>
      </c>
      <c r="I75" s="8">
        <f t="shared" si="2"/>
        <v>62.67</v>
      </c>
      <c r="L75" s="10">
        <v>62.67</v>
      </c>
    </row>
    <row r="76" spans="1:12" s="1" customFormat="1" x14ac:dyDescent="0.25">
      <c r="A76" s="6" t="s">
        <v>191</v>
      </c>
      <c r="B76" s="6"/>
      <c r="C76" s="5" t="s">
        <v>124</v>
      </c>
      <c r="D76" s="6"/>
      <c r="E76" s="7"/>
      <c r="F76" s="7"/>
      <c r="G76" s="7"/>
      <c r="I76" s="8"/>
      <c r="L76" s="10"/>
    </row>
    <row r="77" spans="1:12" s="1" customFormat="1" ht="22.5" x14ac:dyDescent="0.25">
      <c r="A77" s="6" t="s">
        <v>192</v>
      </c>
      <c r="B77" s="6">
        <v>96536</v>
      </c>
      <c r="C77" s="5" t="s">
        <v>126</v>
      </c>
      <c r="D77" s="6" t="s">
        <v>127</v>
      </c>
      <c r="E77" s="7">
        <v>0.51</v>
      </c>
      <c r="F77" s="7">
        <f t="shared" si="3"/>
        <v>62.28</v>
      </c>
      <c r="G77" s="7">
        <f t="shared" si="4"/>
        <v>31.76</v>
      </c>
      <c r="I77" s="8">
        <f t="shared" si="2"/>
        <v>62.28</v>
      </c>
      <c r="L77" s="10">
        <v>62.28</v>
      </c>
    </row>
    <row r="78" spans="1:12" s="1" customFormat="1" x14ac:dyDescent="0.25">
      <c r="A78" s="6" t="s">
        <v>193</v>
      </c>
      <c r="B78" s="6" t="s">
        <v>129</v>
      </c>
      <c r="C78" s="5" t="s">
        <v>130</v>
      </c>
      <c r="D78" s="29" t="s">
        <v>131</v>
      </c>
      <c r="E78" s="104">
        <v>0.03</v>
      </c>
      <c r="F78" s="7">
        <f t="shared" ref="F78:F117" si="5">ROUND(I78,2)</f>
        <v>706.54</v>
      </c>
      <c r="G78" s="7">
        <f t="shared" ref="G78:G117" si="6">ROUND(F78*E78,2)</f>
        <v>21.2</v>
      </c>
      <c r="I78" s="8">
        <f t="shared" si="2"/>
        <v>706.54</v>
      </c>
      <c r="L78" s="10">
        <v>706.54</v>
      </c>
    </row>
    <row r="79" spans="1:12" s="1" customFormat="1" ht="33.75" x14ac:dyDescent="0.25">
      <c r="A79" s="6" t="s">
        <v>194</v>
      </c>
      <c r="B79" s="6">
        <v>94965</v>
      </c>
      <c r="C79" s="5" t="s">
        <v>140</v>
      </c>
      <c r="D79" s="6" t="s">
        <v>131</v>
      </c>
      <c r="E79" s="7">
        <v>0.66</v>
      </c>
      <c r="F79" s="7">
        <f t="shared" si="5"/>
        <v>370.51</v>
      </c>
      <c r="G79" s="7">
        <f t="shared" si="6"/>
        <v>244.54</v>
      </c>
      <c r="I79" s="8">
        <f t="shared" si="2"/>
        <v>370.51</v>
      </c>
      <c r="L79" s="10">
        <v>370.51</v>
      </c>
    </row>
    <row r="80" spans="1:12" s="1" customFormat="1" ht="22.5" x14ac:dyDescent="0.25">
      <c r="A80" s="6" t="s">
        <v>195</v>
      </c>
      <c r="B80" s="6">
        <v>92873</v>
      </c>
      <c r="C80" s="5" t="s">
        <v>135</v>
      </c>
      <c r="D80" s="6" t="s">
        <v>131</v>
      </c>
      <c r="E80" s="7">
        <v>0.66</v>
      </c>
      <c r="F80" s="7">
        <f t="shared" si="5"/>
        <v>223.46</v>
      </c>
      <c r="G80" s="7">
        <f t="shared" si="6"/>
        <v>147.47999999999999</v>
      </c>
      <c r="I80" s="8">
        <f t="shared" si="2"/>
        <v>223.46</v>
      </c>
      <c r="L80" s="10">
        <v>223.46</v>
      </c>
    </row>
    <row r="81" spans="1:12" s="1" customFormat="1" ht="22.5" x14ac:dyDescent="0.25">
      <c r="A81" s="6" t="s">
        <v>196</v>
      </c>
      <c r="B81" s="6">
        <v>95305</v>
      </c>
      <c r="C81" s="5" t="s">
        <v>137</v>
      </c>
      <c r="D81" s="6" t="s">
        <v>127</v>
      </c>
      <c r="E81" s="7">
        <v>0.61</v>
      </c>
      <c r="F81" s="7">
        <f t="shared" si="5"/>
        <v>14.49</v>
      </c>
      <c r="G81" s="7">
        <f t="shared" si="6"/>
        <v>8.84</v>
      </c>
      <c r="I81" s="8">
        <f t="shared" si="2"/>
        <v>14.49</v>
      </c>
      <c r="L81" s="10">
        <v>14.49</v>
      </c>
    </row>
    <row r="82" spans="1:12" s="1" customFormat="1" ht="33.75" x14ac:dyDescent="0.25">
      <c r="A82" s="6" t="s">
        <v>197</v>
      </c>
      <c r="B82" s="6" t="s">
        <v>139</v>
      </c>
      <c r="C82" s="5" t="s">
        <v>140</v>
      </c>
      <c r="D82" s="6" t="s">
        <v>127</v>
      </c>
      <c r="E82" s="7">
        <v>1.7</v>
      </c>
      <c r="F82" s="7">
        <f t="shared" si="5"/>
        <v>206</v>
      </c>
      <c r="G82" s="7">
        <f t="shared" si="6"/>
        <v>350.2</v>
      </c>
      <c r="I82" s="8">
        <f t="shared" si="2"/>
        <v>206</v>
      </c>
      <c r="L82" s="10">
        <v>206</v>
      </c>
    </row>
    <row r="83" spans="1:12" s="1" customFormat="1" x14ac:dyDescent="0.25">
      <c r="A83" s="6"/>
      <c r="B83" s="6"/>
      <c r="C83" s="5"/>
      <c r="D83" s="6"/>
      <c r="E83" s="7"/>
      <c r="F83" s="7"/>
      <c r="G83" s="7"/>
      <c r="I83" s="8"/>
      <c r="L83" s="10"/>
    </row>
    <row r="84" spans="1:12" s="1" customFormat="1" x14ac:dyDescent="0.25">
      <c r="A84" s="29">
        <v>2</v>
      </c>
      <c r="B84" s="29"/>
      <c r="C84" s="30" t="s">
        <v>198</v>
      </c>
      <c r="D84" s="6"/>
      <c r="E84" s="7"/>
      <c r="F84" s="7"/>
      <c r="G84" s="7"/>
      <c r="I84" s="8"/>
      <c r="L84" s="10"/>
    </row>
    <row r="85" spans="1:12" s="1" customFormat="1" x14ac:dyDescent="0.25">
      <c r="A85" s="6" t="s">
        <v>75</v>
      </c>
      <c r="B85" s="6"/>
      <c r="C85" s="5" t="s">
        <v>124</v>
      </c>
      <c r="D85" s="6"/>
      <c r="E85" s="7"/>
      <c r="F85" s="7"/>
      <c r="G85" s="7"/>
      <c r="I85" s="8"/>
      <c r="L85" s="10"/>
    </row>
    <row r="86" spans="1:12" s="1" customFormat="1" ht="22.5" x14ac:dyDescent="0.25">
      <c r="A86" s="6" t="s">
        <v>76</v>
      </c>
      <c r="B86" s="6">
        <v>96536</v>
      </c>
      <c r="C86" s="5" t="s">
        <v>126</v>
      </c>
      <c r="D86" s="6" t="s">
        <v>127</v>
      </c>
      <c r="E86" s="7">
        <v>0.92</v>
      </c>
      <c r="F86" s="7">
        <f t="shared" si="5"/>
        <v>62.28</v>
      </c>
      <c r="G86" s="7">
        <f t="shared" si="6"/>
        <v>57.3</v>
      </c>
      <c r="I86" s="8">
        <f t="shared" si="2"/>
        <v>62.28</v>
      </c>
      <c r="L86" s="10">
        <v>62.28</v>
      </c>
    </row>
    <row r="87" spans="1:12" s="1" customFormat="1" ht="33.75" x14ac:dyDescent="0.25">
      <c r="A87" s="6" t="s">
        <v>77</v>
      </c>
      <c r="B87" s="6">
        <v>94965</v>
      </c>
      <c r="C87" s="5" t="s">
        <v>133</v>
      </c>
      <c r="D87" s="6" t="s">
        <v>131</v>
      </c>
      <c r="E87" s="7">
        <v>0.06</v>
      </c>
      <c r="F87" s="7">
        <f t="shared" si="5"/>
        <v>370.51</v>
      </c>
      <c r="G87" s="7">
        <f t="shared" si="6"/>
        <v>22.23</v>
      </c>
      <c r="I87" s="8">
        <f t="shared" si="2"/>
        <v>370.51</v>
      </c>
      <c r="L87" s="10">
        <v>370.51</v>
      </c>
    </row>
    <row r="88" spans="1:12" s="1" customFormat="1" ht="22.5" x14ac:dyDescent="0.25">
      <c r="A88" s="6" t="s">
        <v>199</v>
      </c>
      <c r="B88" s="6">
        <v>92873</v>
      </c>
      <c r="C88" s="5" t="s">
        <v>135</v>
      </c>
      <c r="D88" s="6" t="s">
        <v>131</v>
      </c>
      <c r="E88" s="7">
        <v>0.06</v>
      </c>
      <c r="F88" s="7">
        <f t="shared" si="5"/>
        <v>223.46</v>
      </c>
      <c r="G88" s="7">
        <f t="shared" si="6"/>
        <v>13.41</v>
      </c>
      <c r="I88" s="8">
        <f t="shared" si="2"/>
        <v>223.46</v>
      </c>
      <c r="L88" s="10">
        <v>223.46</v>
      </c>
    </row>
    <row r="89" spans="1:12" s="1" customFormat="1" ht="22.5" x14ac:dyDescent="0.25">
      <c r="A89" s="6" t="s">
        <v>78</v>
      </c>
      <c r="B89" s="6">
        <v>95305</v>
      </c>
      <c r="C89" s="5" t="s">
        <v>137</v>
      </c>
      <c r="D89" s="6" t="s">
        <v>127</v>
      </c>
      <c r="E89" s="7">
        <v>2.2000000000000002</v>
      </c>
      <c r="F89" s="7">
        <f t="shared" si="5"/>
        <v>14.49</v>
      </c>
      <c r="G89" s="7">
        <f t="shared" si="6"/>
        <v>31.88</v>
      </c>
      <c r="I89" s="8">
        <f t="shared" si="2"/>
        <v>14.49</v>
      </c>
      <c r="L89" s="10">
        <v>14.49</v>
      </c>
    </row>
    <row r="90" spans="1:12" s="1" customFormat="1" ht="33.75" x14ac:dyDescent="0.25">
      <c r="A90" s="6" t="s">
        <v>79</v>
      </c>
      <c r="B90" s="6" t="s">
        <v>139</v>
      </c>
      <c r="C90" s="5" t="s">
        <v>140</v>
      </c>
      <c r="D90" s="6" t="s">
        <v>127</v>
      </c>
      <c r="E90" s="7">
        <v>6.1</v>
      </c>
      <c r="F90" s="7">
        <f t="shared" si="5"/>
        <v>206</v>
      </c>
      <c r="G90" s="7">
        <f t="shared" si="6"/>
        <v>1256.5999999999999</v>
      </c>
      <c r="I90" s="8">
        <f t="shared" si="2"/>
        <v>206</v>
      </c>
      <c r="L90" s="10">
        <v>206</v>
      </c>
    </row>
    <row r="91" spans="1:12" s="1" customFormat="1" x14ac:dyDescent="0.25">
      <c r="A91" s="6"/>
      <c r="B91" s="6"/>
      <c r="C91" s="5"/>
      <c r="D91" s="6"/>
      <c r="E91" s="7"/>
      <c r="F91" s="7"/>
      <c r="G91" s="7"/>
      <c r="I91" s="8">
        <f t="shared" si="2"/>
        <v>0</v>
      </c>
      <c r="L91" s="10"/>
    </row>
    <row r="92" spans="1:12" s="1" customFormat="1" x14ac:dyDescent="0.25">
      <c r="A92" s="29">
        <v>3</v>
      </c>
      <c r="B92" s="29"/>
      <c r="C92" s="30" t="s">
        <v>200</v>
      </c>
      <c r="D92" s="6"/>
      <c r="E92" s="7"/>
      <c r="F92" s="7"/>
      <c r="G92" s="7"/>
      <c r="I92" s="8">
        <f t="shared" si="2"/>
        <v>0</v>
      </c>
      <c r="L92" s="10"/>
    </row>
    <row r="93" spans="1:12" s="1" customFormat="1" ht="33.75" x14ac:dyDescent="0.25">
      <c r="A93" s="6" t="s">
        <v>80</v>
      </c>
      <c r="B93" s="6">
        <v>98228</v>
      </c>
      <c r="C93" s="5" t="s">
        <v>121</v>
      </c>
      <c r="D93" s="6" t="s">
        <v>122</v>
      </c>
      <c r="E93" s="7">
        <v>2</v>
      </c>
      <c r="F93" s="7">
        <f t="shared" si="5"/>
        <v>62.67</v>
      </c>
      <c r="G93" s="7">
        <f t="shared" si="6"/>
        <v>125.34</v>
      </c>
      <c r="I93" s="8">
        <f t="shared" si="2"/>
        <v>62.67</v>
      </c>
      <c r="L93" s="10">
        <v>62.67</v>
      </c>
    </row>
    <row r="94" spans="1:12" s="1" customFormat="1" x14ac:dyDescent="0.25">
      <c r="A94" s="6" t="s">
        <v>81</v>
      </c>
      <c r="B94" s="6"/>
      <c r="C94" s="5" t="s">
        <v>124</v>
      </c>
      <c r="D94" s="6"/>
      <c r="E94" s="7"/>
      <c r="F94" s="7"/>
      <c r="G94" s="7"/>
      <c r="I94" s="8"/>
      <c r="L94" s="10"/>
    </row>
    <row r="95" spans="1:12" s="1" customFormat="1" ht="22.5" x14ac:dyDescent="0.25">
      <c r="A95" s="6" t="s">
        <v>82</v>
      </c>
      <c r="B95" s="6">
        <v>96536</v>
      </c>
      <c r="C95" s="5" t="s">
        <v>126</v>
      </c>
      <c r="D95" s="6" t="s">
        <v>127</v>
      </c>
      <c r="E95" s="7">
        <v>1.5</v>
      </c>
      <c r="F95" s="7">
        <f t="shared" si="5"/>
        <v>62.28</v>
      </c>
      <c r="G95" s="7">
        <f t="shared" si="6"/>
        <v>93.42</v>
      </c>
      <c r="I95" s="8">
        <f t="shared" si="2"/>
        <v>62.28</v>
      </c>
      <c r="L95" s="10">
        <v>62.28</v>
      </c>
    </row>
    <row r="96" spans="1:12" s="1" customFormat="1" x14ac:dyDescent="0.25">
      <c r="A96" s="6" t="s">
        <v>83</v>
      </c>
      <c r="B96" s="6" t="s">
        <v>129</v>
      </c>
      <c r="C96" s="5" t="s">
        <v>130</v>
      </c>
      <c r="D96" s="6" t="s">
        <v>131</v>
      </c>
      <c r="E96" s="7">
        <v>0.09</v>
      </c>
      <c r="F96" s="7">
        <f t="shared" si="5"/>
        <v>706.54</v>
      </c>
      <c r="G96" s="7">
        <f t="shared" si="6"/>
        <v>63.59</v>
      </c>
      <c r="I96" s="8">
        <f t="shared" si="2"/>
        <v>706.54</v>
      </c>
      <c r="L96" s="10">
        <v>706.54</v>
      </c>
    </row>
    <row r="97" spans="1:12" s="1" customFormat="1" ht="33.75" x14ac:dyDescent="0.25">
      <c r="A97" s="6" t="s">
        <v>201</v>
      </c>
      <c r="B97" s="6">
        <v>94965</v>
      </c>
      <c r="C97" s="5" t="s">
        <v>133</v>
      </c>
      <c r="D97" s="6" t="s">
        <v>131</v>
      </c>
      <c r="E97" s="7">
        <v>0.72</v>
      </c>
      <c r="F97" s="7">
        <f t="shared" si="5"/>
        <v>370.51</v>
      </c>
      <c r="G97" s="7">
        <f t="shared" si="6"/>
        <v>266.77</v>
      </c>
      <c r="I97" s="8">
        <f t="shared" si="2"/>
        <v>370.51</v>
      </c>
      <c r="L97" s="10">
        <v>370.51</v>
      </c>
    </row>
    <row r="98" spans="1:12" s="1" customFormat="1" ht="22.5" x14ac:dyDescent="0.25">
      <c r="A98" s="6" t="s">
        <v>84</v>
      </c>
      <c r="B98" s="6">
        <v>92873</v>
      </c>
      <c r="C98" s="5" t="s">
        <v>135</v>
      </c>
      <c r="D98" s="6" t="s">
        <v>131</v>
      </c>
      <c r="E98" s="7">
        <v>0.72</v>
      </c>
      <c r="F98" s="7">
        <f t="shared" si="5"/>
        <v>223.46</v>
      </c>
      <c r="G98" s="7">
        <f t="shared" si="6"/>
        <v>160.88999999999999</v>
      </c>
      <c r="I98" s="8">
        <f t="shared" si="2"/>
        <v>223.46</v>
      </c>
      <c r="L98" s="10">
        <v>223.46</v>
      </c>
    </row>
    <row r="99" spans="1:12" s="1" customFormat="1" ht="22.5" x14ac:dyDescent="0.25">
      <c r="A99" s="6" t="s">
        <v>85</v>
      </c>
      <c r="B99" s="6">
        <v>95305</v>
      </c>
      <c r="C99" s="5" t="s">
        <v>137</v>
      </c>
      <c r="D99" s="6" t="s">
        <v>127</v>
      </c>
      <c r="E99" s="7">
        <v>1.8</v>
      </c>
      <c r="F99" s="7">
        <f t="shared" si="5"/>
        <v>14.49</v>
      </c>
      <c r="G99" s="7">
        <f t="shared" si="6"/>
        <v>26.08</v>
      </c>
      <c r="I99" s="8">
        <f t="shared" si="2"/>
        <v>14.49</v>
      </c>
      <c r="L99" s="10">
        <v>14.49</v>
      </c>
    </row>
    <row r="100" spans="1:12" s="1" customFormat="1" ht="33.75" x14ac:dyDescent="0.25">
      <c r="A100" s="6" t="s">
        <v>86</v>
      </c>
      <c r="B100" s="6" t="s">
        <v>139</v>
      </c>
      <c r="C100" s="5" t="s">
        <v>140</v>
      </c>
      <c r="D100" s="6" t="s">
        <v>127</v>
      </c>
      <c r="E100" s="7">
        <v>5</v>
      </c>
      <c r="F100" s="7">
        <f t="shared" si="5"/>
        <v>206</v>
      </c>
      <c r="G100" s="7">
        <f t="shared" si="6"/>
        <v>1030</v>
      </c>
      <c r="I100" s="8">
        <f t="shared" si="2"/>
        <v>206</v>
      </c>
      <c r="L100" s="10">
        <v>206</v>
      </c>
    </row>
    <row r="101" spans="1:12" s="1" customFormat="1" x14ac:dyDescent="0.25">
      <c r="A101" s="6"/>
      <c r="B101" s="6"/>
      <c r="C101" s="5"/>
      <c r="D101" s="6"/>
      <c r="E101" s="7"/>
      <c r="F101" s="7"/>
      <c r="G101" s="7"/>
      <c r="I101" s="8"/>
      <c r="L101" s="10"/>
    </row>
    <row r="102" spans="1:12" s="1" customFormat="1" x14ac:dyDescent="0.25">
      <c r="A102" s="29">
        <v>4</v>
      </c>
      <c r="B102" s="29"/>
      <c r="C102" s="30" t="s">
        <v>202</v>
      </c>
      <c r="D102" s="6"/>
      <c r="E102" s="7"/>
      <c r="F102" s="7"/>
      <c r="G102" s="7"/>
      <c r="I102" s="8"/>
      <c r="L102" s="10"/>
    </row>
    <row r="103" spans="1:12" s="1" customFormat="1" ht="33.75" x14ac:dyDescent="0.25">
      <c r="A103" s="6" t="s">
        <v>87</v>
      </c>
      <c r="B103" s="6">
        <v>98228</v>
      </c>
      <c r="C103" s="5" t="s">
        <v>121</v>
      </c>
      <c r="D103" s="6" t="s">
        <v>122</v>
      </c>
      <c r="E103" s="7">
        <v>2</v>
      </c>
      <c r="F103" s="7">
        <f t="shared" si="5"/>
        <v>62.67</v>
      </c>
      <c r="G103" s="7">
        <f t="shared" si="6"/>
        <v>125.34</v>
      </c>
      <c r="I103" s="8">
        <f t="shared" si="2"/>
        <v>62.67</v>
      </c>
      <c r="L103" s="10">
        <v>62.67</v>
      </c>
    </row>
    <row r="104" spans="1:12" s="1" customFormat="1" x14ac:dyDescent="0.25">
      <c r="A104" s="6" t="s">
        <v>88</v>
      </c>
      <c r="B104" s="6"/>
      <c r="C104" s="5" t="s">
        <v>124</v>
      </c>
      <c r="D104" s="6"/>
      <c r="E104" s="7"/>
      <c r="F104" s="7">
        <f t="shared" si="5"/>
        <v>0</v>
      </c>
      <c r="G104" s="7"/>
      <c r="I104" s="8"/>
      <c r="L104" s="10"/>
    </row>
    <row r="105" spans="1:12" s="1" customFormat="1" ht="22.5" x14ac:dyDescent="0.25">
      <c r="A105" s="6" t="s">
        <v>89</v>
      </c>
      <c r="B105" s="6">
        <v>96536</v>
      </c>
      <c r="C105" s="5" t="s">
        <v>126</v>
      </c>
      <c r="D105" s="6" t="s">
        <v>127</v>
      </c>
      <c r="E105" s="7">
        <v>1.1100000000000001</v>
      </c>
      <c r="F105" s="7">
        <f t="shared" si="5"/>
        <v>62.28</v>
      </c>
      <c r="G105" s="7">
        <f t="shared" si="6"/>
        <v>69.13</v>
      </c>
      <c r="I105" s="8">
        <f t="shared" si="2"/>
        <v>62.28</v>
      </c>
      <c r="L105" s="10">
        <v>62.28</v>
      </c>
    </row>
    <row r="106" spans="1:12" s="1" customFormat="1" x14ac:dyDescent="0.25">
      <c r="A106" s="6" t="s">
        <v>90</v>
      </c>
      <c r="B106" s="6" t="s">
        <v>129</v>
      </c>
      <c r="C106" s="5" t="s">
        <v>130</v>
      </c>
      <c r="D106" s="6" t="s">
        <v>131</v>
      </c>
      <c r="E106" s="7">
        <v>7.0000000000000007E-2</v>
      </c>
      <c r="F106" s="7">
        <f t="shared" si="5"/>
        <v>706.54</v>
      </c>
      <c r="G106" s="7">
        <f t="shared" si="6"/>
        <v>49.46</v>
      </c>
      <c r="I106" s="8">
        <f t="shared" si="2"/>
        <v>706.54</v>
      </c>
      <c r="L106" s="10">
        <v>706.54</v>
      </c>
    </row>
    <row r="107" spans="1:12" s="1" customFormat="1" ht="33.75" x14ac:dyDescent="0.25">
      <c r="A107" s="6" t="s">
        <v>203</v>
      </c>
      <c r="B107" s="6">
        <v>94965</v>
      </c>
      <c r="C107" s="5" t="s">
        <v>133</v>
      </c>
      <c r="D107" s="6" t="s">
        <v>131</v>
      </c>
      <c r="E107" s="7">
        <v>0.7</v>
      </c>
      <c r="F107" s="7">
        <f t="shared" si="5"/>
        <v>370.51</v>
      </c>
      <c r="G107" s="7">
        <f t="shared" si="6"/>
        <v>259.36</v>
      </c>
      <c r="I107" s="8">
        <f t="shared" si="2"/>
        <v>370.51</v>
      </c>
      <c r="L107" s="10">
        <v>370.51</v>
      </c>
    </row>
    <row r="108" spans="1:12" s="1" customFormat="1" ht="22.5" x14ac:dyDescent="0.25">
      <c r="A108" s="6" t="s">
        <v>91</v>
      </c>
      <c r="B108" s="6">
        <v>92873</v>
      </c>
      <c r="C108" s="5" t="s">
        <v>135</v>
      </c>
      <c r="D108" s="6" t="s">
        <v>131</v>
      </c>
      <c r="E108" s="7">
        <v>0.66</v>
      </c>
      <c r="F108" s="7">
        <f t="shared" si="5"/>
        <v>223.46</v>
      </c>
      <c r="G108" s="7">
        <f t="shared" si="6"/>
        <v>147.47999999999999</v>
      </c>
      <c r="I108" s="8">
        <f t="shared" si="2"/>
        <v>223.46</v>
      </c>
      <c r="L108" s="10">
        <v>223.46</v>
      </c>
    </row>
    <row r="109" spans="1:12" s="1" customFormat="1" ht="22.5" x14ac:dyDescent="0.25">
      <c r="A109" s="6" t="s">
        <v>92</v>
      </c>
      <c r="B109" s="6">
        <v>95305</v>
      </c>
      <c r="C109" s="5" t="s">
        <v>137</v>
      </c>
      <c r="D109" s="6" t="s">
        <v>127</v>
      </c>
      <c r="E109" s="7">
        <v>0.28999999999999998</v>
      </c>
      <c r="F109" s="7">
        <f t="shared" si="5"/>
        <v>14.49</v>
      </c>
      <c r="G109" s="7">
        <f t="shared" si="6"/>
        <v>4.2</v>
      </c>
      <c r="I109" s="8">
        <f t="shared" si="2"/>
        <v>14.49</v>
      </c>
      <c r="L109" s="10">
        <v>14.49</v>
      </c>
    </row>
    <row r="110" spans="1:12" s="1" customFormat="1" ht="33.75" x14ac:dyDescent="0.25">
      <c r="A110" s="6" t="s">
        <v>93</v>
      </c>
      <c r="B110" s="6" t="s">
        <v>139</v>
      </c>
      <c r="C110" s="5" t="s">
        <v>140</v>
      </c>
      <c r="D110" s="6" t="s">
        <v>127</v>
      </c>
      <c r="E110" s="7">
        <v>3.7</v>
      </c>
      <c r="F110" s="7">
        <f t="shared" si="5"/>
        <v>206</v>
      </c>
      <c r="G110" s="7">
        <f t="shared" si="6"/>
        <v>762.2</v>
      </c>
      <c r="I110" s="8">
        <f t="shared" si="2"/>
        <v>206</v>
      </c>
      <c r="L110" s="10">
        <v>206</v>
      </c>
    </row>
    <row r="111" spans="1:12" s="1" customFormat="1" ht="45" x14ac:dyDescent="0.25">
      <c r="A111" s="6" t="s">
        <v>204</v>
      </c>
      <c r="B111" s="6" t="s">
        <v>139</v>
      </c>
      <c r="C111" s="5" t="s">
        <v>205</v>
      </c>
      <c r="D111" s="6" t="s">
        <v>127</v>
      </c>
      <c r="E111" s="7">
        <v>7.3</v>
      </c>
      <c r="F111" s="7">
        <f t="shared" si="5"/>
        <v>226</v>
      </c>
      <c r="G111" s="7">
        <f t="shared" si="6"/>
        <v>1649.8</v>
      </c>
      <c r="I111" s="8">
        <f t="shared" si="2"/>
        <v>226</v>
      </c>
      <c r="L111" s="10">
        <v>226</v>
      </c>
    </row>
    <row r="112" spans="1:12" s="1" customFormat="1" x14ac:dyDescent="0.25">
      <c r="A112" s="6"/>
      <c r="B112" s="6"/>
      <c r="C112" s="5"/>
      <c r="D112" s="6"/>
      <c r="E112" s="7"/>
      <c r="F112" s="7"/>
      <c r="G112" s="7"/>
      <c r="I112" s="8"/>
      <c r="L112" s="10"/>
    </row>
    <row r="113" spans="1:12" s="1" customFormat="1" x14ac:dyDescent="0.25">
      <c r="A113" s="29">
        <v>5</v>
      </c>
      <c r="B113" s="29"/>
      <c r="C113" s="30" t="s">
        <v>206</v>
      </c>
      <c r="D113" s="6"/>
      <c r="E113" s="7"/>
      <c r="F113" s="7"/>
      <c r="G113" s="7"/>
      <c r="I113" s="8"/>
      <c r="L113" s="10"/>
    </row>
    <row r="114" spans="1:12" s="1" customFormat="1" ht="45" x14ac:dyDescent="0.25">
      <c r="A114" s="6" t="s">
        <v>94</v>
      </c>
      <c r="B114" s="6" t="s">
        <v>139</v>
      </c>
      <c r="C114" s="5" t="s">
        <v>205</v>
      </c>
      <c r="D114" s="6" t="s">
        <v>127</v>
      </c>
      <c r="E114" s="7">
        <v>8.5</v>
      </c>
      <c r="F114" s="7">
        <f t="shared" si="5"/>
        <v>226</v>
      </c>
      <c r="G114" s="7">
        <f t="shared" si="6"/>
        <v>1921</v>
      </c>
      <c r="I114" s="8">
        <f t="shared" si="2"/>
        <v>226</v>
      </c>
      <c r="L114" s="10">
        <v>226</v>
      </c>
    </row>
    <row r="115" spans="1:12" s="1" customFormat="1" x14ac:dyDescent="0.25">
      <c r="A115" s="29"/>
      <c r="B115" s="29"/>
      <c r="C115" s="30"/>
      <c r="D115" s="29"/>
      <c r="E115" s="104"/>
      <c r="F115" s="7"/>
      <c r="G115" s="7"/>
      <c r="I115" s="8"/>
      <c r="L115" s="10"/>
    </row>
    <row r="116" spans="1:12" s="1" customFormat="1" x14ac:dyDescent="0.25">
      <c r="A116" s="29">
        <v>6</v>
      </c>
      <c r="B116" s="29"/>
      <c r="C116" s="30" t="s">
        <v>207</v>
      </c>
      <c r="D116" s="6"/>
      <c r="E116" s="7"/>
      <c r="F116" s="7"/>
      <c r="G116" s="7"/>
      <c r="I116" s="8"/>
      <c r="L116" s="10"/>
    </row>
    <row r="117" spans="1:12" s="1" customFormat="1" ht="45" x14ac:dyDescent="0.25">
      <c r="A117" s="6" t="s">
        <v>95</v>
      </c>
      <c r="B117" s="6" t="s">
        <v>139</v>
      </c>
      <c r="C117" s="5" t="s">
        <v>205</v>
      </c>
      <c r="D117" s="6" t="s">
        <v>127</v>
      </c>
      <c r="E117" s="7">
        <v>6.2</v>
      </c>
      <c r="F117" s="7">
        <f t="shared" si="5"/>
        <v>226</v>
      </c>
      <c r="G117" s="7">
        <f t="shared" si="6"/>
        <v>1401.2</v>
      </c>
      <c r="I117" s="8">
        <f t="shared" si="2"/>
        <v>226</v>
      </c>
      <c r="L117" s="10">
        <v>226</v>
      </c>
    </row>
    <row r="118" spans="1:12" s="1" customFormat="1" x14ac:dyDescent="0.25">
      <c r="A118" s="149"/>
      <c r="B118" s="149"/>
      <c r="C118" s="149"/>
      <c r="D118" s="149"/>
      <c r="E118" s="149"/>
      <c r="F118" s="149"/>
      <c r="G118" s="150"/>
      <c r="I118" s="103"/>
      <c r="L118" s="12"/>
    </row>
    <row r="119" spans="1:12" x14ac:dyDescent="0.25">
      <c r="A119" s="136" t="s">
        <v>4</v>
      </c>
      <c r="B119" s="136"/>
      <c r="C119" s="136"/>
      <c r="D119" s="136"/>
      <c r="E119" s="136"/>
      <c r="F119" s="136"/>
      <c r="G119" s="9">
        <f>SUM(G11:G117)</f>
        <v>24023.66</v>
      </c>
    </row>
    <row r="120" spans="1:12" x14ac:dyDescent="0.25">
      <c r="A120" s="27"/>
      <c r="B120" s="27"/>
      <c r="C120" s="27"/>
      <c r="D120" s="27"/>
      <c r="E120" s="27"/>
      <c r="F120" s="27"/>
      <c r="G120" s="27"/>
    </row>
    <row r="121" spans="1:12" ht="15" customHeight="1" x14ac:dyDescent="0.25">
      <c r="A121" s="138" t="s">
        <v>115</v>
      </c>
      <c r="B121" s="138"/>
      <c r="C121" s="138"/>
      <c r="D121" s="138"/>
      <c r="E121" s="138"/>
      <c r="F121" s="138"/>
      <c r="G121" s="138"/>
    </row>
    <row r="122" spans="1:12" x14ac:dyDescent="0.25">
      <c r="A122" s="27"/>
      <c r="B122" s="27"/>
      <c r="C122" s="27"/>
      <c r="D122" s="27"/>
      <c r="E122" s="27"/>
      <c r="F122" s="27"/>
      <c r="G122" s="27"/>
    </row>
    <row r="123" spans="1:12" x14ac:dyDescent="0.25">
      <c r="A123" s="27"/>
      <c r="B123" s="27"/>
      <c r="C123" s="27"/>
      <c r="D123" s="27"/>
      <c r="E123" s="27"/>
      <c r="F123" s="27"/>
      <c r="G123" s="27"/>
    </row>
    <row r="124" spans="1:12" x14ac:dyDescent="0.25">
      <c r="A124" s="27"/>
      <c r="B124" s="27"/>
      <c r="C124" s="27"/>
      <c r="D124" s="27"/>
      <c r="E124" s="27"/>
      <c r="F124" s="27"/>
      <c r="G124" s="27"/>
    </row>
    <row r="125" spans="1:12" x14ac:dyDescent="0.25">
      <c r="A125" s="27"/>
      <c r="B125" s="27"/>
      <c r="C125" s="27"/>
      <c r="D125" s="27"/>
      <c r="E125" s="27"/>
      <c r="F125" s="27"/>
      <c r="G125" s="27"/>
    </row>
    <row r="126" spans="1:12" x14ac:dyDescent="0.25">
      <c r="A126" s="27"/>
      <c r="B126" s="27"/>
      <c r="C126" s="27"/>
      <c r="D126" s="27"/>
      <c r="E126" s="27"/>
      <c r="F126" s="27"/>
      <c r="G126" s="27"/>
    </row>
    <row r="127" spans="1:12" x14ac:dyDescent="0.25">
      <c r="A127" s="27"/>
      <c r="B127" s="27"/>
      <c r="C127" s="27"/>
      <c r="D127" s="27"/>
      <c r="E127" s="27"/>
      <c r="F127" s="27"/>
      <c r="G127" s="27"/>
    </row>
    <row r="128" spans="1:12" x14ac:dyDescent="0.25">
      <c r="A128" s="27"/>
      <c r="B128" s="27"/>
      <c r="C128" s="27"/>
      <c r="D128" s="27"/>
      <c r="E128" s="27"/>
      <c r="F128" s="27"/>
      <c r="G128" s="27"/>
    </row>
  </sheetData>
  <sheetProtection password="EE6F" sheet="1" objects="1" scenarios="1" selectLockedCells="1"/>
  <mergeCells count="8">
    <mergeCell ref="A119:F119"/>
    <mergeCell ref="A7:G7"/>
    <mergeCell ref="A121:G121"/>
    <mergeCell ref="K1:K9"/>
    <mergeCell ref="I2:I6"/>
    <mergeCell ref="A8:G8"/>
    <mergeCell ref="A9:G9"/>
    <mergeCell ref="A118:G118"/>
  </mergeCells>
  <dataValidations xWindow="924" yWindow="570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18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6"/>
  <sheetViews>
    <sheetView workbookViewId="0">
      <selection activeCell="E20" sqref="E20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16" width="7" bestFit="1" customWidth="1"/>
    <col min="17" max="23" width="7" customWidth="1"/>
    <col min="25" max="25" width="53.5703125" bestFit="1" customWidth="1"/>
  </cols>
  <sheetData>
    <row r="1" spans="1:23" ht="17.25" customHeight="1" x14ac:dyDescent="0.25"/>
    <row r="2" spans="1:23" ht="17.25" customHeight="1" x14ac:dyDescent="0.25"/>
    <row r="3" spans="1:23" ht="17.25" customHeight="1" x14ac:dyDescent="0.25"/>
    <row r="4" spans="1:23" ht="17.25" customHeight="1" x14ac:dyDescent="0.25"/>
    <row r="5" spans="1:23" ht="17.25" customHeight="1" x14ac:dyDescent="0.25"/>
    <row r="6" spans="1:23" ht="17.25" customHeight="1" x14ac:dyDescent="0.25"/>
    <row r="7" spans="1:23" ht="17.25" customHeight="1" x14ac:dyDescent="0.25"/>
    <row r="8" spans="1:23" ht="17.25" customHeight="1" x14ac:dyDescent="0.25"/>
    <row r="9" spans="1:23" ht="19.5" x14ac:dyDescent="0.25">
      <c r="A9" s="157" t="s">
        <v>22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01"/>
    </row>
    <row r="10" spans="1:23" ht="15" x14ac:dyDescent="0.25">
      <c r="A10" s="14"/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pans="1:23" ht="15" x14ac:dyDescent="0.25">
      <c r="A11" s="34" t="str">
        <f>ORÇAMENTO!A7</f>
        <v>OBJETO: RECAPEAMENTO SOBRE PAVIMENTAÇÃO EXESTENTE EM VIAS PÚBLICAS URBANAS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6"/>
      <c r="Q11" s="105"/>
      <c r="R11" s="105"/>
      <c r="S11" s="105"/>
      <c r="T11" s="105"/>
      <c r="U11" s="105"/>
      <c r="V11" s="105"/>
      <c r="W11" s="105"/>
    </row>
    <row r="12" spans="1:23" ht="15" x14ac:dyDescent="0.25">
      <c r="A12" s="34" t="str">
        <f>ORÇAMENTO!A8</f>
        <v>LOCALIZAÇÃO: Diversas ruas conforme descrição do item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6"/>
      <c r="Q12" s="105"/>
      <c r="R12" s="105"/>
      <c r="S12" s="105"/>
      <c r="T12" s="105"/>
      <c r="U12" s="105"/>
      <c r="V12" s="105"/>
      <c r="W12" s="105"/>
    </row>
    <row r="13" spans="1:23" ht="15" x14ac:dyDescent="0.25">
      <c r="A13" s="34" t="s">
        <v>23</v>
      </c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9"/>
      <c r="Q13" s="16"/>
      <c r="R13" s="16"/>
      <c r="S13" s="16"/>
      <c r="T13" s="16"/>
      <c r="U13" s="16"/>
      <c r="V13" s="16"/>
      <c r="W13" s="16"/>
    </row>
    <row r="14" spans="1:23" ht="15.75" thickBot="1" x14ac:dyDescent="0.3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15" x14ac:dyDescent="0.25">
      <c r="A15" s="158" t="s">
        <v>10</v>
      </c>
      <c r="B15" s="153" t="s">
        <v>24</v>
      </c>
      <c r="C15" s="161" t="s">
        <v>25</v>
      </c>
      <c r="D15" s="126" t="s">
        <v>29</v>
      </c>
      <c r="E15" s="153" t="s">
        <v>11</v>
      </c>
      <c r="F15" s="153"/>
      <c r="G15" s="153" t="s">
        <v>12</v>
      </c>
      <c r="H15" s="153"/>
      <c r="I15" s="153" t="s">
        <v>13</v>
      </c>
      <c r="J15" s="153"/>
      <c r="K15" s="153" t="s">
        <v>14</v>
      </c>
      <c r="L15" s="153"/>
      <c r="M15" s="153" t="s">
        <v>15</v>
      </c>
      <c r="N15" s="153"/>
      <c r="O15" s="153" t="s">
        <v>16</v>
      </c>
      <c r="P15" s="153"/>
      <c r="Q15" s="153" t="s">
        <v>116</v>
      </c>
      <c r="R15" s="153"/>
      <c r="S15" s="153" t="s">
        <v>117</v>
      </c>
      <c r="T15" s="153"/>
      <c r="U15" s="153" t="s">
        <v>118</v>
      </c>
      <c r="V15" s="154"/>
      <c r="W15" s="106"/>
    </row>
    <row r="16" spans="1:23" ht="15" x14ac:dyDescent="0.25">
      <c r="A16" s="159"/>
      <c r="B16" s="160"/>
      <c r="C16" s="162"/>
      <c r="D16" s="100" t="s">
        <v>30</v>
      </c>
      <c r="E16" s="18" t="s">
        <v>17</v>
      </c>
      <c r="F16" s="19" t="s">
        <v>18</v>
      </c>
      <c r="G16" s="18">
        <v>50</v>
      </c>
      <c r="H16" s="19" t="s">
        <v>18</v>
      </c>
      <c r="I16" s="18" t="s">
        <v>17</v>
      </c>
      <c r="J16" s="19" t="s">
        <v>18</v>
      </c>
      <c r="K16" s="18" t="s">
        <v>17</v>
      </c>
      <c r="L16" s="19" t="s">
        <v>18</v>
      </c>
      <c r="M16" s="18" t="s">
        <v>17</v>
      </c>
      <c r="N16" s="19" t="s">
        <v>18</v>
      </c>
      <c r="O16" s="18" t="s">
        <v>17</v>
      </c>
      <c r="P16" s="19" t="s">
        <v>18</v>
      </c>
      <c r="Q16" s="18" t="s">
        <v>17</v>
      </c>
      <c r="R16" s="19" t="s">
        <v>18</v>
      </c>
      <c r="S16" s="18" t="s">
        <v>17</v>
      </c>
      <c r="T16" s="19" t="s">
        <v>18</v>
      </c>
      <c r="U16" s="18" t="s">
        <v>17</v>
      </c>
      <c r="V16" s="127" t="s">
        <v>18</v>
      </c>
      <c r="W16" s="106"/>
    </row>
    <row r="17" spans="1:25" s="205" customFormat="1" ht="15" x14ac:dyDescent="0.25">
      <c r="A17" s="197">
        <v>1</v>
      </c>
      <c r="B17" s="20" t="str">
        <f>ORÇAMENTO!C11</f>
        <v>GRADIL / ESTACAS A TRADO / VIGAS BALDAMES</v>
      </c>
      <c r="C17" s="198">
        <f>SUM(ORÇAMENTO!G12:G82)</f>
        <v>14486.98</v>
      </c>
      <c r="D17" s="199">
        <f t="shared" ref="D17:D30" si="0">((C17*100)/$C$32)/100</f>
        <v>0.60302967990722478</v>
      </c>
      <c r="E17" s="200">
        <v>50</v>
      </c>
      <c r="F17" s="201">
        <f>E17</f>
        <v>50</v>
      </c>
      <c r="G17" s="200">
        <v>50</v>
      </c>
      <c r="H17" s="201">
        <f t="shared" ref="H17:H29" si="1">F17+G17</f>
        <v>100</v>
      </c>
      <c r="I17" s="200"/>
      <c r="J17" s="201">
        <f t="shared" ref="J17:J29" si="2">H17+I17</f>
        <v>100</v>
      </c>
      <c r="K17" s="200"/>
      <c r="L17" s="201">
        <f t="shared" ref="L17:L29" si="3">J17+K17</f>
        <v>100</v>
      </c>
      <c r="M17" s="200"/>
      <c r="N17" s="201">
        <f t="shared" ref="N17:N29" si="4">L17+M17</f>
        <v>100</v>
      </c>
      <c r="O17" s="202"/>
      <c r="P17" s="201">
        <f t="shared" ref="P17:P29" si="5">N17+O17</f>
        <v>100</v>
      </c>
      <c r="Q17" s="202"/>
      <c r="R17" s="201">
        <f t="shared" ref="R17:R20" si="6">P17+Q17</f>
        <v>100</v>
      </c>
      <c r="S17" s="202"/>
      <c r="T17" s="201">
        <f t="shared" ref="T17:T20" si="7">R17+S17</f>
        <v>100</v>
      </c>
      <c r="U17" s="202"/>
      <c r="V17" s="203">
        <f t="shared" ref="V17:V20" si="8">T17+U17</f>
        <v>100</v>
      </c>
      <c r="W17" s="204"/>
      <c r="Y17" s="205" t="str">
        <f t="shared" ref="Y17:Y21" si="9">IF(P17&lt;&gt;100,"REVER PERCENTUAL ATÉ ATINGIR 100%- CASO NECESSÁRIO","PERCENTUAL CORRETO")</f>
        <v>PERCENTUAL CORRETO</v>
      </c>
    </row>
    <row r="18" spans="1:25" s="205" customFormat="1" ht="15" x14ac:dyDescent="0.25">
      <c r="A18" s="197">
        <v>2</v>
      </c>
      <c r="B18" s="20" t="str">
        <f>ORÇAMENTO!C84</f>
        <v>GRADIL &gt; 3,05M</v>
      </c>
      <c r="C18" s="198">
        <f>SUM(ORÇAMENTO!G85:G90)</f>
        <v>1381.4199999999998</v>
      </c>
      <c r="D18" s="199">
        <f t="shared" si="0"/>
        <v>5.7502478806310098E-2</v>
      </c>
      <c r="E18" s="200">
        <v>100</v>
      </c>
      <c r="F18" s="198">
        <f>E18</f>
        <v>100</v>
      </c>
      <c r="G18" s="200"/>
      <c r="H18" s="198">
        <f t="shared" si="1"/>
        <v>100</v>
      </c>
      <c r="I18" s="200"/>
      <c r="J18" s="198">
        <f t="shared" si="2"/>
        <v>100</v>
      </c>
      <c r="K18" s="200"/>
      <c r="L18" s="198">
        <f t="shared" si="3"/>
        <v>100</v>
      </c>
      <c r="M18" s="200"/>
      <c r="N18" s="198">
        <f t="shared" si="4"/>
        <v>100</v>
      </c>
      <c r="O18" s="202"/>
      <c r="P18" s="198">
        <f t="shared" si="5"/>
        <v>100</v>
      </c>
      <c r="Q18" s="202"/>
      <c r="R18" s="198">
        <f t="shared" si="6"/>
        <v>100</v>
      </c>
      <c r="S18" s="202"/>
      <c r="T18" s="198">
        <f t="shared" si="7"/>
        <v>100</v>
      </c>
      <c r="U18" s="202"/>
      <c r="V18" s="206">
        <f t="shared" si="8"/>
        <v>100</v>
      </c>
      <c r="W18" s="204"/>
      <c r="Y18" s="205" t="str">
        <f t="shared" si="9"/>
        <v>PERCENTUAL CORRETO</v>
      </c>
    </row>
    <row r="19" spans="1:25" s="205" customFormat="1" ht="15" x14ac:dyDescent="0.25">
      <c r="A19" s="197">
        <v>3</v>
      </c>
      <c r="B19" s="20" t="str">
        <f>ORÇAMENTO!C92</f>
        <v>GRADIL &gt; 2,50M</v>
      </c>
      <c r="C19" s="198">
        <f>SUM(ORÇAMENTO!G93:G100)</f>
        <v>1766.0900000000001</v>
      </c>
      <c r="D19" s="199">
        <f t="shared" si="0"/>
        <v>7.3514610180130752E-2</v>
      </c>
      <c r="E19" s="200">
        <v>100</v>
      </c>
      <c r="F19" s="198">
        <f>IF(E19=0,0,E19)</f>
        <v>100</v>
      </c>
      <c r="G19" s="200"/>
      <c r="H19" s="198">
        <f t="shared" si="1"/>
        <v>100</v>
      </c>
      <c r="I19" s="200"/>
      <c r="J19" s="198">
        <f t="shared" si="2"/>
        <v>100</v>
      </c>
      <c r="K19" s="200"/>
      <c r="L19" s="198">
        <f t="shared" si="3"/>
        <v>100</v>
      </c>
      <c r="M19" s="200"/>
      <c r="N19" s="198">
        <f t="shared" si="4"/>
        <v>100</v>
      </c>
      <c r="O19" s="202"/>
      <c r="P19" s="198">
        <f t="shared" si="5"/>
        <v>100</v>
      </c>
      <c r="Q19" s="202"/>
      <c r="R19" s="198">
        <f t="shared" si="6"/>
        <v>100</v>
      </c>
      <c r="S19" s="202"/>
      <c r="T19" s="198">
        <f t="shared" si="7"/>
        <v>100</v>
      </c>
      <c r="U19" s="202"/>
      <c r="V19" s="206">
        <f t="shared" si="8"/>
        <v>100</v>
      </c>
      <c r="W19" s="204"/>
      <c r="Y19" s="205" t="str">
        <f t="shared" si="9"/>
        <v>PERCENTUAL CORRETO</v>
      </c>
    </row>
    <row r="20" spans="1:25" s="205" customFormat="1" ht="15" x14ac:dyDescent="0.25">
      <c r="A20" s="197">
        <v>4</v>
      </c>
      <c r="B20" s="20" t="str">
        <f>ORÇAMENTO!C102</f>
        <v>GRADIL &gt; 5,50M</v>
      </c>
      <c r="C20" s="198">
        <f>SUM(ORÇAMENTO!G103:G111)</f>
        <v>3066.9700000000003</v>
      </c>
      <c r="D20" s="199">
        <f t="shared" si="0"/>
        <v>0.12766456068725582</v>
      </c>
      <c r="E20" s="200"/>
      <c r="F20" s="198">
        <f t="shared" ref="F20:F30" si="10">E20</f>
        <v>0</v>
      </c>
      <c r="G20" s="200">
        <v>100</v>
      </c>
      <c r="H20" s="198">
        <f t="shared" si="1"/>
        <v>100</v>
      </c>
      <c r="I20" s="200"/>
      <c r="J20" s="198">
        <f t="shared" si="2"/>
        <v>100</v>
      </c>
      <c r="K20" s="200"/>
      <c r="L20" s="198">
        <f t="shared" si="3"/>
        <v>100</v>
      </c>
      <c r="M20" s="200"/>
      <c r="N20" s="198">
        <f t="shared" si="4"/>
        <v>100</v>
      </c>
      <c r="O20" s="202"/>
      <c r="P20" s="198">
        <f t="shared" si="5"/>
        <v>100</v>
      </c>
      <c r="Q20" s="202"/>
      <c r="R20" s="198">
        <f t="shared" si="6"/>
        <v>100</v>
      </c>
      <c r="S20" s="202"/>
      <c r="T20" s="198">
        <f t="shared" si="7"/>
        <v>100</v>
      </c>
      <c r="U20" s="202"/>
      <c r="V20" s="206">
        <f t="shared" si="8"/>
        <v>100</v>
      </c>
      <c r="W20" s="204"/>
      <c r="Y20" s="205" t="str">
        <f t="shared" si="9"/>
        <v>PERCENTUAL CORRETO</v>
      </c>
    </row>
    <row r="21" spans="1:25" s="205" customFormat="1" ht="15" x14ac:dyDescent="0.25">
      <c r="A21" s="197">
        <v>5</v>
      </c>
      <c r="B21" s="20" t="str">
        <f>ORÇAMENTO!C113</f>
        <v>PORTÃO 01 &gt; 4,25M</v>
      </c>
      <c r="C21" s="198">
        <f>SUM(ORÇAMENTO!G114)</f>
        <v>1921</v>
      </c>
      <c r="D21" s="199">
        <f t="shared" si="0"/>
        <v>7.996283663688214E-2</v>
      </c>
      <c r="E21" s="200"/>
      <c r="F21" s="198">
        <f t="shared" si="10"/>
        <v>0</v>
      </c>
      <c r="G21" s="200">
        <v>100</v>
      </c>
      <c r="H21" s="198">
        <f>F21+G21</f>
        <v>100</v>
      </c>
      <c r="I21" s="200"/>
      <c r="J21" s="198">
        <f>H21+I21</f>
        <v>100</v>
      </c>
      <c r="K21" s="200"/>
      <c r="L21" s="198">
        <f>J21+K21</f>
        <v>100</v>
      </c>
      <c r="M21" s="200"/>
      <c r="N21" s="198">
        <f>L21+M21</f>
        <v>100</v>
      </c>
      <c r="O21" s="202"/>
      <c r="P21" s="198">
        <f>N21+O21</f>
        <v>100</v>
      </c>
      <c r="Q21" s="202"/>
      <c r="R21" s="198">
        <f>P21+Q21</f>
        <v>100</v>
      </c>
      <c r="S21" s="202"/>
      <c r="T21" s="198">
        <f>R21+S21</f>
        <v>100</v>
      </c>
      <c r="U21" s="202"/>
      <c r="V21" s="206">
        <f>T21+U21</f>
        <v>100</v>
      </c>
      <c r="W21" s="204"/>
      <c r="Y21" s="205" t="str">
        <f t="shared" si="9"/>
        <v>PERCENTUAL CORRETO</v>
      </c>
    </row>
    <row r="22" spans="1:25" s="205" customFormat="1" ht="15" x14ac:dyDescent="0.25">
      <c r="A22" s="197">
        <v>6</v>
      </c>
      <c r="B22" s="20" t="str">
        <f>ORÇAMENTO!C116</f>
        <v>PORTÃO 02 &gt; 3,10M</v>
      </c>
      <c r="C22" s="198">
        <f>SUM(ORÇAMENTO!G117)</f>
        <v>1401.2</v>
      </c>
      <c r="D22" s="199">
        <f t="shared" si="0"/>
        <v>5.8325833782196385E-2</v>
      </c>
      <c r="E22" s="200"/>
      <c r="F22" s="198">
        <f t="shared" si="10"/>
        <v>0</v>
      </c>
      <c r="G22" s="200">
        <v>100</v>
      </c>
      <c r="H22" s="198">
        <f t="shared" si="1"/>
        <v>100</v>
      </c>
      <c r="I22" s="200"/>
      <c r="J22" s="198">
        <f t="shared" si="2"/>
        <v>100</v>
      </c>
      <c r="K22" s="200"/>
      <c r="L22" s="198">
        <f t="shared" si="3"/>
        <v>100</v>
      </c>
      <c r="M22" s="200"/>
      <c r="N22" s="198">
        <f t="shared" si="4"/>
        <v>100</v>
      </c>
      <c r="O22" s="202"/>
      <c r="P22" s="198">
        <f t="shared" si="5"/>
        <v>100</v>
      </c>
      <c r="Q22" s="202"/>
      <c r="R22" s="198">
        <f t="shared" ref="R22:R23" si="11">P22+Q22</f>
        <v>100</v>
      </c>
      <c r="S22" s="202"/>
      <c r="T22" s="198">
        <f t="shared" ref="T22:T23" si="12">R22+S22</f>
        <v>100</v>
      </c>
      <c r="U22" s="202"/>
      <c r="V22" s="206">
        <f t="shared" ref="V22:V23" si="13">T22+U22</f>
        <v>100</v>
      </c>
      <c r="W22" s="204"/>
      <c r="Y22" s="205" t="str">
        <f>IF(P22&lt;&gt;100,"REVER PERCENTUAL ATÉ ATINGIR 100%- CASO NECESSÁRIO","PERCENTUAL CORRETO")</f>
        <v>PERCENTUAL CORRETO</v>
      </c>
    </row>
    <row r="23" spans="1:25" ht="15" x14ac:dyDescent="0.25">
      <c r="A23" s="128"/>
      <c r="B23" s="20"/>
      <c r="C23" s="21"/>
      <c r="D23" s="31"/>
      <c r="E23" s="22"/>
      <c r="F23" s="21">
        <f t="shared" si="10"/>
        <v>0</v>
      </c>
      <c r="G23" s="22"/>
      <c r="H23" s="21">
        <f t="shared" si="1"/>
        <v>0</v>
      </c>
      <c r="I23" s="22"/>
      <c r="J23" s="21">
        <f t="shared" si="2"/>
        <v>0</v>
      </c>
      <c r="K23" s="22"/>
      <c r="L23" s="21">
        <f t="shared" si="3"/>
        <v>0</v>
      </c>
      <c r="M23" s="22"/>
      <c r="N23" s="21">
        <f t="shared" si="4"/>
        <v>0</v>
      </c>
      <c r="O23" s="23"/>
      <c r="P23" s="21">
        <f t="shared" si="5"/>
        <v>0</v>
      </c>
      <c r="Q23" s="23"/>
      <c r="R23" s="21">
        <f t="shared" si="11"/>
        <v>0</v>
      </c>
      <c r="S23" s="23"/>
      <c r="T23" s="21">
        <f t="shared" si="12"/>
        <v>0</v>
      </c>
      <c r="U23" s="23"/>
      <c r="V23" s="129">
        <f t="shared" si="13"/>
        <v>0</v>
      </c>
      <c r="W23" s="107"/>
      <c r="Y23" t="str">
        <f t="shared" ref="Y23:Y30" si="14">IF(P23&lt;&gt;100,"REVER PERCENTUAL ATÉ ATINGIR 100%- CASO NECESSÁRIO","PERCENTUAL CORRETO")</f>
        <v>REVER PERCENTUAL ATÉ ATINGIR 100%- CASO NECESSÁRIO</v>
      </c>
    </row>
    <row r="24" spans="1:25" ht="15" x14ac:dyDescent="0.25">
      <c r="A24" s="128"/>
      <c r="B24" s="20"/>
      <c r="C24" s="21"/>
      <c r="D24" s="31"/>
      <c r="E24" s="22"/>
      <c r="F24" s="21">
        <f t="shared" si="10"/>
        <v>0</v>
      </c>
      <c r="G24" s="22"/>
      <c r="H24" s="21">
        <f>F24+G24</f>
        <v>0</v>
      </c>
      <c r="I24" s="22"/>
      <c r="J24" s="21">
        <f>H24+I24</f>
        <v>0</v>
      </c>
      <c r="K24" s="22"/>
      <c r="L24" s="21">
        <f>J24+K24</f>
        <v>0</v>
      </c>
      <c r="M24" s="22"/>
      <c r="N24" s="21">
        <f>L24+M24</f>
        <v>0</v>
      </c>
      <c r="O24" s="23"/>
      <c r="P24" s="21">
        <f>N24+O24</f>
        <v>0</v>
      </c>
      <c r="Q24" s="23"/>
      <c r="R24" s="21">
        <f>P24+Q24</f>
        <v>0</v>
      </c>
      <c r="S24" s="23"/>
      <c r="T24" s="21">
        <f>R24+S24</f>
        <v>0</v>
      </c>
      <c r="U24" s="23"/>
      <c r="V24" s="129">
        <f>T24+U24</f>
        <v>0</v>
      </c>
      <c r="W24" s="107"/>
      <c r="Y24" t="str">
        <f t="shared" si="14"/>
        <v>REVER PERCENTUAL ATÉ ATINGIR 100%- CASO NECESSÁRIO</v>
      </c>
    </row>
    <row r="25" spans="1:25" ht="15" x14ac:dyDescent="0.25">
      <c r="A25" s="128"/>
      <c r="B25" s="20"/>
      <c r="C25" s="21"/>
      <c r="D25" s="31"/>
      <c r="E25" s="22"/>
      <c r="F25" s="21">
        <f t="shared" si="10"/>
        <v>0</v>
      </c>
      <c r="G25" s="22"/>
      <c r="H25" s="21">
        <f t="shared" si="1"/>
        <v>0</v>
      </c>
      <c r="I25" s="22"/>
      <c r="J25" s="21">
        <f t="shared" si="2"/>
        <v>0</v>
      </c>
      <c r="K25" s="22"/>
      <c r="L25" s="21">
        <f t="shared" si="3"/>
        <v>0</v>
      </c>
      <c r="M25" s="22"/>
      <c r="N25" s="21">
        <f t="shared" si="4"/>
        <v>0</v>
      </c>
      <c r="O25" s="23"/>
      <c r="P25" s="21">
        <f t="shared" si="5"/>
        <v>0</v>
      </c>
      <c r="Q25" s="23"/>
      <c r="R25" s="21">
        <f t="shared" ref="R25:R30" si="15">P25+Q25</f>
        <v>0</v>
      </c>
      <c r="S25" s="23"/>
      <c r="T25" s="21">
        <f t="shared" ref="T25:T30" si="16">R25+S25</f>
        <v>0</v>
      </c>
      <c r="U25" s="23"/>
      <c r="V25" s="129">
        <f t="shared" ref="V25:V30" si="17">T25+U25</f>
        <v>0</v>
      </c>
      <c r="W25" s="107"/>
      <c r="Y25" t="str">
        <f t="shared" si="14"/>
        <v>REVER PERCENTUAL ATÉ ATINGIR 100%- CASO NECESSÁRIO</v>
      </c>
    </row>
    <row r="26" spans="1:25" ht="15" x14ac:dyDescent="0.25">
      <c r="A26" s="128"/>
      <c r="B26" s="20"/>
      <c r="C26" s="21"/>
      <c r="D26" s="102">
        <f t="shared" si="0"/>
        <v>0</v>
      </c>
      <c r="E26" s="22"/>
      <c r="F26" s="21">
        <f t="shared" si="10"/>
        <v>0</v>
      </c>
      <c r="G26" s="22"/>
      <c r="H26" s="21">
        <f t="shared" si="1"/>
        <v>0</v>
      </c>
      <c r="I26" s="22"/>
      <c r="J26" s="21">
        <f t="shared" si="2"/>
        <v>0</v>
      </c>
      <c r="K26" s="22"/>
      <c r="L26" s="21">
        <f t="shared" si="3"/>
        <v>0</v>
      </c>
      <c r="M26" s="22"/>
      <c r="N26" s="21">
        <f t="shared" si="4"/>
        <v>0</v>
      </c>
      <c r="O26" s="23"/>
      <c r="P26" s="21">
        <f t="shared" si="5"/>
        <v>0</v>
      </c>
      <c r="Q26" s="23"/>
      <c r="R26" s="21">
        <f t="shared" si="15"/>
        <v>0</v>
      </c>
      <c r="S26" s="23"/>
      <c r="T26" s="21">
        <f t="shared" si="16"/>
        <v>0</v>
      </c>
      <c r="U26" s="23"/>
      <c r="V26" s="129">
        <f t="shared" si="17"/>
        <v>0</v>
      </c>
      <c r="W26" s="107"/>
      <c r="Y26" t="str">
        <f t="shared" si="14"/>
        <v>REVER PERCENTUAL ATÉ ATINGIR 100%- CASO NECESSÁRIO</v>
      </c>
    </row>
    <row r="27" spans="1:25" ht="15" x14ac:dyDescent="0.25">
      <c r="A27" s="128"/>
      <c r="B27" s="20"/>
      <c r="C27" s="21"/>
      <c r="D27" s="102">
        <f t="shared" si="0"/>
        <v>0</v>
      </c>
      <c r="E27" s="22"/>
      <c r="F27" s="21">
        <f t="shared" si="10"/>
        <v>0</v>
      </c>
      <c r="G27" s="22"/>
      <c r="H27" s="21">
        <f t="shared" si="1"/>
        <v>0</v>
      </c>
      <c r="I27" s="22"/>
      <c r="J27" s="21">
        <f t="shared" si="2"/>
        <v>0</v>
      </c>
      <c r="K27" s="22"/>
      <c r="L27" s="21">
        <f t="shared" si="3"/>
        <v>0</v>
      </c>
      <c r="M27" s="22"/>
      <c r="N27" s="21">
        <f t="shared" si="4"/>
        <v>0</v>
      </c>
      <c r="O27" s="23"/>
      <c r="P27" s="21">
        <f t="shared" si="5"/>
        <v>0</v>
      </c>
      <c r="Q27" s="23"/>
      <c r="R27" s="21">
        <f t="shared" si="15"/>
        <v>0</v>
      </c>
      <c r="S27" s="23"/>
      <c r="T27" s="21">
        <f t="shared" si="16"/>
        <v>0</v>
      </c>
      <c r="U27" s="23"/>
      <c r="V27" s="129">
        <f t="shared" si="17"/>
        <v>0</v>
      </c>
      <c r="W27" s="107"/>
      <c r="Y27" t="str">
        <f t="shared" si="14"/>
        <v>REVER PERCENTUAL ATÉ ATINGIR 100%- CASO NECESSÁRIO</v>
      </c>
    </row>
    <row r="28" spans="1:25" ht="15" x14ac:dyDescent="0.25">
      <c r="A28" s="128"/>
      <c r="B28" s="20"/>
      <c r="C28" s="21"/>
      <c r="D28" s="102">
        <f t="shared" si="0"/>
        <v>0</v>
      </c>
      <c r="E28" s="22"/>
      <c r="F28" s="21">
        <f t="shared" si="10"/>
        <v>0</v>
      </c>
      <c r="G28" s="22"/>
      <c r="H28" s="21">
        <f t="shared" si="1"/>
        <v>0</v>
      </c>
      <c r="I28" s="22"/>
      <c r="J28" s="21">
        <f t="shared" si="2"/>
        <v>0</v>
      </c>
      <c r="K28" s="22"/>
      <c r="L28" s="21">
        <f t="shared" si="3"/>
        <v>0</v>
      </c>
      <c r="M28" s="22"/>
      <c r="N28" s="21">
        <f t="shared" si="4"/>
        <v>0</v>
      </c>
      <c r="O28" s="23"/>
      <c r="P28" s="21">
        <f t="shared" si="5"/>
        <v>0</v>
      </c>
      <c r="Q28" s="23"/>
      <c r="R28" s="21">
        <f t="shared" si="15"/>
        <v>0</v>
      </c>
      <c r="S28" s="23"/>
      <c r="T28" s="21">
        <f t="shared" si="16"/>
        <v>0</v>
      </c>
      <c r="U28" s="23"/>
      <c r="V28" s="129">
        <f t="shared" si="17"/>
        <v>0</v>
      </c>
      <c r="W28" s="107"/>
      <c r="Y28" t="str">
        <f t="shared" si="14"/>
        <v>REVER PERCENTUAL ATÉ ATINGIR 100%- CASO NECESSÁRIO</v>
      </c>
    </row>
    <row r="29" spans="1:25" ht="15" x14ac:dyDescent="0.25">
      <c r="A29" s="128"/>
      <c r="B29" s="20"/>
      <c r="C29" s="21"/>
      <c r="D29" s="102">
        <f t="shared" si="0"/>
        <v>0</v>
      </c>
      <c r="E29" s="22"/>
      <c r="F29" s="21">
        <f t="shared" si="10"/>
        <v>0</v>
      </c>
      <c r="G29" s="22"/>
      <c r="H29" s="21">
        <f t="shared" si="1"/>
        <v>0</v>
      </c>
      <c r="I29" s="22"/>
      <c r="J29" s="21">
        <f t="shared" si="2"/>
        <v>0</v>
      </c>
      <c r="K29" s="22"/>
      <c r="L29" s="21">
        <f t="shared" si="3"/>
        <v>0</v>
      </c>
      <c r="M29" s="22"/>
      <c r="N29" s="21">
        <f t="shared" si="4"/>
        <v>0</v>
      </c>
      <c r="O29" s="23"/>
      <c r="P29" s="21">
        <f t="shared" si="5"/>
        <v>0</v>
      </c>
      <c r="Q29" s="23"/>
      <c r="R29" s="21">
        <f t="shared" si="15"/>
        <v>0</v>
      </c>
      <c r="S29" s="23"/>
      <c r="T29" s="21">
        <f t="shared" si="16"/>
        <v>0</v>
      </c>
      <c r="U29" s="23"/>
      <c r="V29" s="129">
        <f t="shared" si="17"/>
        <v>0</v>
      </c>
      <c r="W29" s="107"/>
      <c r="Y29" t="str">
        <f t="shared" si="14"/>
        <v>REVER PERCENTUAL ATÉ ATINGIR 100%- CASO NECESSÁRIO</v>
      </c>
    </row>
    <row r="30" spans="1:25" ht="15" x14ac:dyDescent="0.25">
      <c r="A30" s="128"/>
      <c r="B30" s="20"/>
      <c r="C30" s="21"/>
      <c r="D30" s="102">
        <f t="shared" si="0"/>
        <v>0</v>
      </c>
      <c r="E30" s="22"/>
      <c r="F30" s="21">
        <f t="shared" si="10"/>
        <v>0</v>
      </c>
      <c r="G30" s="22"/>
      <c r="H30" s="21">
        <f t="shared" ref="H30" si="18">F30+G30</f>
        <v>0</v>
      </c>
      <c r="I30" s="22"/>
      <c r="J30" s="21">
        <f t="shared" ref="J30" si="19">H30+I30</f>
        <v>0</v>
      </c>
      <c r="K30" s="97"/>
      <c r="L30" s="21">
        <f t="shared" ref="L30" si="20">J30+K30</f>
        <v>0</v>
      </c>
      <c r="M30" s="97"/>
      <c r="N30" s="21">
        <f t="shared" ref="N30" si="21">L30+M30</f>
        <v>0</v>
      </c>
      <c r="O30" s="98"/>
      <c r="P30" s="21">
        <f t="shared" ref="P30" si="22">N30+O30</f>
        <v>0</v>
      </c>
      <c r="Q30" s="98"/>
      <c r="R30" s="21">
        <f t="shared" si="15"/>
        <v>0</v>
      </c>
      <c r="S30" s="98"/>
      <c r="T30" s="21">
        <f t="shared" si="16"/>
        <v>0</v>
      </c>
      <c r="U30" s="98"/>
      <c r="V30" s="129">
        <f t="shared" si="17"/>
        <v>0</v>
      </c>
      <c r="W30" s="107"/>
      <c r="Y30" t="str">
        <f t="shared" si="14"/>
        <v>REVER PERCENTUAL ATÉ ATINGIR 100%- CASO NECESSÁRIO</v>
      </c>
    </row>
    <row r="31" spans="1:25" ht="15" x14ac:dyDescent="0.25">
      <c r="A31" s="130"/>
      <c r="B31" s="24" t="s">
        <v>26</v>
      </c>
      <c r="C31" s="32">
        <f>C32/SUM(C17:C25)</f>
        <v>1</v>
      </c>
      <c r="D31" s="32">
        <f>SUM(D17:D30)</f>
        <v>1</v>
      </c>
      <c r="E31" s="33">
        <f>(($D$17*E17)/100)+(($D$18*E18)/100)+(($D$19*E19)/100)+(($D$20*E20)/100)+(($D$21*E21)/100)+(($D$22*E22)/100)+(($D$23*E23)/100)+(($D$24*E24)/100)+(($D$25*E25)/100)+(($D$26*E26)/100)+(($D$27*E27)/100)+(($D$28*E28)/100)+(($D$29*E29)/100)</f>
        <v>0.43253192894005321</v>
      </c>
      <c r="F31" s="33">
        <f>E31</f>
        <v>0.43253192894005321</v>
      </c>
      <c r="G31" s="33">
        <f>(($D$17*G17)/100)+(($D$18*G18)/100)+(($D$19*G19)/100)+(($D$20*G20)/100)+(($D$21*G21)/100)+(($D$22*G22)/100)+(($D$23*G23)/100)+(($D$24*G24)/100)+(($D$25*G25)/100)+(($D$26*G26)/100)+(($D$27*G27)/100)+(($D$28*G28)/100)+(($D$29*G29)/100)</f>
        <v>0.56746807105994668</v>
      </c>
      <c r="H31" s="33">
        <f>E31+G31</f>
        <v>0.99999999999999989</v>
      </c>
      <c r="I31" s="33">
        <f>(($D$17*I17)/100)+(($D$18*I18)/100)+(($D$19*I19)/100)+(($D$20*I20)/100)+(($D$21*I21)/100)+(($D$22*I22)/100)+(($D$23*I23)/100)+(($D$24*I24)/100)+(($D$25*I25)/100)+(($D$26*I26)/100)+(($D$27*I27)/100)+(($D$28*I28)/100)+(($D$29*I29)/100)</f>
        <v>0</v>
      </c>
      <c r="J31" s="33">
        <f>G31+I31</f>
        <v>0.56746807105994668</v>
      </c>
      <c r="K31" s="33">
        <f>(($D$17*K17)/100)+(($D$18*K18)/100)+(($D$19*K19)/100)+(($D$20*K20)/100)+(($D$21*K21)/100)+(($D$22*K22)/100)+(($D$23*K23)/100)+(($D$24*K24)/100)+(($D$25*K25)/100)+(($D$26*K26)/100)+(($D$27*K27)/100)+(($D$28*K28)/100)+(($D$29*K29)/100)</f>
        <v>0</v>
      </c>
      <c r="L31" s="33">
        <f>I31+K31</f>
        <v>0</v>
      </c>
      <c r="M31" s="33">
        <f>(($D$17*M17)/100)+(($D$18*M18)/100)+(($D$19*M19)/100)+(($D$20*M20)/100)+(($D$21*M21)/100)+(($D$22*M22)/100)+(($D$23*M23)/100)+(($D$24*M24)/100)+(($D$25*M25)/100)+(($D$26*M26)/100)+(($D$27*M27)/100)+(($D$28*M28)/100)+(($D$29*M29)/100)</f>
        <v>0</v>
      </c>
      <c r="N31" s="33">
        <f>K31+M31</f>
        <v>0</v>
      </c>
      <c r="O31" s="33">
        <f>(($D$17*O17)/100)+(($D$18*O18)/100)+(($D$19*O19)/100)+(($D$20*O20)/100)+(($D$21*O21)/100)+(($D$22*O22)/100)+(($D$23*O23)/100)+(($D$24*O24)/100)+(($D$25*O25)/100)+(($D$26*O26)/100)+(($D$27*O27)/100)+(($D$28*O28)/100)+(($D$29*O29)/100)</f>
        <v>0</v>
      </c>
      <c r="P31" s="33">
        <f>M31+O31</f>
        <v>0</v>
      </c>
      <c r="Q31" s="33">
        <f>(($D$17*Q17)/100)+(($D$18*Q18)/100)+(($D$19*Q19)/100)+(($D$20*Q20)/100)+(($D$21*Q21)/100)+(($D$22*Q22)/100)+(($D$23*Q23)/100)+(($D$24*Q24)/100)+(($D$25*Q25)/100)+(($D$26*Q26)/100)+(($D$27*Q27)/100)+(($D$28*Q28)/100)+(($D$29*Q29)/100)</f>
        <v>0</v>
      </c>
      <c r="R31" s="33">
        <f>O31+Q31</f>
        <v>0</v>
      </c>
      <c r="S31" s="33">
        <f>(($D$17*S17)/100)+(($D$18*S18)/100)+(($D$19*S19)/100)+(($D$20*S20)/100)+(($D$21*S21)/100)+(($D$22*S22)/100)+(($D$23*S23)/100)+(($D$24*S24)/100)+(($D$25*S25)/100)+(($D$26*S26)/100)+(($D$27*S27)/100)+(($D$28*S28)/100)+(($D$29*S29)/100)</f>
        <v>0</v>
      </c>
      <c r="T31" s="33">
        <f>Q31+S31</f>
        <v>0</v>
      </c>
      <c r="U31" s="33">
        <f>(($D$17*U17)/100)+(($D$18*U18)/100)+(($D$19*U19)/100)+(($D$20*U20)/100)+(($D$21*U21)/100)+(($D$22*U22)/100)+(($D$23*U23)/100)+(($D$24*U24)/100)+(($D$25*U25)/100)+(($D$26*U26)/100)+(($D$27*U27)/100)+(($D$28*U28)/100)+(($D$29*U29)/100)</f>
        <v>0</v>
      </c>
      <c r="V31" s="131">
        <f>S31+U31</f>
        <v>0</v>
      </c>
      <c r="W31" s="108"/>
    </row>
    <row r="32" spans="1:25" ht="15" x14ac:dyDescent="0.25">
      <c r="A32" s="132"/>
      <c r="B32" s="26" t="s">
        <v>27</v>
      </c>
      <c r="C32" s="25">
        <f>SUM(C17:C30)</f>
        <v>24023.66</v>
      </c>
      <c r="D32" s="32">
        <f>D31</f>
        <v>1</v>
      </c>
      <c r="E32" s="151">
        <f>($C$32*E31)</f>
        <v>10390.999999999998</v>
      </c>
      <c r="F32" s="151"/>
      <c r="G32" s="151">
        <f t="shared" ref="G32" si="23">($C$32*G31)</f>
        <v>13632.659999999998</v>
      </c>
      <c r="H32" s="151"/>
      <c r="I32" s="151">
        <f t="shared" ref="I32" si="24">($C$32*I31)</f>
        <v>0</v>
      </c>
      <c r="J32" s="151"/>
      <c r="K32" s="151">
        <f t="shared" ref="K32" si="25">($C$32*K31)</f>
        <v>0</v>
      </c>
      <c r="L32" s="151"/>
      <c r="M32" s="151">
        <f t="shared" ref="M32" si="26">($C$32*M31)</f>
        <v>0</v>
      </c>
      <c r="N32" s="151"/>
      <c r="O32" s="151">
        <f t="shared" ref="O32" si="27">($C$32*O31)</f>
        <v>0</v>
      </c>
      <c r="P32" s="151"/>
      <c r="Q32" s="151">
        <f t="shared" ref="Q32" si="28">($C$32*Q31)</f>
        <v>0</v>
      </c>
      <c r="R32" s="151"/>
      <c r="S32" s="151">
        <f t="shared" ref="S32" si="29">($C$32*S31)</f>
        <v>0</v>
      </c>
      <c r="T32" s="151"/>
      <c r="U32" s="151">
        <f t="shared" ref="U32" si="30">($C$32*U31)</f>
        <v>0</v>
      </c>
      <c r="V32" s="155"/>
      <c r="W32" s="109"/>
    </row>
    <row r="33" spans="1:23" ht="15.75" thickBot="1" x14ac:dyDescent="0.3">
      <c r="A33" s="133"/>
      <c r="B33" s="134" t="s">
        <v>28</v>
      </c>
      <c r="C33" s="135"/>
      <c r="D33" s="135"/>
      <c r="E33" s="152">
        <f>E32</f>
        <v>10390.999999999998</v>
      </c>
      <c r="F33" s="152"/>
      <c r="G33" s="152">
        <f>G32+E33</f>
        <v>24023.659999999996</v>
      </c>
      <c r="H33" s="152"/>
      <c r="I33" s="152">
        <f t="shared" ref="I33" si="31">I32+G33</f>
        <v>24023.659999999996</v>
      </c>
      <c r="J33" s="152"/>
      <c r="K33" s="152">
        <f t="shared" ref="K33" si="32">K32+I33</f>
        <v>24023.659999999996</v>
      </c>
      <c r="L33" s="152"/>
      <c r="M33" s="152">
        <f t="shared" ref="M33" si="33">M32+K33</f>
        <v>24023.659999999996</v>
      </c>
      <c r="N33" s="152"/>
      <c r="O33" s="152">
        <f t="shared" ref="O33" si="34">O32+M33</f>
        <v>24023.659999999996</v>
      </c>
      <c r="P33" s="152"/>
      <c r="Q33" s="152">
        <f t="shared" ref="Q33" si="35">Q32+O33</f>
        <v>24023.659999999996</v>
      </c>
      <c r="R33" s="152"/>
      <c r="S33" s="152">
        <f t="shared" ref="S33" si="36">S32+Q33</f>
        <v>24023.659999999996</v>
      </c>
      <c r="T33" s="152"/>
      <c r="U33" s="152">
        <f t="shared" ref="U33" si="37">U32+S33</f>
        <v>24023.659999999996</v>
      </c>
      <c r="V33" s="156"/>
      <c r="W33" s="109"/>
    </row>
    <row r="34" spans="1:23" ht="15" x14ac:dyDescent="0.25"/>
    <row r="35" spans="1:23" ht="15" x14ac:dyDescent="0.25">
      <c r="A35" s="99"/>
      <c r="B35" s="99"/>
      <c r="C35" s="28"/>
      <c r="D35" s="99"/>
      <c r="E35" s="99"/>
      <c r="F35" s="99"/>
      <c r="G35" s="99"/>
      <c r="H35" s="99"/>
      <c r="I35" s="99"/>
      <c r="J35" s="99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</row>
    <row r="36" spans="1:23" ht="15" x14ac:dyDescent="0.25">
      <c r="A36" s="28" t="s">
        <v>31</v>
      </c>
      <c r="B36" s="28"/>
      <c r="C36" s="28"/>
      <c r="D36" s="28" t="s">
        <v>98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</row>
    <row r="37" spans="1:23" ht="15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</row>
    <row r="38" spans="1:23" ht="15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</row>
    <row r="39" spans="1:23" ht="15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</row>
    <row r="40" spans="1:23" ht="15" x14ac:dyDescent="0.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</row>
    <row r="41" spans="1:23" ht="15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</row>
    <row r="42" spans="1:23" ht="15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</row>
    <row r="43" spans="1:23" ht="15" x14ac:dyDescent="0.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</row>
    <row r="44" spans="1:23" ht="15" x14ac:dyDescent="0.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</row>
    <row r="45" spans="1:23" ht="15" x14ac:dyDescent="0.25"/>
    <row r="46" spans="1:23" ht="15" x14ac:dyDescent="0.25"/>
  </sheetData>
  <sheetProtection password="EE6F" sheet="1" objects="1" scenarios="1" selectLockedCells="1"/>
  <mergeCells count="31">
    <mergeCell ref="A9:V9"/>
    <mergeCell ref="E32:F32"/>
    <mergeCell ref="G32:H32"/>
    <mergeCell ref="I32:J32"/>
    <mergeCell ref="K32:L32"/>
    <mergeCell ref="M32:N32"/>
    <mergeCell ref="K15:L15"/>
    <mergeCell ref="A15:A16"/>
    <mergeCell ref="E15:F15"/>
    <mergeCell ref="G15:H15"/>
    <mergeCell ref="I15:J15"/>
    <mergeCell ref="B15:B16"/>
    <mergeCell ref="C15:C16"/>
    <mergeCell ref="Q15:R15"/>
    <mergeCell ref="Q32:R32"/>
    <mergeCell ref="S15:T15"/>
    <mergeCell ref="E33:F33"/>
    <mergeCell ref="G33:H33"/>
    <mergeCell ref="I33:J33"/>
    <mergeCell ref="K33:L33"/>
    <mergeCell ref="M33:N33"/>
    <mergeCell ref="Q33:R33"/>
    <mergeCell ref="O33:P33"/>
    <mergeCell ref="M15:N15"/>
    <mergeCell ref="O15:P15"/>
    <mergeCell ref="O32:P32"/>
    <mergeCell ref="S32:T32"/>
    <mergeCell ref="S33:T33"/>
    <mergeCell ref="U15:V15"/>
    <mergeCell ref="U32:V32"/>
    <mergeCell ref="U33:V33"/>
  </mergeCells>
  <conditionalFormatting sqref="P17:P30 R17:R30">
    <cfRule type="cellIs" dxfId="17" priority="19" stopIfTrue="1" operator="equal">
      <formula>N17+P17-100</formula>
    </cfRule>
  </conditionalFormatting>
  <conditionalFormatting sqref="N30">
    <cfRule type="cellIs" dxfId="16" priority="18" stopIfTrue="1" operator="equal">
      <formula>L30+N30-100</formula>
    </cfRule>
  </conditionalFormatting>
  <conditionalFormatting sqref="L30">
    <cfRule type="cellIs" dxfId="15" priority="17" stopIfTrue="1" operator="equal">
      <formula>J30+L30-100</formula>
    </cfRule>
  </conditionalFormatting>
  <conditionalFormatting sqref="J30">
    <cfRule type="cellIs" dxfId="14" priority="16" stopIfTrue="1" operator="equal">
      <formula>H30+J30-100</formula>
    </cfRule>
  </conditionalFormatting>
  <conditionalFormatting sqref="H30">
    <cfRule type="cellIs" dxfId="13" priority="15" stopIfTrue="1" operator="equal">
      <formula>F30+H30-100</formula>
    </cfRule>
  </conditionalFormatting>
  <conditionalFormatting sqref="N17:N29">
    <cfRule type="cellIs" dxfId="12" priority="13" stopIfTrue="1" operator="equal">
      <formula>L17+N17-100</formula>
    </cfRule>
  </conditionalFormatting>
  <conditionalFormatting sqref="L17:L29">
    <cfRule type="cellIs" dxfId="11" priority="12" stopIfTrue="1" operator="equal">
      <formula>J17+L17-100</formula>
    </cfRule>
  </conditionalFormatting>
  <conditionalFormatting sqref="J17:J29">
    <cfRule type="cellIs" dxfId="10" priority="11" stopIfTrue="1" operator="equal">
      <formula>H17+J17-100</formula>
    </cfRule>
  </conditionalFormatting>
  <conditionalFormatting sqref="H17:H29">
    <cfRule type="cellIs" dxfId="9" priority="10" stopIfTrue="1" operator="equal">
      <formula>F17+H17-100</formula>
    </cfRule>
  </conditionalFormatting>
  <conditionalFormatting sqref="F17:F30">
    <cfRule type="cellIs" dxfId="8" priority="9" stopIfTrue="1" operator="equal">
      <formula>D17+F17-100</formula>
    </cfRule>
  </conditionalFormatting>
  <conditionalFormatting sqref="F17:F30 H17:H30 J17:J30 L17:L30 N17:N30 P17:P30 W17:W30">
    <cfRule type="cellIs" dxfId="7" priority="8" operator="equal">
      <formula>0</formula>
    </cfRule>
  </conditionalFormatting>
  <conditionalFormatting sqref="W17:W30">
    <cfRule type="cellIs" dxfId="6" priority="21" stopIfTrue="1" operator="equal">
      <formula>O17+W17-100</formula>
    </cfRule>
  </conditionalFormatting>
  <conditionalFormatting sqref="R17:R30">
    <cfRule type="cellIs" dxfId="5" priority="5" operator="equal">
      <formula>0</formula>
    </cfRule>
  </conditionalFormatting>
  <conditionalFormatting sqref="T17:T30">
    <cfRule type="cellIs" dxfId="4" priority="4" stopIfTrue="1" operator="equal">
      <formula>R17+T17-100</formula>
    </cfRule>
  </conditionalFormatting>
  <conditionalFormatting sqref="T17:T30">
    <cfRule type="cellIs" dxfId="3" priority="3" operator="equal">
      <formula>0</formula>
    </cfRule>
  </conditionalFormatting>
  <conditionalFormatting sqref="V17:V30">
    <cfRule type="cellIs" dxfId="2" priority="2" stopIfTrue="1" operator="equal">
      <formula>T17+V17-100</formula>
    </cfRule>
  </conditionalFormatting>
  <conditionalFormatting sqref="V17:V30">
    <cfRule type="cellIs" dxfId="1" priority="1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69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NOT(ISERROR(SEARCH($Y$22,Y17)))</xm:f>
            <xm:f>$Y$22</xm:f>
            <x14:dxf>
              <font>
                <b/>
                <i val="0"/>
                <color rgb="FFFF0000"/>
              </font>
            </x14:dxf>
          </x14:cfRule>
          <xm:sqref>Y17:Y30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I24" sqref="I24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9"/>
      <c r="B1" s="49"/>
      <c r="C1" s="49"/>
      <c r="D1" s="49"/>
      <c r="E1" s="49"/>
    </row>
    <row r="2" spans="1:5" x14ac:dyDescent="0.25">
      <c r="A2" s="49"/>
      <c r="B2" s="49"/>
      <c r="C2" s="49"/>
      <c r="D2" s="49"/>
      <c r="E2" s="49"/>
    </row>
    <row r="3" spans="1:5" x14ac:dyDescent="0.25">
      <c r="A3" s="49"/>
      <c r="B3" s="49"/>
      <c r="C3" s="49"/>
      <c r="D3" s="49"/>
      <c r="E3" s="49"/>
    </row>
    <row r="4" spans="1:5" x14ac:dyDescent="0.25">
      <c r="A4" s="49"/>
      <c r="B4" s="49"/>
      <c r="C4" s="49"/>
      <c r="D4" s="49"/>
      <c r="E4" s="49"/>
    </row>
    <row r="5" spans="1:5" x14ac:dyDescent="0.25">
      <c r="A5" s="49"/>
      <c r="B5" s="49"/>
      <c r="C5" s="49"/>
      <c r="D5" s="49"/>
      <c r="E5" s="49"/>
    </row>
    <row r="6" spans="1:5" x14ac:dyDescent="0.25">
      <c r="A6" s="49"/>
      <c r="B6" s="49"/>
      <c r="C6" s="49"/>
      <c r="D6" s="49"/>
      <c r="E6" s="49"/>
    </row>
    <row r="7" spans="1:5" x14ac:dyDescent="0.25">
      <c r="A7" s="49"/>
      <c r="B7" s="49"/>
      <c r="C7" s="49"/>
      <c r="D7" s="49"/>
      <c r="E7" s="49"/>
    </row>
    <row r="8" spans="1:5" x14ac:dyDescent="0.25">
      <c r="A8" s="163" t="s">
        <v>63</v>
      </c>
      <c r="B8" s="163"/>
      <c r="C8" s="163"/>
      <c r="D8" s="49"/>
      <c r="E8" s="92" t="s">
        <v>64</v>
      </c>
    </row>
    <row r="9" spans="1:5" x14ac:dyDescent="0.25">
      <c r="A9" s="49"/>
      <c r="B9" s="93"/>
      <c r="C9" s="93"/>
      <c r="D9" s="93"/>
      <c r="E9" s="94" t="s">
        <v>65</v>
      </c>
    </row>
    <row r="10" spans="1:5" x14ac:dyDescent="0.25">
      <c r="A10" s="49"/>
      <c r="B10" s="49"/>
      <c r="C10" s="49"/>
      <c r="D10" s="49"/>
      <c r="E10" s="49"/>
    </row>
    <row r="11" spans="1:5" x14ac:dyDescent="0.25">
      <c r="A11" s="95" t="s">
        <v>32</v>
      </c>
      <c r="B11" s="95" t="s">
        <v>114</v>
      </c>
      <c r="C11" s="184" t="s">
        <v>33</v>
      </c>
      <c r="D11" s="185"/>
      <c r="E11" s="186"/>
    </row>
    <row r="12" spans="1:5" x14ac:dyDescent="0.25">
      <c r="A12" s="40"/>
      <c r="B12" s="40"/>
      <c r="C12" s="187" t="str">
        <f>Import.Município</f>
        <v>CORONEL VIVIDA - PR</v>
      </c>
      <c r="D12" s="188"/>
      <c r="E12" s="189"/>
    </row>
    <row r="13" spans="1:5" x14ac:dyDescent="0.25">
      <c r="A13" s="41"/>
      <c r="B13" s="41"/>
      <c r="C13" s="42"/>
      <c r="D13" s="43"/>
      <c r="E13" s="43"/>
    </row>
    <row r="14" spans="1:5" ht="15" customHeight="1" x14ac:dyDescent="0.25">
      <c r="A14" s="96" t="s">
        <v>34</v>
      </c>
      <c r="B14" s="176" t="str">
        <f>ORÇAMENTO!A7</f>
        <v>OBJETO: RECAPEAMENTO SOBRE PAVIMENTAÇÃO EXESTENTE EM VIAS PÚBLICAS URBANAS</v>
      </c>
      <c r="C14" s="178" t="str">
        <f>ORÇAMENTO!A8</f>
        <v>LOCALIZAÇÃO: Diversas ruas conforme descrição do item</v>
      </c>
      <c r="D14" s="179"/>
      <c r="E14" s="180"/>
    </row>
    <row r="15" spans="1:5" ht="25.5" customHeight="1" x14ac:dyDescent="0.25">
      <c r="A15" s="44" t="s">
        <v>66</v>
      </c>
      <c r="B15" s="177"/>
      <c r="C15" s="181"/>
      <c r="D15" s="182"/>
      <c r="E15" s="183"/>
    </row>
    <row r="16" spans="1:5" x14ac:dyDescent="0.25">
      <c r="A16" s="45"/>
      <c r="B16" s="46"/>
      <c r="C16" s="47"/>
      <c r="D16" s="47"/>
      <c r="E16" s="46"/>
    </row>
    <row r="17" spans="1:12" x14ac:dyDescent="0.25">
      <c r="A17" s="48" t="s">
        <v>35</v>
      </c>
      <c r="B17" s="46"/>
      <c r="C17" s="47"/>
      <c r="D17" s="47"/>
      <c r="E17" s="46"/>
    </row>
    <row r="18" spans="1:12" x14ac:dyDescent="0.25">
      <c r="A18" s="191" t="s">
        <v>36</v>
      </c>
      <c r="B18" s="191"/>
      <c r="C18" s="191"/>
      <c r="D18" s="191"/>
      <c r="E18" s="191"/>
    </row>
    <row r="19" spans="1:12" x14ac:dyDescent="0.25">
      <c r="A19" s="49"/>
      <c r="B19" s="49"/>
      <c r="C19" s="49"/>
      <c r="D19" s="49"/>
      <c r="E19" s="49"/>
    </row>
    <row r="20" spans="1:12" ht="15.75" thickBot="1" x14ac:dyDescent="0.3">
      <c r="A20" s="50" t="s">
        <v>37</v>
      </c>
      <c r="B20" s="51"/>
      <c r="C20" s="51"/>
      <c r="D20" s="52" t="s">
        <v>38</v>
      </c>
      <c r="E20" s="52" t="s">
        <v>39</v>
      </c>
    </row>
    <row r="21" spans="1:12" ht="15" customHeight="1" thickBot="1" x14ac:dyDescent="0.3">
      <c r="A21" s="53" t="s">
        <v>40</v>
      </c>
      <c r="B21" s="54"/>
      <c r="C21" s="54"/>
      <c r="D21" s="55" t="s">
        <v>41</v>
      </c>
      <c r="E21" s="56"/>
      <c r="H21" s="173" t="s">
        <v>99</v>
      </c>
      <c r="I21" s="174"/>
      <c r="J21" s="174"/>
      <c r="K21" s="175"/>
    </row>
    <row r="22" spans="1:12" ht="15.75" x14ac:dyDescent="0.25">
      <c r="A22" s="57" t="s">
        <v>42</v>
      </c>
      <c r="B22" s="58"/>
      <c r="C22" s="58"/>
      <c r="D22" s="59" t="s">
        <v>43</v>
      </c>
      <c r="E22" s="60"/>
      <c r="H22" s="123" t="s">
        <v>100</v>
      </c>
      <c r="I22" s="124" t="s">
        <v>101</v>
      </c>
      <c r="J22" s="124" t="s">
        <v>102</v>
      </c>
      <c r="K22" s="125" t="s">
        <v>103</v>
      </c>
    </row>
    <row r="23" spans="1:12" ht="15.75" x14ac:dyDescent="0.25">
      <c r="A23" s="57" t="s">
        <v>44</v>
      </c>
      <c r="B23" s="58"/>
      <c r="C23" s="58"/>
      <c r="D23" s="59" t="s">
        <v>45</v>
      </c>
      <c r="E23" s="60"/>
      <c r="H23" s="116" t="s">
        <v>104</v>
      </c>
      <c r="I23" s="110">
        <v>3.7999999999999999E-2</v>
      </c>
      <c r="J23" s="111">
        <v>4.0099999999999997E-2</v>
      </c>
      <c r="K23" s="117">
        <v>4.6699999999999998E-2</v>
      </c>
    </row>
    <row r="24" spans="1:12" ht="15.75" x14ac:dyDescent="0.25">
      <c r="A24" s="57" t="s">
        <v>46</v>
      </c>
      <c r="B24" s="58"/>
      <c r="C24" s="58"/>
      <c r="D24" s="59" t="s">
        <v>47</v>
      </c>
      <c r="E24" s="60"/>
      <c r="H24" s="116" t="s">
        <v>105</v>
      </c>
      <c r="I24" s="112">
        <v>3.2000000000000002E-3</v>
      </c>
      <c r="J24" s="113">
        <v>4.0000000000000001E-3</v>
      </c>
      <c r="K24" s="118">
        <v>7.4000000000000003E-3</v>
      </c>
    </row>
    <row r="25" spans="1:12" ht="15.75" x14ac:dyDescent="0.25">
      <c r="A25" s="61" t="s">
        <v>48</v>
      </c>
      <c r="B25" s="62"/>
      <c r="C25" s="62"/>
      <c r="D25" s="59" t="s">
        <v>49</v>
      </c>
      <c r="E25" s="63"/>
      <c r="H25" s="116" t="s">
        <v>106</v>
      </c>
      <c r="I25" s="112">
        <v>5.0000000000000001E-3</v>
      </c>
      <c r="J25" s="113">
        <v>5.5999999999999999E-3</v>
      </c>
      <c r="K25" s="118">
        <v>9.7000000000000003E-3</v>
      </c>
    </row>
    <row r="26" spans="1:12" ht="15.75" x14ac:dyDescent="0.25">
      <c r="A26" s="61" t="s">
        <v>50</v>
      </c>
      <c r="B26" s="64" t="s">
        <v>51</v>
      </c>
      <c r="C26" s="65"/>
      <c r="D26" s="66" t="s">
        <v>52</v>
      </c>
      <c r="E26" s="63">
        <v>6.4999999999999997E-3</v>
      </c>
      <c r="H26" s="116" t="s">
        <v>107</v>
      </c>
      <c r="I26" s="112">
        <v>1.0200000000000001E-2</v>
      </c>
      <c r="J26" s="113">
        <v>1.11E-2</v>
      </c>
      <c r="K26" s="118">
        <v>1.21E-2</v>
      </c>
    </row>
    <row r="27" spans="1:12" ht="16.5" thickBot="1" x14ac:dyDescent="0.3">
      <c r="A27" s="67"/>
      <c r="B27" s="64" t="s">
        <v>53</v>
      </c>
      <c r="C27" s="65"/>
      <c r="D27" s="66"/>
      <c r="E27" s="63">
        <v>0.03</v>
      </c>
      <c r="H27" s="116" t="s">
        <v>108</v>
      </c>
      <c r="I27" s="114">
        <v>6.6400000000000001E-2</v>
      </c>
      <c r="J27" s="115">
        <v>7.2999999999999995E-2</v>
      </c>
      <c r="K27" s="119">
        <v>8.6900000000000005E-2</v>
      </c>
    </row>
    <row r="28" spans="1:12" ht="15.75" x14ac:dyDescent="0.25">
      <c r="A28" s="67"/>
      <c r="B28" s="64" t="s">
        <v>54</v>
      </c>
      <c r="C28" s="65"/>
      <c r="D28" s="66"/>
      <c r="E28" s="68">
        <f>IF(A18=" - Fornecimento de Materiais e Equipamentos (Aquisição direta)",0,ROUND(E37*D38,4))</f>
        <v>0.03</v>
      </c>
      <c r="H28" s="164" t="s">
        <v>110</v>
      </c>
      <c r="I28" s="165"/>
      <c r="J28" s="165"/>
      <c r="K28" s="166"/>
      <c r="L28" s="120">
        <v>3.6499999999999998E-2</v>
      </c>
    </row>
    <row r="29" spans="1:12" ht="15.75" x14ac:dyDescent="0.25">
      <c r="A29" s="67"/>
      <c r="B29" s="69" t="s">
        <v>55</v>
      </c>
      <c r="C29" s="71"/>
      <c r="D29" s="66"/>
      <c r="E29" s="72">
        <f>IF([1]Dados!$G$28="SELECIONAR","Ver DADOS",IF(A18=" - Fornecimento de Materiais e Equipamentos (Aquisição direta)",0,IF([1]Dados!$G$28="não desonerado",0%,4.5%)))</f>
        <v>4.4999999999999998E-2</v>
      </c>
      <c r="H29" s="167" t="s">
        <v>111</v>
      </c>
      <c r="I29" s="168"/>
      <c r="J29" s="168"/>
      <c r="K29" s="169"/>
      <c r="L29" s="121">
        <v>0.03</v>
      </c>
    </row>
    <row r="30" spans="1:12" ht="16.5" thickBot="1" x14ac:dyDescent="0.3">
      <c r="A30" s="73" t="s">
        <v>56</v>
      </c>
      <c r="B30" s="73"/>
      <c r="C30" s="73"/>
      <c r="D30" s="73"/>
      <c r="E30" s="74">
        <f>IF(A18=" - Fornecimento de Materiais e Equipamentos (Aquisição direta)",0,ROUND((((1+SUM(E$21:E$23))*(1+E$24)*(1+E$25))/(1-SUM(E$26:E$28)))-1,4))</f>
        <v>7.1199999999999999E-2</v>
      </c>
      <c r="H30" s="170" t="s">
        <v>109</v>
      </c>
      <c r="I30" s="171"/>
      <c r="J30" s="171"/>
      <c r="K30" s="172"/>
      <c r="L30" s="122">
        <v>4.4999999999999998E-2</v>
      </c>
    </row>
    <row r="31" spans="1:12" x14ac:dyDescent="0.25">
      <c r="A31" s="75" t="s">
        <v>57</v>
      </c>
      <c r="B31" s="76"/>
      <c r="C31" s="76"/>
      <c r="D31" s="76"/>
      <c r="E31" s="77">
        <f>IF(A18=" - Fornecimento de Materiais e Equipamentos (Aquisição direta)",0,ROUND((((1+SUM(E$21:E$23))*(1+E$24)*(1+E$25))/(1-SUM(E$26:E$29)))-1,4))</f>
        <v>0.1255</v>
      </c>
    </row>
    <row r="32" spans="1:12" x14ac:dyDescent="0.25">
      <c r="A32" s="49"/>
      <c r="B32" s="49"/>
      <c r="C32" s="49"/>
      <c r="D32" s="49"/>
      <c r="E32" s="49"/>
    </row>
    <row r="33" spans="1:5" x14ac:dyDescent="0.25">
      <c r="A33" s="49" t="s">
        <v>58</v>
      </c>
      <c r="B33" s="49"/>
      <c r="C33" s="49"/>
      <c r="D33" s="49"/>
      <c r="E33" s="49"/>
    </row>
    <row r="34" spans="1:5" x14ac:dyDescent="0.25">
      <c r="A34" s="49"/>
      <c r="B34" s="49"/>
      <c r="C34" s="49"/>
      <c r="D34" s="49"/>
      <c r="E34" s="49"/>
    </row>
    <row r="35" spans="1:5" x14ac:dyDescent="0.25">
      <c r="A35" s="192" t="str">
        <f>IF(AND(A18=" - Fornecimento de Materiais e Equipamentos (Aquisição direta)",E$31=0),"",IF(OR($AI$10&lt;$AK$10,$AI$10&gt;$AL$10)=TRUE(),$AK$21,""))</f>
        <v/>
      </c>
      <c r="B35" s="192"/>
      <c r="C35" s="192"/>
      <c r="D35" s="192"/>
      <c r="E35" s="192"/>
    </row>
    <row r="36" spans="1:5" x14ac:dyDescent="0.25">
      <c r="A36" s="78"/>
      <c r="B36" s="78"/>
      <c r="C36" s="78"/>
      <c r="D36" s="78"/>
      <c r="E36" s="78"/>
    </row>
    <row r="37" spans="1:5" ht="15.75" customHeight="1" x14ac:dyDescent="0.25">
      <c r="A37" s="193" t="s">
        <v>59</v>
      </c>
      <c r="B37" s="194"/>
      <c r="C37" s="194"/>
      <c r="D37" s="194"/>
      <c r="E37" s="79">
        <v>0.6</v>
      </c>
    </row>
    <row r="38" spans="1:5" x14ac:dyDescent="0.25">
      <c r="A38" s="193" t="s">
        <v>60</v>
      </c>
      <c r="B38" s="194"/>
      <c r="C38" s="194"/>
      <c r="D38" s="79">
        <v>0.05</v>
      </c>
      <c r="E38" s="78"/>
    </row>
    <row r="39" spans="1:5" x14ac:dyDescent="0.25">
      <c r="A39" s="80"/>
      <c r="B39" s="81"/>
      <c r="C39" s="81"/>
      <c r="D39" s="82"/>
      <c r="E39" s="83"/>
    </row>
    <row r="40" spans="1:5" x14ac:dyDescent="0.25">
      <c r="A40" s="195" t="s">
        <v>61</v>
      </c>
      <c r="B40" s="196"/>
      <c r="C40" s="196"/>
      <c r="D40" s="196"/>
      <c r="E40" s="196"/>
    </row>
    <row r="43" spans="1:5" x14ac:dyDescent="0.25">
      <c r="A43" s="84"/>
      <c r="B43" s="85"/>
      <c r="C43" s="86"/>
      <c r="D43" s="86"/>
      <c r="E43" s="86"/>
    </row>
    <row r="44" spans="1:5" x14ac:dyDescent="0.25">
      <c r="A44" s="70" t="s">
        <v>98</v>
      </c>
      <c r="B44" s="70"/>
      <c r="C44" s="62"/>
      <c r="D44" s="49"/>
      <c r="E44" s="49"/>
    </row>
    <row r="45" spans="1:5" x14ac:dyDescent="0.25">
      <c r="A45" s="190" t="s">
        <v>67</v>
      </c>
      <c r="B45" s="190"/>
      <c r="C45" s="190"/>
      <c r="D45" s="87" t="s">
        <v>62</v>
      </c>
      <c r="E45" s="88" t="s">
        <v>113</v>
      </c>
    </row>
    <row r="46" spans="1:5" x14ac:dyDescent="0.25">
      <c r="A46" s="190" t="s">
        <v>112</v>
      </c>
      <c r="B46" s="190"/>
      <c r="C46" s="190"/>
      <c r="D46" s="89"/>
      <c r="E46" s="89"/>
    </row>
    <row r="47" spans="1:5" x14ac:dyDescent="0.25">
      <c r="A47" s="89"/>
      <c r="B47" s="90"/>
      <c r="C47" s="91"/>
      <c r="D47" s="89"/>
      <c r="E47" s="89"/>
    </row>
  </sheetData>
  <sheetProtection password="EE6F" sheet="1" objects="1" scenarios="1"/>
  <mergeCells count="16">
    <mergeCell ref="A45:C45"/>
    <mergeCell ref="A46:C46"/>
    <mergeCell ref="A18:E18"/>
    <mergeCell ref="A35:E35"/>
    <mergeCell ref="A37:D37"/>
    <mergeCell ref="A38:C38"/>
    <mergeCell ref="A40:E40"/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engenharia5</cp:lastModifiedBy>
  <cp:lastPrinted>2018-07-27T13:51:12Z</cp:lastPrinted>
  <dcterms:created xsi:type="dcterms:W3CDTF">2013-05-17T17:26:46Z</dcterms:created>
  <dcterms:modified xsi:type="dcterms:W3CDTF">2019-06-05T13:52:36Z</dcterms:modified>
</cp:coreProperties>
</file>