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175" yWindow="-285" windowWidth="141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</externalReferences>
  <definedNames>
    <definedName name="_xlnm._FilterDatabase" localSheetId="0" hidden="1">ORÇAMENTO!$A$10:$G$76</definedName>
    <definedName name="_xlnm.Print_Area" localSheetId="2">BDI!$A$1:$E$46</definedName>
    <definedName name="_xlnm.Print_Area" localSheetId="1">CRONOGRAMA!$A$1:$P$79</definedName>
    <definedName name="_xlnm.Print_Area" localSheetId="0">ORÇAMENTO!$A$1:$G$84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F58" i="2" l="1"/>
  <c r="H58" i="2" s="1"/>
  <c r="J58" i="2" s="1"/>
  <c r="L58" i="2" s="1"/>
  <c r="N58" i="2" s="1"/>
  <c r="P58" i="2" s="1"/>
  <c r="F59" i="2"/>
  <c r="H59" i="2" s="1"/>
  <c r="J59" i="2" s="1"/>
  <c r="L59" i="2" s="1"/>
  <c r="N59" i="2" s="1"/>
  <c r="P59" i="2" s="1"/>
  <c r="F60" i="2"/>
  <c r="H60" i="2" s="1"/>
  <c r="J60" i="2" s="1"/>
  <c r="L60" i="2" s="1"/>
  <c r="N60" i="2" s="1"/>
  <c r="P60" i="2" s="1"/>
  <c r="F61" i="2"/>
  <c r="F62" i="2"/>
  <c r="H62" i="2" s="1"/>
  <c r="J62" i="2" s="1"/>
  <c r="L62" i="2" s="1"/>
  <c r="N62" i="2" s="1"/>
  <c r="P62" i="2" s="1"/>
  <c r="F63" i="2"/>
  <c r="H63" i="2" s="1"/>
  <c r="J63" i="2" s="1"/>
  <c r="L63" i="2" s="1"/>
  <c r="N63" i="2" s="1"/>
  <c r="P63" i="2" s="1"/>
  <c r="F64" i="2"/>
  <c r="F65" i="2"/>
  <c r="H65" i="2" s="1"/>
  <c r="J65" i="2" s="1"/>
  <c r="L65" i="2" s="1"/>
  <c r="N65" i="2" s="1"/>
  <c r="P65" i="2" s="1"/>
  <c r="F66" i="2"/>
  <c r="H66" i="2" s="1"/>
  <c r="J66" i="2" s="1"/>
  <c r="L66" i="2" s="1"/>
  <c r="N66" i="2" s="1"/>
  <c r="P66" i="2" s="1"/>
  <c r="F67" i="2"/>
  <c r="H67" i="2" s="1"/>
  <c r="J67" i="2" s="1"/>
  <c r="L67" i="2" s="1"/>
  <c r="N67" i="2" s="1"/>
  <c r="P67" i="2" s="1"/>
  <c r="F68" i="2"/>
  <c r="H68" i="2" s="1"/>
  <c r="J68" i="2" s="1"/>
  <c r="L68" i="2" s="1"/>
  <c r="N68" i="2" s="1"/>
  <c r="P68" i="2" s="1"/>
  <c r="F69" i="2"/>
  <c r="F70" i="2"/>
  <c r="H70" i="2" s="1"/>
  <c r="J70" i="2" s="1"/>
  <c r="L70" i="2" s="1"/>
  <c r="N70" i="2" s="1"/>
  <c r="P70" i="2" s="1"/>
  <c r="F57" i="2"/>
  <c r="H69" i="2"/>
  <c r="J69" i="2" s="1"/>
  <c r="L69" i="2" s="1"/>
  <c r="N69" i="2" s="1"/>
  <c r="P69" i="2" s="1"/>
  <c r="H64" i="2"/>
  <c r="J64" i="2" s="1"/>
  <c r="L64" i="2" s="1"/>
  <c r="N64" i="2" s="1"/>
  <c r="P64" i="2" s="1"/>
  <c r="H61" i="2"/>
  <c r="J61" i="2" s="1"/>
  <c r="L61" i="2" s="1"/>
  <c r="N61" i="2" s="1"/>
  <c r="P61" i="2" s="1"/>
  <c r="A53" i="2"/>
  <c r="C18" i="2"/>
  <c r="C58" i="2" s="1"/>
  <c r="B18" i="2"/>
  <c r="B58" i="2" s="1"/>
  <c r="C17" i="2"/>
  <c r="C57" i="2" s="1"/>
  <c r="I14" i="1"/>
  <c r="F14" i="1" s="1"/>
  <c r="G14" i="1" s="1"/>
  <c r="I15" i="1"/>
  <c r="I16" i="1"/>
  <c r="I17" i="1"/>
  <c r="I18" i="1"/>
  <c r="I19" i="1"/>
  <c r="I20" i="1"/>
  <c r="I21" i="1"/>
  <c r="I22" i="1"/>
  <c r="I23" i="1"/>
  <c r="I24" i="1"/>
  <c r="I25" i="1"/>
  <c r="I26" i="1"/>
  <c r="F26" i="1" s="1"/>
  <c r="G26" i="1" s="1"/>
  <c r="I27" i="1"/>
  <c r="I28" i="1"/>
  <c r="I29" i="1"/>
  <c r="I30" i="1"/>
  <c r="I31" i="1"/>
  <c r="I32" i="1"/>
  <c r="F32" i="1" s="1"/>
  <c r="G32" i="1" s="1"/>
  <c r="I33" i="1"/>
  <c r="I34" i="1"/>
  <c r="F34" i="1" s="1"/>
  <c r="G34" i="1" s="1"/>
  <c r="I35" i="1"/>
  <c r="I36" i="1"/>
  <c r="I38" i="1"/>
  <c r="I39" i="1"/>
  <c r="I40" i="1"/>
  <c r="I41" i="1"/>
  <c r="I48" i="1"/>
  <c r="F48" i="1" s="1"/>
  <c r="G48" i="1" s="1"/>
  <c r="I49" i="1"/>
  <c r="I50" i="1"/>
  <c r="I51" i="1"/>
  <c r="I52" i="1"/>
  <c r="I53" i="1"/>
  <c r="I54" i="1"/>
  <c r="I55" i="1"/>
  <c r="I56" i="1"/>
  <c r="I57" i="1"/>
  <c r="F57" i="1" s="1"/>
  <c r="G57" i="1" s="1"/>
  <c r="I58" i="1"/>
  <c r="I59" i="1"/>
  <c r="I60" i="1"/>
  <c r="I61" i="1"/>
  <c r="I62" i="1"/>
  <c r="I63" i="1"/>
  <c r="I64" i="1"/>
  <c r="I65" i="1"/>
  <c r="F65" i="1" s="1"/>
  <c r="G65" i="1" s="1"/>
  <c r="I66" i="1"/>
  <c r="I67" i="1"/>
  <c r="F67" i="1" s="1"/>
  <c r="G67" i="1" s="1"/>
  <c r="I68" i="1"/>
  <c r="I69" i="1"/>
  <c r="I70" i="1"/>
  <c r="I71" i="1"/>
  <c r="I73" i="1"/>
  <c r="I74" i="1"/>
  <c r="I75" i="1"/>
  <c r="I76" i="1"/>
  <c r="F21" i="1"/>
  <c r="G21" i="1" s="1"/>
  <c r="F23" i="1"/>
  <c r="G23" i="1" s="1"/>
  <c r="F24" i="1"/>
  <c r="G24" i="1"/>
  <c r="F35" i="1"/>
  <c r="G35" i="1" s="1"/>
  <c r="F54" i="1"/>
  <c r="G54" i="1" s="1"/>
  <c r="F56" i="1"/>
  <c r="G56" i="1" s="1"/>
  <c r="F59" i="1"/>
  <c r="G59" i="1" s="1"/>
  <c r="F68" i="1"/>
  <c r="G68" i="1" s="1"/>
  <c r="F70" i="1"/>
  <c r="G70" i="1" s="1"/>
  <c r="F76" i="1"/>
  <c r="G76" i="1" s="1"/>
  <c r="C72" i="2" l="1"/>
  <c r="C71" i="2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2" i="1"/>
  <c r="G22" i="1" s="1"/>
  <c r="F25" i="1"/>
  <c r="G25" i="1" s="1"/>
  <c r="F27" i="1"/>
  <c r="G27" i="1" s="1"/>
  <c r="F28" i="1"/>
  <c r="G28" i="1" s="1"/>
  <c r="F29" i="1"/>
  <c r="G29" i="1" s="1"/>
  <c r="F30" i="1"/>
  <c r="G30" i="1" s="1"/>
  <c r="F31" i="1"/>
  <c r="G31" i="1" s="1"/>
  <c r="F33" i="1"/>
  <c r="G33" i="1" s="1"/>
  <c r="F36" i="1"/>
  <c r="G36" i="1" s="1"/>
  <c r="F38" i="1"/>
  <c r="G38" i="1" s="1"/>
  <c r="F39" i="1"/>
  <c r="G39" i="1" s="1"/>
  <c r="F40" i="1"/>
  <c r="G40" i="1" s="1"/>
  <c r="F41" i="1"/>
  <c r="G41" i="1" s="1"/>
  <c r="F49" i="1"/>
  <c r="G49" i="1" s="1"/>
  <c r="F50" i="1"/>
  <c r="G50" i="1" s="1"/>
  <c r="F51" i="1"/>
  <c r="G51" i="1" s="1"/>
  <c r="F52" i="1"/>
  <c r="G52" i="1" s="1"/>
  <c r="F53" i="1"/>
  <c r="G53" i="1" s="1"/>
  <c r="F55" i="1"/>
  <c r="G55" i="1" s="1"/>
  <c r="F60" i="1"/>
  <c r="G60" i="1" s="1"/>
  <c r="F61" i="1"/>
  <c r="G61" i="1" s="1"/>
  <c r="F62" i="1"/>
  <c r="G62" i="1" s="1"/>
  <c r="F63" i="1"/>
  <c r="G63" i="1" s="1"/>
  <c r="F64" i="1"/>
  <c r="G64" i="1" s="1"/>
  <c r="F66" i="1"/>
  <c r="G66" i="1" s="1"/>
  <c r="F69" i="1"/>
  <c r="G69" i="1" s="1"/>
  <c r="F71" i="1"/>
  <c r="G71" i="1" s="1"/>
  <c r="F73" i="1"/>
  <c r="G73" i="1" s="1"/>
  <c r="F74" i="1"/>
  <c r="G74" i="1" s="1"/>
  <c r="F75" i="1"/>
  <c r="G75" i="1" s="1"/>
  <c r="F58" i="1" l="1"/>
  <c r="G58" i="1" s="1"/>
  <c r="C14" i="5"/>
  <c r="B14" i="5"/>
  <c r="I13" i="1"/>
  <c r="F13" i="1" s="1"/>
  <c r="G13" i="1" s="1"/>
  <c r="G78" i="1" l="1"/>
  <c r="F17" i="2" l="1"/>
  <c r="H17" i="2" s="1"/>
  <c r="J17" i="2" s="1"/>
  <c r="L17" i="2" s="1"/>
  <c r="N17" i="2" s="1"/>
  <c r="P17" i="2" s="1"/>
  <c r="F18" i="2"/>
  <c r="H18" i="2" s="1"/>
  <c r="J18" i="2" s="1"/>
  <c r="L18" i="2" s="1"/>
  <c r="N18" i="2" s="1"/>
  <c r="P18" i="2" s="1"/>
  <c r="F19" i="2"/>
  <c r="H19" i="2" s="1"/>
  <c r="J19" i="2" s="1"/>
  <c r="L19" i="2" s="1"/>
  <c r="N19" i="2" s="1"/>
  <c r="P19" i="2" s="1"/>
  <c r="F20" i="2"/>
  <c r="H20" i="2" s="1"/>
  <c r="J20" i="2" s="1"/>
  <c r="L20" i="2" s="1"/>
  <c r="N20" i="2" s="1"/>
  <c r="P20" i="2" s="1"/>
  <c r="F21" i="2"/>
  <c r="H21" i="2" s="1"/>
  <c r="J21" i="2" s="1"/>
  <c r="L21" i="2" s="1"/>
  <c r="N21" i="2" s="1"/>
  <c r="P21" i="2" s="1"/>
  <c r="F22" i="2"/>
  <c r="H22" i="2" s="1"/>
  <c r="J22" i="2" s="1"/>
  <c r="L22" i="2" s="1"/>
  <c r="N22" i="2" s="1"/>
  <c r="P22" i="2" s="1"/>
  <c r="F23" i="2"/>
  <c r="H23" i="2" s="1"/>
  <c r="J23" i="2" s="1"/>
  <c r="L23" i="2" s="1"/>
  <c r="N23" i="2" s="1"/>
  <c r="P23" i="2" s="1"/>
  <c r="F24" i="2"/>
  <c r="H24" i="2" s="1"/>
  <c r="J24" i="2" s="1"/>
  <c r="L24" i="2" s="1"/>
  <c r="N24" i="2" s="1"/>
  <c r="P24" i="2" s="1"/>
  <c r="F25" i="2"/>
  <c r="H25" i="2" s="1"/>
  <c r="J25" i="2" s="1"/>
  <c r="L25" i="2" s="1"/>
  <c r="N25" i="2" s="1"/>
  <c r="P25" i="2" s="1"/>
  <c r="F26" i="2"/>
  <c r="H26" i="2" s="1"/>
  <c r="J26" i="2" s="1"/>
  <c r="L26" i="2" s="1"/>
  <c r="N26" i="2" s="1"/>
  <c r="P26" i="2" s="1"/>
  <c r="R26" i="2" s="1"/>
  <c r="F27" i="2"/>
  <c r="H27" i="2" s="1"/>
  <c r="J27" i="2" s="1"/>
  <c r="L27" i="2" s="1"/>
  <c r="N27" i="2" s="1"/>
  <c r="P27" i="2" s="1"/>
  <c r="R27" i="2" s="1"/>
  <c r="F28" i="2"/>
  <c r="H28" i="2" s="1"/>
  <c r="J28" i="2" s="1"/>
  <c r="L28" i="2" s="1"/>
  <c r="N28" i="2" s="1"/>
  <c r="P28" i="2" s="1"/>
  <c r="R28" i="2" s="1"/>
  <c r="F29" i="2"/>
  <c r="F30" i="2"/>
  <c r="H30" i="2" s="1"/>
  <c r="J30" i="2" s="1"/>
  <c r="L30" i="2" s="1"/>
  <c r="N30" i="2" s="1"/>
  <c r="P30" i="2" s="1"/>
  <c r="R30" i="2" s="1"/>
  <c r="H29" i="2"/>
  <c r="J29" i="2" s="1"/>
  <c r="L29" i="2" s="1"/>
  <c r="N29" i="2" s="1"/>
  <c r="P29" i="2" s="1"/>
  <c r="R29" i="2" s="1"/>
  <c r="B17" i="2"/>
  <c r="B57" i="2" s="1"/>
  <c r="R17" i="2" l="1"/>
  <c r="R25" i="2"/>
  <c r="R18" i="2"/>
  <c r="R24" i="2"/>
  <c r="R23" i="2"/>
  <c r="R22" i="2"/>
  <c r="R21" i="2"/>
  <c r="R20" i="2"/>
  <c r="R19" i="2"/>
  <c r="E29" i="5"/>
  <c r="E28" i="5"/>
  <c r="C12" i="5"/>
  <c r="A12" i="2"/>
  <c r="A52" i="2" s="1"/>
  <c r="C32" i="2" l="1"/>
  <c r="E31" i="5"/>
  <c r="A35" i="5" s="1"/>
  <c r="E30" i="5"/>
  <c r="D70" i="2" l="1"/>
  <c r="D69" i="2"/>
  <c r="D68" i="2"/>
  <c r="D67" i="2"/>
  <c r="D66" i="2"/>
  <c r="D58" i="2"/>
  <c r="D57" i="2"/>
  <c r="C31" i="2"/>
  <c r="D17" i="2"/>
  <c r="D26" i="2"/>
  <c r="D27" i="2"/>
  <c r="D28" i="2"/>
  <c r="D29" i="2"/>
  <c r="D30" i="2"/>
  <c r="D18" i="2"/>
  <c r="A11" i="2"/>
  <c r="A51" i="2" s="1"/>
  <c r="H57" i="2" l="1"/>
  <c r="J57" i="2" s="1"/>
  <c r="L57" i="2" s="1"/>
  <c r="N57" i="2" s="1"/>
  <c r="P57" i="2" s="1"/>
  <c r="D71" i="2"/>
  <c r="D72" i="2" s="1"/>
  <c r="O71" i="2"/>
  <c r="O72" i="2" s="1"/>
  <c r="M71" i="2"/>
  <c r="M72" i="2" s="1"/>
  <c r="K71" i="2"/>
  <c r="K72" i="2" s="1"/>
  <c r="I71" i="2"/>
  <c r="I72" i="2" s="1"/>
  <c r="G71" i="2"/>
  <c r="G72" i="2" s="1"/>
  <c r="E71" i="2"/>
  <c r="E72" i="2" s="1"/>
  <c r="O31" i="2"/>
  <c r="M31" i="2"/>
  <c r="K31" i="2"/>
  <c r="I31" i="2"/>
  <c r="G31" i="2"/>
  <c r="E31" i="2"/>
  <c r="D31" i="2"/>
  <c r="D32" i="2" s="1"/>
  <c r="O32" i="2" l="1"/>
  <c r="M32" i="2"/>
  <c r="K32" i="2"/>
  <c r="I32" i="2"/>
  <c r="G32" i="2"/>
  <c r="F31" i="2"/>
  <c r="H31" i="2" s="1"/>
  <c r="J31" i="2" s="1"/>
  <c r="L31" i="2" s="1"/>
  <c r="N31" i="2" s="1"/>
  <c r="E32" i="2"/>
  <c r="P31" i="2" l="1"/>
  <c r="F71" i="2"/>
  <c r="H71" i="2" s="1"/>
  <c r="J71" i="2" s="1"/>
  <c r="L71" i="2" s="1"/>
  <c r="N71" i="2" s="1"/>
  <c r="P71" i="2" s="1"/>
  <c r="M10" i="1"/>
  <c r="E33" i="2" l="1"/>
  <c r="G33" i="2" l="1"/>
  <c r="I33" i="2" s="1"/>
  <c r="K33" i="2" s="1"/>
  <c r="M33" i="2" s="1"/>
  <c r="O33" i="2" s="1"/>
  <c r="E73" i="2" s="1"/>
  <c r="G73" i="2" s="1"/>
  <c r="I73" i="2" s="1"/>
  <c r="K73" i="2" s="1"/>
  <c r="M73" i="2" s="1"/>
  <c r="O73" i="2" s="1"/>
</calcChain>
</file>

<file path=xl/sharedStrings.xml><?xml version="1.0" encoding="utf-8"?>
<sst xmlns="http://schemas.openxmlformats.org/spreadsheetml/2006/main" count="368" uniqueCount="224">
  <si>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</si>
  <si>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</si>
  <si>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</si>
  <si>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</si>
  <si>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</si>
  <si>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</si>
  <si>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</si>
  <si>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</si>
  <si>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</si>
  <si>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</si>
  <si>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</si>
  <si>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</si>
  <si>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</si>
  <si>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</si>
  <si>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</si>
  <si>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</si>
  <si>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</si>
  <si>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</si>
  <si>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</si>
  <si>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</si>
  <si>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</si>
  <si>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</si>
  <si>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</si>
  <si>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</si>
  <si>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</si>
  <si>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</si>
  <si>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</si>
  <si>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</si>
  <si>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</si>
  <si>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</si>
  <si>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</si>
  <si>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</si>
  <si>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</si>
  <si>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</si>
  <si>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</si>
  <si>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</si>
  <si>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</si>
  <si>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</si>
  <si>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</si>
  <si>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</si>
  <si>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</si>
  <si>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</si>
  <si>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</si>
  <si>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</si>
  <si>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</si>
  <si>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</si>
  <si>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</si>
  <si>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</si>
  <si>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</si>
  <si>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</si>
  <si>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</si>
  <si>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</si>
  <si>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</si>
  <si>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</si>
  <si>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</si>
  <si>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</si>
  <si>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</si>
  <si>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</si>
  <si>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</si>
  <si>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</si>
  <si>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</si>
  <si>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</si>
  <si>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</si>
  <si>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</si>
  <si>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</si>
  <si>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</si>
  <si>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</si>
  <si>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</si>
  <si>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1.1</t>
  </si>
  <si>
    <t>1.1.1</t>
  </si>
  <si>
    <t>1.2</t>
  </si>
  <si>
    <t>1.2.1</t>
  </si>
  <si>
    <t>UND</t>
  </si>
  <si>
    <t>1.2.2</t>
  </si>
  <si>
    <t>1.2.3</t>
  </si>
  <si>
    <t>1.2.4</t>
  </si>
  <si>
    <t>2.1</t>
  </si>
  <si>
    <t>2.1.1</t>
  </si>
  <si>
    <t>2.2</t>
  </si>
  <si>
    <t>2.2.1</t>
  </si>
  <si>
    <t>2.2.2</t>
  </si>
  <si>
    <t>2.2.4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</si>
  <si>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</si>
  <si>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</si>
  <si>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</si>
  <si>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</si>
  <si>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</si>
  <si>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</si>
  <si>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</si>
  <si>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</si>
  <si>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</si>
  <si>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</si>
  <si>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</si>
  <si>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</si>
  <si>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</si>
  <si>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</si>
  <si>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</si>
  <si>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XX/XX/2018</t>
  </si>
  <si>
    <t>Programa</t>
  </si>
  <si>
    <t>CORONEL VIVIDA, XX DE XXXXXXXXXXX DE 2018</t>
  </si>
  <si>
    <t>Mês 07</t>
  </si>
  <si>
    <t>Mês 08</t>
  </si>
  <si>
    <t>Mês 09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</si>
  <si>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</si>
  <si>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</si>
  <si>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</si>
  <si>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</si>
  <si>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</si>
  <si>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</si>
  <si>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</si>
  <si>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</si>
  <si>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</si>
  <si>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</si>
  <si>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</si>
  <si>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</si>
  <si>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</si>
  <si>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</si>
  <si>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</si>
  <si>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</si>
  <si>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</si>
  <si>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</si>
  <si>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</si>
  <si>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</si>
  <si>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</si>
  <si>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</si>
  <si>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</si>
  <si>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SINAPI MARÇO/2019</t>
  </si>
  <si>
    <t>COTAÇÃO MAIO/2019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</si>
  <si>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</si>
  <si>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</si>
  <si>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</si>
  <si>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</si>
  <si>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</si>
  <si>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</si>
  <si>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</si>
  <si>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</si>
  <si>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</si>
  <si>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</si>
  <si>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</si>
  <si>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</si>
  <si>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</si>
  <si>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</si>
  <si>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</si>
  <si>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</si>
  <si>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</si>
  <si>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</si>
  <si>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2.1.20</t>
  </si>
  <si>
    <t>2.1.21</t>
  </si>
  <si>
    <t>2.1.22</t>
  </si>
  <si>
    <t>2.1.23</t>
  </si>
  <si>
    <t>2.1.24</t>
  </si>
  <si>
    <t>2.2.3</t>
  </si>
  <si>
    <t>1ª ETAPA &gt;&gt; INSTALAÇÃO E FORNECIMENTO DE MATERIAL PARA 46  ENTRADAS DE ENERGIA 50A PADRÃO NORMAS CONCESSIONARIA LOCAL (FORCEL)</t>
  </si>
  <si>
    <t>ENTRADA DE ENERGIA 50A SAIDA SUBTERÂNEA</t>
  </si>
  <si>
    <t xml:space="preserve">ISOLADOR DE PORCELANA, TIPO ROLDANA, DIMENSOES DE *72* X *72* MM, PARA USO EM BAIXA TENSAO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</si>
  <si>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PARAFUSO M16 EM ACO GALVANIZADO, COMPRIMENTO = 150 MM, DIAMETRO = 16 MM, ROSCA MAQUINA, CABECA QUADRADA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</si>
  <si>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CABECOTE PARA ENTRADA DE LINHA DE ALIMENTACAO PARA ELETRODUTO, EM LIGA DE ALUMINIO COM ACABAMENTO ANTI CORROSIVO, COM FIXACAO POR ENCAIXE LISO DE 360 GRAUS, DE 1"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</si>
  <si>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CURVA 90 GRAUS PARA ELETRODUTO, PVC, ROSCÁVEL, DN 32 MM (1"), PARA CIRCUITOS TERMINAIS, INSTALADA EM PAREDE - FORNECIMENTO E INSTALAÇÃO. AF_12/2015</t>
  </si>
  <si>
    <t xml:space="preserve">FLANGE PVC, ROSCAVEL, SEXTAVADO, SEM FUROS, 1"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</si>
  <si>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ELETRODUTO RÍGIDO ROSCÁVEL, PVC, DN 32 MM (1"), PARA CIRCUITOS TERMINAIS, INSTALADO EM PAREDE - FORNECIMENTO E INSTALAÇÃO. AF_12/2015</t>
  </si>
  <si>
    <t>LUVA DE EMENDA PARA ELETRODUTO, AÇO GALVANIZADO, DN 25 MM (1''), APARENTE, INSTALADA EM PAREDE - FORNECIMENTO E INSTALAÇÃO. AF_11/2016_P</t>
  </si>
  <si>
    <t xml:space="preserve">ARAME GALVANIZADO 18 BWG, 1,24MM (0,009 KG/M)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</si>
  <si>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DISJUNTOR TERMOMAGNETICO BIPOLAR PADRAO NEMA (AMERICANO) 10 A 50A 240V, FORNECIMENTO E INSTALACAO</t>
  </si>
  <si>
    <t>CABO DE COBRE FLEXÍVEL ISOLADO, 10 MM², ANTI-CHAMA 450/750 V, PARA CIRCUITOS TERMINAIS - FORNECIMENTO E INSTALAÇÃO. AF_12/2015</t>
  </si>
  <si>
    <t>ELETRODUTO RÍGIDO ROSCÁVEL, PVC, DN 20 MM (1/2"), PARA CIRCUITOS TERMINAIS, INSTALADO EM PAREDE - FORNECIMENTO E INSTALAÇÃO. AF_12/2015</t>
  </si>
  <si>
    <t xml:space="preserve">ARRUELA EM ALUMINIO, COM ROSCA, DE 1/2", PARA ELETRODUTO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</si>
  <si>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BUCHA EM ALUMINIO, COM ROSCA, DE 1/2", PARA ELETRODUTO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</si>
  <si>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HASTE DE ATERRAMENTO 5/8  PARA SPDA - FORNECIMENTO E INSTALAÇÃO. AF_12/2017</t>
  </si>
  <si>
    <t xml:space="preserve">ABRACADEIRA EM ACO PARA AMARRACAO DE ELETRODUTOS, TIPO U SIMPLES, COM 1"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</si>
  <si>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ABRACADEIRA DE LATAO PARA FIXACAO DE CABO PARA-RAIO, DIMENSOES 32 X 24 X 24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</si>
  <si>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CAIXA DE INSPEÇÃO PARA ATERRAMENTO, CIRCULAR, EM POLIETILENO, DIÂMETRO INTERNO = 0,3 M. AF_05/2018</t>
  </si>
  <si>
    <t xml:space="preserve">FITA ISOLANTE ADESIVA ANTICHAMA, USO ATE 750 V, EM ROLO DE 19 MM X 5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</si>
  <si>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SILICONE ACETICO USO GERAL INCOLOR 280 G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</si>
  <si>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ARMACAO VERTICAL COM HASTE E CONTRA-PINO, EM CHAPA DE ACO GALVANIZADO 3/16", COM 1 ESTRIBO E 1 ISOLADOR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</si>
  <si>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CAIXA DE PROTECAO PARA 1 MEDIDOR BIFASICO, EM CHAPA DE ACO 20 USG (PADRAO DA CONCESSIONARIA LOCAL)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</si>
  <si>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CONECTOR DE ALUMINIO TIPO PRENSA CABO, BITOLA 3/8", PARA CABOS DE DIAMETRO DE 9 A 10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</si>
  <si>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TERMINAL METALICO A PRESSAO 1 CABO, PARA CABOS DE 4 A 10 MM2, COM 2 FUROS PARA FIXACAO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</si>
  <si>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POSTE EM CONCRETO PM100 OU ES100 - DUPLO T - 7,20M</t>
  </si>
  <si>
    <t>RAMAL ALIMENTADOR ENTRADA DE ENERGIA</t>
  </si>
  <si>
    <t xml:space="preserve">CONECTOR METALICO TIPO TAPITE, COM SEPARADOR DE CABOS BIMETALICOS, PARA CABOS ATE 25 MM2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</si>
  <si>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CONECTOR PERFURANTE, INSTALADO EM RAMAL DE DISTRIBUIÇÃO  FORNECIMENTO E INSTALAÇÃO. AF_01/2016</t>
  </si>
  <si>
    <t xml:space="preserve">ALCA PREFORMADA DE SERVICO, EM ACO GALVANIZADO, PARA CONDUTORES DE ALUMINIO AWG 6 (CAA 6/1)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</si>
  <si>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CABO TRIPLEX EM ALUMINIO 16mm² </t>
  </si>
  <si>
    <t>2ª ETAPA &gt;&gt; INSTALAÇÃO E FORNECIMENTO DE MATERIAL PARA 34  ENTRADAS DE ENERGIA 50A PADRÃO NORMAS CONCESSIONARIA LOCAL (FORCEL)</t>
  </si>
  <si>
    <t>CABO TRIPLEX EM ALUMINIO 16mm²</t>
  </si>
  <si>
    <t>3398</t>
  </si>
  <si>
    <t>441</t>
  </si>
  <si>
    <t>1050</t>
  </si>
  <si>
    <t>91917</t>
  </si>
  <si>
    <t>3256</t>
  </si>
  <si>
    <t>91872</t>
  </si>
  <si>
    <t>95758</t>
  </si>
  <si>
    <t>341</t>
  </si>
  <si>
    <t>74130/3</t>
  </si>
  <si>
    <t>91932</t>
  </si>
  <si>
    <t>91870</t>
  </si>
  <si>
    <t>39208</t>
  </si>
  <si>
    <t>39174</t>
  </si>
  <si>
    <t>96985</t>
  </si>
  <si>
    <t>39139</t>
  </si>
  <si>
    <t>11270</t>
  </si>
  <si>
    <t>98111</t>
  </si>
  <si>
    <t>21127</t>
  </si>
  <si>
    <t>39961</t>
  </si>
  <si>
    <t>1091</t>
  </si>
  <si>
    <t>39681</t>
  </si>
  <si>
    <t>1597</t>
  </si>
  <si>
    <t>1542</t>
  </si>
  <si>
    <t>COTA002</t>
  </si>
  <si>
    <t>11821</t>
  </si>
  <si>
    <t>93081</t>
  </si>
  <si>
    <t>11274</t>
  </si>
  <si>
    <t>COTA001</t>
  </si>
  <si>
    <t xml:space="preserve">UN    </t>
  </si>
  <si>
    <t>UN</t>
  </si>
  <si>
    <t>M</t>
  </si>
  <si>
    <t xml:space="preserve">M     </t>
  </si>
  <si>
    <t>OBJETO: ENTRADA DE ENERGIA ELÉTRICA 50A</t>
  </si>
  <si>
    <t>LOCALIZAÇÃO: CONJUNTO HABITACIONAL MORAR MELHOR – BAIRRO JARDIM MARIA DA LUZ.</t>
  </si>
  <si>
    <t>Mês 10</t>
  </si>
  <si>
    <t>Mês 11</t>
  </si>
  <si>
    <t>Mês 12</t>
  </si>
  <si>
    <t>01.02</t>
  </si>
  <si>
    <t>02.02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</si>
</sst>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%"/>
  </numFmts>
  <fonts count="26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9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2" fillId="0" borderId="29" xfId="0" applyNumberFormat="1" applyFont="1" applyFill="1" applyBorder="1" applyAlignment="1" applyProtection="1">
      <alignment vertical="center"/>
    </xf>
    <xf numFmtId="0" fontId="2" fillId="0" borderId="21" xfId="0" applyNumberFormat="1" applyFont="1" applyFill="1" applyBorder="1" applyAlignment="1" applyProtection="1">
      <alignment vertical="center"/>
    </xf>
    <xf numFmtId="0" fontId="1" fillId="0" borderId="29" xfId="0" applyFont="1" applyFill="1" applyBorder="1" applyAlignment="1" applyProtection="1">
      <alignment vertical="center"/>
    </xf>
    <xf numFmtId="0" fontId="2" fillId="0" borderId="29" xfId="0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20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5" fillId="0" borderId="31" xfId="0" applyFont="1" applyBorder="1"/>
    <xf numFmtId="0" fontId="15" fillId="0" borderId="23" xfId="0" applyFont="1" applyBorder="1"/>
    <xf numFmtId="0" fontId="15" fillId="0" borderId="32" xfId="0" applyFont="1" applyFill="1" applyBorder="1" applyAlignment="1">
      <alignment horizontal="center"/>
    </xf>
    <xf numFmtId="10" fontId="15" fillId="7" borderId="32" xfId="1" applyNumberFormat="1" applyFont="1" applyFill="1" applyBorder="1" applyProtection="1">
      <protection locked="0"/>
    </xf>
    <xf numFmtId="0" fontId="15" fillId="0" borderId="26" xfId="0" applyFont="1" applyBorder="1"/>
    <xf numFmtId="0" fontId="15" fillId="0" borderId="5" xfId="0" applyFont="1" applyBorder="1"/>
    <xf numFmtId="0" fontId="15" fillId="0" borderId="33" xfId="0" applyFont="1" applyFill="1" applyBorder="1" applyAlignment="1">
      <alignment horizontal="center"/>
    </xf>
    <xf numFmtId="10" fontId="15" fillId="7" borderId="33" xfId="1" applyNumberFormat="1" applyFont="1" applyFill="1" applyBorder="1" applyProtection="1">
      <protection locked="0"/>
    </xf>
    <xf numFmtId="0" fontId="15" fillId="0" borderId="28" xfId="0" applyFont="1" applyBorder="1"/>
    <xf numFmtId="0" fontId="15" fillId="0" borderId="3" xfId="0" applyFont="1" applyBorder="1"/>
    <xf numFmtId="10" fontId="15" fillId="7" borderId="34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7" xfId="0" applyFont="1" applyBorder="1"/>
    <xf numFmtId="0" fontId="15" fillId="0" borderId="30" xfId="0" applyFont="1" applyFill="1" applyBorder="1" applyAlignment="1">
      <alignment horizontal="center"/>
    </xf>
    <xf numFmtId="0" fontId="15" fillId="0" borderId="13" xfId="0" applyFont="1" applyBorder="1"/>
    <xf numFmtId="10" fontId="15" fillId="0" borderId="33" xfId="1" applyNumberFormat="1" applyFont="1" applyFill="1" applyBorder="1" applyProtection="1"/>
    <xf numFmtId="0" fontId="15" fillId="0" borderId="25" xfId="0" applyFont="1" applyBorder="1"/>
    <xf numFmtId="0" fontId="15" fillId="0" borderId="0" xfId="0" applyFont="1" applyBorder="1"/>
    <xf numFmtId="0" fontId="15" fillId="0" borderId="35" xfId="0" applyFont="1" applyBorder="1"/>
    <xf numFmtId="10" fontId="15" fillId="0" borderId="34" xfId="1" applyNumberFormat="1" applyFont="1" applyFill="1" applyBorder="1" applyAlignment="1" applyProtection="1">
      <alignment horizontal="right"/>
    </xf>
    <xf numFmtId="0" fontId="15" fillId="0" borderId="29" xfId="0" applyFont="1" applyBorder="1"/>
    <xf numFmtId="10" fontId="15" fillId="0" borderId="11" xfId="1" applyNumberFormat="1" applyFont="1" applyFill="1" applyBorder="1"/>
    <xf numFmtId="0" fontId="17" fillId="0" borderId="20" xfId="0" applyFont="1" applyFill="1" applyBorder="1"/>
    <xf numFmtId="0" fontId="17" fillId="0" borderId="29" xfId="0" applyFont="1" applyFill="1" applyBorder="1"/>
    <xf numFmtId="10" fontId="17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7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3" xfId="0" applyFont="1" applyBorder="1" applyAlignment="1">
      <alignment vertical="center" wrapText="1"/>
    </xf>
    <xf numFmtId="0" fontId="22" fillId="0" borderId="2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7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30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4" xfId="0" applyNumberFormat="1" applyFont="1" applyFill="1" applyBorder="1" applyAlignment="1" applyProtection="1">
      <protection locked="0"/>
    </xf>
    <xf numFmtId="4" fontId="1" fillId="4" borderId="24" xfId="0" applyNumberFormat="1" applyFont="1" applyFill="1" applyBorder="1" applyAlignment="1" applyProtection="1">
      <protection locked="0"/>
    </xf>
    <xf numFmtId="4" fontId="1" fillId="0" borderId="36" xfId="0" applyNumberFormat="1" applyFont="1" applyBorder="1" applyAlignment="1" applyProtection="1"/>
    <xf numFmtId="0" fontId="0" fillId="0" borderId="8" xfId="0" applyBorder="1" applyProtection="1">
      <protection locked="0"/>
    </xf>
    <xf numFmtId="10" fontId="23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4" fontId="2" fillId="2" borderId="2" xfId="0" applyNumberFormat="1" applyFont="1" applyFill="1" applyBorder="1" applyAlignment="1" applyProtection="1"/>
    <xf numFmtId="10" fontId="24" fillId="0" borderId="37" xfId="0" applyNumberFormat="1" applyFont="1" applyFill="1" applyBorder="1" applyAlignment="1">
      <alignment horizontal="center" vertical="center"/>
    </xf>
    <xf numFmtId="10" fontId="24" fillId="0" borderId="36" xfId="0" applyNumberFormat="1" applyFont="1" applyFill="1" applyBorder="1" applyAlignment="1">
      <alignment horizontal="center" vertical="center"/>
    </xf>
    <xf numFmtId="10" fontId="24" fillId="0" borderId="12" xfId="0" applyNumberFormat="1" applyFont="1" applyFill="1" applyBorder="1" applyAlignment="1">
      <alignment horizontal="center" vertical="center"/>
    </xf>
    <xf numFmtId="10" fontId="24" fillId="0" borderId="2" xfId="0" applyNumberFormat="1" applyFont="1" applyFill="1" applyBorder="1" applyAlignment="1">
      <alignment horizontal="center" vertical="center"/>
    </xf>
    <xf numFmtId="10" fontId="24" fillId="0" borderId="38" xfId="0" applyNumberFormat="1" applyFont="1" applyFill="1" applyBorder="1" applyAlignment="1">
      <alignment horizontal="center" vertical="center"/>
    </xf>
    <xf numFmtId="10" fontId="24" fillId="0" borderId="39" xfId="0" applyNumberFormat="1" applyFont="1" applyFill="1" applyBorder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10" fontId="24" fillId="0" borderId="41" xfId="0" applyNumberFormat="1" applyFont="1" applyFill="1" applyBorder="1" applyAlignment="1">
      <alignment horizontal="center" vertical="center"/>
    </xf>
    <xf numFmtId="10" fontId="24" fillId="0" borderId="42" xfId="0" applyNumberFormat="1" applyFont="1" applyFill="1" applyBorder="1" applyAlignment="1">
      <alignment horizontal="center" vertical="center"/>
    </xf>
    <xf numFmtId="10" fontId="24" fillId="0" borderId="43" xfId="0" applyNumberFormat="1" applyFont="1" applyFill="1" applyBorder="1" applyAlignment="1">
      <alignment horizontal="center" vertical="center"/>
    </xf>
    <xf numFmtId="10" fontId="24" fillId="0" borderId="50" xfId="0" applyNumberFormat="1" applyFont="1" applyFill="1" applyBorder="1" applyAlignment="1">
      <alignment horizontal="center" vertical="center"/>
    </xf>
    <xf numFmtId="10" fontId="24" fillId="0" borderId="51" xfId="0" applyNumberFormat="1" applyFont="1" applyFill="1" applyBorder="1" applyAlignment="1">
      <alignment horizontal="center" vertical="center"/>
    </xf>
    <xf numFmtId="10" fontId="24" fillId="0" borderId="52" xfId="0" applyNumberFormat="1" applyFont="1" applyFill="1" applyBorder="1" applyAlignment="1">
      <alignment horizontal="center" vertical="center"/>
    </xf>
    <xf numFmtId="0" fontId="12" fillId="8" borderId="53" xfId="0" applyFont="1" applyFill="1" applyBorder="1" applyAlignment="1">
      <alignment horizontal="center" vertical="center" wrapText="1"/>
    </xf>
    <xf numFmtId="0" fontId="12" fillId="8" borderId="15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0" fontId="1" fillId="0" borderId="60" xfId="0" applyFont="1" applyBorder="1" applyAlignment="1" applyProtection="1">
      <alignment horizontal="center" vertical="top"/>
    </xf>
    <xf numFmtId="4" fontId="1" fillId="0" borderId="41" xfId="0" applyNumberFormat="1" applyFont="1" applyBorder="1" applyAlignment="1" applyProtection="1"/>
    <xf numFmtId="4" fontId="1" fillId="0" borderId="42" xfId="0" applyNumberFormat="1" applyFont="1" applyBorder="1" applyAlignment="1" applyProtection="1"/>
    <xf numFmtId="0" fontId="2" fillId="0" borderId="61" xfId="0" applyFont="1" applyBorder="1" applyAlignment="1" applyProtection="1">
      <alignment horizontal="center" vertical="center"/>
    </xf>
    <xf numFmtId="10" fontId="2" fillId="0" borderId="59" xfId="1" applyNumberFormat="1" applyFont="1" applyBorder="1" applyAlignment="1" applyProtection="1">
      <alignment vertical="center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64" xfId="0" applyFont="1" applyBorder="1" applyAlignment="1" applyProtection="1">
      <alignment horizontal="right" vertical="center"/>
    </xf>
    <xf numFmtId="0" fontId="2" fillId="5" borderId="65" xfId="0" applyFont="1" applyFill="1" applyBorder="1" applyAlignment="1" applyProtection="1">
      <alignment vertical="center"/>
    </xf>
    <xf numFmtId="0" fontId="2" fillId="0" borderId="10" xfId="0" applyFont="1" applyBorder="1" applyAlignment="1" applyProtection="1">
      <alignment horizontal="center" vertical="center"/>
    </xf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5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5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3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0" fontId="25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4" fontId="2" fillId="0" borderId="65" xfId="0" applyNumberFormat="1" applyFont="1" applyBorder="1" applyAlignment="1" applyProtection="1">
      <alignment horizontal="right" vertical="center"/>
    </xf>
    <xf numFmtId="0" fontId="2" fillId="0" borderId="58" xfId="0" applyFont="1" applyBorder="1" applyAlignment="1" applyProtection="1">
      <alignment horizontal="center" vertical="center"/>
    </xf>
    <xf numFmtId="4" fontId="2" fillId="0" borderId="59" xfId="0" applyNumberFormat="1" applyFont="1" applyBorder="1" applyAlignment="1" applyProtection="1">
      <alignment horizontal="right" vertical="center"/>
    </xf>
    <xf numFmtId="4" fontId="2" fillId="0" borderId="66" xfId="0" applyNumberFormat="1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0" fontId="15" fillId="6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7" borderId="0" xfId="0" applyFont="1" applyFill="1" applyAlignment="1" applyProtection="1">
      <alignment horizontal="left" vertical="center" wrapText="1"/>
      <protection locked="0"/>
    </xf>
    <xf numFmtId="0" fontId="15" fillId="7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8" borderId="40" xfId="0" applyFont="1" applyFill="1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44" xfId="0" applyBorder="1" applyAlignment="1">
      <alignment vertical="center"/>
    </xf>
    <xf numFmtId="0" fontId="12" fillId="8" borderId="45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6" xfId="0" applyBorder="1" applyAlignment="1">
      <alignment vertical="center"/>
    </xf>
    <xf numFmtId="0" fontId="12" fillId="8" borderId="47" xfId="0" applyFont="1" applyFill="1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12" fillId="8" borderId="55" xfId="0" applyFont="1" applyFill="1" applyBorder="1" applyAlignment="1">
      <alignment horizontal="center" vertical="center"/>
    </xf>
    <xf numFmtId="0" fontId="12" fillId="8" borderId="56" xfId="0" applyFont="1" applyFill="1" applyBorder="1" applyAlignment="1">
      <alignment horizontal="center" vertical="center"/>
    </xf>
    <xf numFmtId="0" fontId="12" fillId="8" borderId="57" xfId="0" applyFont="1" applyFill="1" applyBorder="1" applyAlignment="1">
      <alignment horizontal="center"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22" xfId="0" applyNumberFormat="1" applyFont="1" applyFill="1" applyBorder="1" applyAlignment="1">
      <alignment horizontal="left" vertical="top" wrapText="1"/>
    </xf>
    <xf numFmtId="0" fontId="14" fillId="0" borderId="19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3" fillId="0" borderId="22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7" xfId="0" applyNumberFormat="1" applyFont="1" applyFill="1" applyBorder="1" applyAlignment="1" applyProtection="1">
      <alignment horizontal="left" vertical="center"/>
    </xf>
    <xf numFmtId="2" fontId="2" fillId="0" borderId="10" xfId="0" applyNumberFormat="1" applyFont="1" applyBorder="1" applyAlignment="1" applyProtection="1">
      <alignment horizontal="center" vertical="center"/>
    </xf>
    <xf numFmtId="0" fontId="2" fillId="0" borderId="68" xfId="0" applyFont="1" applyBorder="1" applyAlignment="1" applyProtection="1">
      <alignment horizontal="center" vertical="center"/>
    </xf>
    <xf numFmtId="0" fontId="2" fillId="0" borderId="69" xfId="0" applyFont="1" applyBorder="1" applyAlignment="1" applyProtection="1">
      <alignment horizontal="center" vertical="center"/>
    </xf>
    <xf numFmtId="0" fontId="2" fillId="0" borderId="70" xfId="0" applyFont="1" applyBorder="1" applyAlignment="1" applyProtection="1">
      <alignment horizontal="center" vertical="center"/>
    </xf>
    <xf numFmtId="2" fontId="2" fillId="0" borderId="17" xfId="0" applyNumberFormat="1" applyFont="1" applyBorder="1" applyAlignment="1" applyProtection="1">
      <alignment horizontal="center" vertical="center"/>
    </xf>
    <xf numFmtId="10" fontId="1" fillId="0" borderId="1" xfId="1" applyNumberFormat="1" applyFont="1" applyBorder="1" applyAlignment="1" applyProtection="1"/>
    <xf numFmtId="0" fontId="2" fillId="0" borderId="71" xfId="0" applyFont="1" applyBorder="1" applyAlignment="1" applyProtection="1">
      <alignment horizontal="center" vertical="center"/>
    </xf>
    <xf numFmtId="0" fontId="2" fillId="0" borderId="72" xfId="0" applyFont="1" applyBorder="1" applyAlignment="1" applyProtection="1">
      <alignment horizontal="center" vertical="center"/>
    </xf>
    <xf numFmtId="0" fontId="1" fillId="0" borderId="53" xfId="0" applyFont="1" applyBorder="1" applyAlignment="1" applyProtection="1">
      <alignment horizontal="center" vertical="top"/>
    </xf>
    <xf numFmtId="4" fontId="1" fillId="0" borderId="1" xfId="0" applyNumberFormat="1" applyFont="1" applyBorder="1" applyAlignment="1" applyProtection="1">
      <alignment horizontal="justify" vertical="top" wrapText="1"/>
    </xf>
    <xf numFmtId="4" fontId="1" fillId="0" borderId="1" xfId="0" applyNumberFormat="1" applyFont="1" applyBorder="1" applyAlignment="1" applyProtection="1"/>
    <xf numFmtId="0" fontId="2" fillId="0" borderId="73" xfId="0" applyFont="1" applyBorder="1" applyAlignment="1" applyProtection="1">
      <alignment horizontal="center" vertical="center"/>
    </xf>
    <xf numFmtId="0" fontId="2" fillId="0" borderId="67" xfId="0" applyFont="1" applyBorder="1" applyAlignment="1" applyProtection="1">
      <alignment horizontal="center" vertical="center"/>
    </xf>
    <xf numFmtId="0" fontId="2" fillId="0" borderId="74" xfId="0" applyFont="1" applyBorder="1" applyAlignment="1" applyProtection="1">
      <alignment horizontal="center" vertical="center"/>
    </xf>
    <xf numFmtId="0" fontId="2" fillId="0" borderId="71" xfId="0" applyFont="1" applyBorder="1" applyAlignment="1" applyProtection="1">
      <alignment horizontal="right" vertical="center"/>
    </xf>
    <xf numFmtId="0" fontId="2" fillId="0" borderId="72" xfId="0" applyFont="1" applyBorder="1" applyAlignment="1" applyProtection="1">
      <alignment horizontal="right" vertical="center"/>
    </xf>
    <xf numFmtId="0" fontId="2" fillId="0" borderId="75" xfId="0" applyFont="1" applyBorder="1" applyAlignment="1" applyProtection="1">
      <alignment horizontal="center" vertical="center"/>
    </xf>
    <xf numFmtId="0" fontId="0" fillId="0" borderId="29" xfId="0" applyBorder="1"/>
    <xf numFmtId="0" fontId="0" fillId="0" borderId="21" xfId="0" applyBorder="1"/>
    <xf numFmtId="16" fontId="0" fillId="0" borderId="0" xfId="0" applyNumberFormat="1" applyProtection="1">
      <protection locked="0"/>
    </xf>
  </cellXfs>
  <cellStyles count="2">
    <cellStyle name="Normal" xfId="0" builtinId="0"/>
    <cellStyle name="Porcentagem" xfId="1" builtinId="5"/>
  </cellStyles>
  <dxfs count="24"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b/>
        <i val="0"/>
        <color rgb="FFFF0000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tabSelected="1" workbookViewId="0">
      <selection activeCell="I28" sqref="I28"/>
    </sheetView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6.71093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5"/>
      <c r="B1" s="25"/>
      <c r="C1" s="25"/>
      <c r="D1" s="25"/>
      <c r="E1" s="25"/>
      <c r="F1" s="25"/>
      <c r="G1" s="25"/>
      <c r="K1" s="130" t="s">
        <v>21</v>
      </c>
    </row>
    <row r="2" spans="1:13" ht="15" customHeight="1" x14ac:dyDescent="0.25">
      <c r="A2" s="25"/>
      <c r="B2" s="25"/>
      <c r="C2" s="25"/>
      <c r="D2" s="25"/>
      <c r="E2" s="25"/>
      <c r="F2" s="25"/>
      <c r="G2" s="25"/>
      <c r="I2" s="133" t="s">
        <v>8</v>
      </c>
      <c r="K2" s="131"/>
    </row>
    <row r="3" spans="1:13" ht="15" customHeight="1" x14ac:dyDescent="0.25">
      <c r="A3" s="25"/>
      <c r="B3" s="25"/>
      <c r="C3" s="26"/>
      <c r="D3" s="25"/>
      <c r="E3" s="25"/>
      <c r="F3" s="25"/>
      <c r="G3" s="25"/>
      <c r="I3" s="134"/>
      <c r="K3" s="131"/>
    </row>
    <row r="4" spans="1:13" ht="15" customHeight="1" x14ac:dyDescent="0.25">
      <c r="A4" s="25"/>
      <c r="B4" s="25"/>
      <c r="C4" s="26"/>
      <c r="D4" s="25"/>
      <c r="E4" s="25"/>
      <c r="F4" s="25"/>
      <c r="G4" s="25"/>
      <c r="I4" s="134"/>
      <c r="K4" s="131"/>
    </row>
    <row r="5" spans="1:13" ht="15" customHeight="1" x14ac:dyDescent="0.25">
      <c r="A5" s="25"/>
      <c r="B5" s="25"/>
      <c r="C5" s="25"/>
      <c r="D5" s="25"/>
      <c r="E5" s="25"/>
      <c r="F5" s="25"/>
      <c r="G5" s="25"/>
      <c r="I5" s="134"/>
      <c r="K5" s="131"/>
    </row>
    <row r="6" spans="1:13" ht="15" customHeight="1" x14ac:dyDescent="0.25">
      <c r="A6" s="25"/>
      <c r="B6" s="25"/>
      <c r="C6" s="25"/>
      <c r="D6" s="25"/>
      <c r="E6" s="25"/>
      <c r="F6" s="25"/>
      <c r="G6" s="25"/>
      <c r="I6" s="135"/>
      <c r="K6" s="131"/>
    </row>
    <row r="7" spans="1:13" ht="15.75" customHeight="1" x14ac:dyDescent="0.25">
      <c r="A7" s="128" t="s">
        <v>217</v>
      </c>
      <c r="B7" s="128"/>
      <c r="C7" s="128"/>
      <c r="D7" s="128"/>
      <c r="E7" s="128"/>
      <c r="F7" s="128"/>
      <c r="G7" s="128"/>
      <c r="K7" s="131"/>
    </row>
    <row r="8" spans="1:13" ht="15" customHeight="1" x14ac:dyDescent="0.25">
      <c r="A8" s="136" t="s">
        <v>218</v>
      </c>
      <c r="B8" s="136"/>
      <c r="C8" s="136"/>
      <c r="D8" s="136"/>
      <c r="E8" s="136"/>
      <c r="F8" s="136"/>
      <c r="G8" s="136"/>
      <c r="K8" s="131"/>
      <c r="L8" s="10" t="s">
        <v>9</v>
      </c>
    </row>
    <row r="9" spans="1:13" ht="15" customHeight="1" x14ac:dyDescent="0.25">
      <c r="A9" s="137"/>
      <c r="B9" s="138"/>
      <c r="C9" s="138"/>
      <c r="D9" s="138"/>
      <c r="E9" s="138"/>
      <c r="F9" s="138"/>
      <c r="G9" s="139"/>
      <c r="K9" s="132"/>
      <c r="L9" s="10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1" t="s">
        <v>19</v>
      </c>
      <c r="J10" s="11" t="s">
        <v>20</v>
      </c>
      <c r="K10" s="13">
        <v>0</v>
      </c>
      <c r="L10" s="10" t="s">
        <v>7</v>
      </c>
      <c r="M10" s="10">
        <f>G78</f>
        <v>115394.42000000001</v>
      </c>
    </row>
    <row r="11" spans="1:13" s="1" customFormat="1" ht="33.75" x14ac:dyDescent="0.25">
      <c r="A11" s="27">
        <v>1</v>
      </c>
      <c r="B11" s="27"/>
      <c r="C11" s="28" t="s">
        <v>152</v>
      </c>
      <c r="D11" s="6"/>
      <c r="E11" s="7"/>
      <c r="F11" s="7"/>
      <c r="G11" s="7"/>
      <c r="I11" s="8"/>
      <c r="L11" s="10"/>
    </row>
    <row r="12" spans="1:13" s="1" customFormat="1" x14ac:dyDescent="0.25">
      <c r="A12" s="6" t="s">
        <v>68</v>
      </c>
      <c r="B12" s="6"/>
      <c r="C12" s="5" t="s">
        <v>153</v>
      </c>
      <c r="D12" s="6"/>
      <c r="E12" s="7"/>
      <c r="F12" s="7"/>
      <c r="G12" s="7"/>
      <c r="I12" s="8"/>
      <c r="L12" s="10"/>
    </row>
    <row r="13" spans="1:13" s="1" customFormat="1" ht="22.5" x14ac:dyDescent="0.25">
      <c r="A13" s="6" t="s">
        <v>69</v>
      </c>
      <c r="B13" s="6" t="s">
        <v>185</v>
      </c>
      <c r="C13" s="5" t="s">
        <v>154</v>
      </c>
      <c r="D13" s="6" t="s">
        <v>213</v>
      </c>
      <c r="E13" s="7">
        <v>46</v>
      </c>
      <c r="F13" s="7">
        <f t="shared" ref="F13" si="0">ROUND(I13,2)</f>
        <v>3.88</v>
      </c>
      <c r="G13" s="7">
        <f t="shared" ref="G13" si="1">ROUND(F13*E13,2)</f>
        <v>178.48</v>
      </c>
      <c r="I13" s="8">
        <f t="shared" ref="I13:I76" si="2">ROUND(L13-(L13*$K$10),2)</f>
        <v>3.88</v>
      </c>
      <c r="L13" s="10">
        <v>3.88</v>
      </c>
    </row>
    <row r="14" spans="1:13" s="1" customFormat="1" ht="22.5" x14ac:dyDescent="0.25">
      <c r="A14" s="6" t="s">
        <v>103</v>
      </c>
      <c r="B14" s="6" t="s">
        <v>186</v>
      </c>
      <c r="C14" s="5" t="s">
        <v>155</v>
      </c>
      <c r="D14" s="6" t="s">
        <v>213</v>
      </c>
      <c r="E14" s="7">
        <v>46</v>
      </c>
      <c r="F14" s="7">
        <f t="shared" ref="F14:F76" si="3">ROUND(I14,2)</f>
        <v>5.26</v>
      </c>
      <c r="G14" s="7">
        <f t="shared" ref="G14:G76" si="4">ROUND(F14*E14,2)</f>
        <v>241.96</v>
      </c>
      <c r="I14" s="8">
        <f t="shared" si="2"/>
        <v>5.26</v>
      </c>
      <c r="L14" s="10">
        <v>5.26</v>
      </c>
    </row>
    <row r="15" spans="1:13" s="1" customFormat="1" ht="45" x14ac:dyDescent="0.25">
      <c r="A15" s="6" t="s">
        <v>104</v>
      </c>
      <c r="B15" s="6" t="s">
        <v>187</v>
      </c>
      <c r="C15" s="5" t="s">
        <v>156</v>
      </c>
      <c r="D15" s="6" t="s">
        <v>213</v>
      </c>
      <c r="E15" s="7">
        <v>46</v>
      </c>
      <c r="F15" s="7">
        <f t="shared" si="3"/>
        <v>3.43</v>
      </c>
      <c r="G15" s="7">
        <f t="shared" si="4"/>
        <v>157.78</v>
      </c>
      <c r="I15" s="8">
        <f t="shared" si="2"/>
        <v>3.43</v>
      </c>
      <c r="L15" s="10">
        <v>3.43</v>
      </c>
    </row>
    <row r="16" spans="1:13" s="1" customFormat="1" ht="33.75" x14ac:dyDescent="0.25">
      <c r="A16" s="6" t="s">
        <v>105</v>
      </c>
      <c r="B16" s="6" t="s">
        <v>188</v>
      </c>
      <c r="C16" s="5" t="s">
        <v>157</v>
      </c>
      <c r="D16" s="6" t="s">
        <v>214</v>
      </c>
      <c r="E16" s="7">
        <v>46</v>
      </c>
      <c r="F16" s="7">
        <f t="shared" si="3"/>
        <v>14.45</v>
      </c>
      <c r="G16" s="7">
        <f t="shared" si="4"/>
        <v>664.7</v>
      </c>
      <c r="I16" s="8">
        <f t="shared" si="2"/>
        <v>14.45</v>
      </c>
      <c r="L16" s="10">
        <v>14.45</v>
      </c>
    </row>
    <row r="17" spans="1:12" s="1" customFormat="1" x14ac:dyDescent="0.25">
      <c r="A17" s="6" t="s">
        <v>106</v>
      </c>
      <c r="B17" s="6" t="s">
        <v>189</v>
      </c>
      <c r="C17" s="5" t="s">
        <v>158</v>
      </c>
      <c r="D17" s="6" t="s">
        <v>213</v>
      </c>
      <c r="E17" s="7">
        <v>92</v>
      </c>
      <c r="F17" s="7">
        <f t="shared" si="3"/>
        <v>6.68</v>
      </c>
      <c r="G17" s="7">
        <f t="shared" si="4"/>
        <v>614.55999999999995</v>
      </c>
      <c r="I17" s="8">
        <f t="shared" si="2"/>
        <v>6.68</v>
      </c>
      <c r="L17" s="10">
        <v>6.68</v>
      </c>
    </row>
    <row r="18" spans="1:12" s="1" customFormat="1" ht="33.75" x14ac:dyDescent="0.25">
      <c r="A18" s="6" t="s">
        <v>107</v>
      </c>
      <c r="B18" s="6" t="s">
        <v>190</v>
      </c>
      <c r="C18" s="5" t="s">
        <v>159</v>
      </c>
      <c r="D18" s="6" t="s">
        <v>215</v>
      </c>
      <c r="E18" s="7">
        <v>276</v>
      </c>
      <c r="F18" s="7">
        <f t="shared" si="3"/>
        <v>12.98</v>
      </c>
      <c r="G18" s="7">
        <f t="shared" si="4"/>
        <v>3582.48</v>
      </c>
      <c r="I18" s="8">
        <f t="shared" si="2"/>
        <v>12.98</v>
      </c>
      <c r="L18" s="10">
        <v>12.98</v>
      </c>
    </row>
    <row r="19" spans="1:12" s="1" customFormat="1" ht="33.75" x14ac:dyDescent="0.25">
      <c r="A19" s="6" t="s">
        <v>108</v>
      </c>
      <c r="B19" s="6" t="s">
        <v>191</v>
      </c>
      <c r="C19" s="5" t="s">
        <v>160</v>
      </c>
      <c r="D19" s="6" t="s">
        <v>214</v>
      </c>
      <c r="E19" s="7">
        <v>138</v>
      </c>
      <c r="F19" s="7">
        <f t="shared" si="3"/>
        <v>10.52</v>
      </c>
      <c r="G19" s="7">
        <f t="shared" si="4"/>
        <v>1451.76</v>
      </c>
      <c r="I19" s="8">
        <f t="shared" si="2"/>
        <v>10.52</v>
      </c>
      <c r="L19" s="10">
        <v>10.52</v>
      </c>
    </row>
    <row r="20" spans="1:12" s="1" customFormat="1" x14ac:dyDescent="0.25">
      <c r="A20" s="6" t="s">
        <v>109</v>
      </c>
      <c r="B20" s="6" t="s">
        <v>192</v>
      </c>
      <c r="C20" s="5" t="s">
        <v>161</v>
      </c>
      <c r="D20" s="6" t="s">
        <v>216</v>
      </c>
      <c r="E20" s="7">
        <v>2300</v>
      </c>
      <c r="F20" s="7">
        <f t="shared" si="3"/>
        <v>0.16</v>
      </c>
      <c r="G20" s="7">
        <f t="shared" si="4"/>
        <v>368</v>
      </c>
      <c r="I20" s="8">
        <f t="shared" si="2"/>
        <v>0.16</v>
      </c>
      <c r="L20" s="10">
        <v>0.16</v>
      </c>
    </row>
    <row r="21" spans="1:12" s="1" customFormat="1" ht="22.5" x14ac:dyDescent="0.25">
      <c r="A21" s="6" t="s">
        <v>110</v>
      </c>
      <c r="B21" s="6" t="s">
        <v>193</v>
      </c>
      <c r="C21" s="5" t="s">
        <v>162</v>
      </c>
      <c r="D21" s="6" t="s">
        <v>214</v>
      </c>
      <c r="E21" s="7">
        <v>46</v>
      </c>
      <c r="F21" s="7">
        <f t="shared" si="3"/>
        <v>62.84</v>
      </c>
      <c r="G21" s="7">
        <f t="shared" si="4"/>
        <v>2890.64</v>
      </c>
      <c r="I21" s="8">
        <f t="shared" si="2"/>
        <v>62.84</v>
      </c>
      <c r="L21" s="10">
        <v>62.84</v>
      </c>
    </row>
    <row r="22" spans="1:12" s="1" customFormat="1" ht="33.75" x14ac:dyDescent="0.25">
      <c r="A22" s="6" t="s">
        <v>111</v>
      </c>
      <c r="B22" s="6" t="s">
        <v>194</v>
      </c>
      <c r="C22" s="5" t="s">
        <v>163</v>
      </c>
      <c r="D22" s="6" t="s">
        <v>215</v>
      </c>
      <c r="E22" s="7">
        <v>1380</v>
      </c>
      <c r="F22" s="7">
        <f t="shared" si="3"/>
        <v>9.59</v>
      </c>
      <c r="G22" s="7">
        <f t="shared" si="4"/>
        <v>13234.2</v>
      </c>
      <c r="I22" s="8">
        <f t="shared" si="2"/>
        <v>9.59</v>
      </c>
      <c r="L22" s="10">
        <v>9.59</v>
      </c>
    </row>
    <row r="23" spans="1:12" s="1" customFormat="1" ht="33.75" x14ac:dyDescent="0.25">
      <c r="A23" s="6" t="s">
        <v>112</v>
      </c>
      <c r="B23" s="6" t="s">
        <v>195</v>
      </c>
      <c r="C23" s="5" t="s">
        <v>164</v>
      </c>
      <c r="D23" s="27" t="s">
        <v>215</v>
      </c>
      <c r="E23" s="100">
        <v>69</v>
      </c>
      <c r="F23" s="7">
        <f t="shared" si="3"/>
        <v>8.92</v>
      </c>
      <c r="G23" s="7">
        <f t="shared" si="4"/>
        <v>615.48</v>
      </c>
      <c r="I23" s="8">
        <f t="shared" si="2"/>
        <v>8.92</v>
      </c>
      <c r="L23" s="10">
        <v>8.92</v>
      </c>
    </row>
    <row r="24" spans="1:12" s="1" customFormat="1" x14ac:dyDescent="0.25">
      <c r="A24" s="6" t="s">
        <v>113</v>
      </c>
      <c r="B24" s="6" t="s">
        <v>196</v>
      </c>
      <c r="C24" s="5" t="s">
        <v>165</v>
      </c>
      <c r="D24" s="6" t="s">
        <v>213</v>
      </c>
      <c r="E24" s="7">
        <v>46</v>
      </c>
      <c r="F24" s="7">
        <f t="shared" si="3"/>
        <v>0.37</v>
      </c>
      <c r="G24" s="7">
        <f t="shared" si="4"/>
        <v>17.02</v>
      </c>
      <c r="I24" s="8">
        <f t="shared" si="2"/>
        <v>0.37</v>
      </c>
      <c r="L24" s="10">
        <v>0.37</v>
      </c>
    </row>
    <row r="25" spans="1:12" s="1" customFormat="1" x14ac:dyDescent="0.25">
      <c r="A25" s="6" t="s">
        <v>114</v>
      </c>
      <c r="B25" s="6" t="s">
        <v>197</v>
      </c>
      <c r="C25" s="5" t="s">
        <v>166</v>
      </c>
      <c r="D25" s="6" t="s">
        <v>213</v>
      </c>
      <c r="E25" s="7">
        <v>46</v>
      </c>
      <c r="F25" s="7">
        <f t="shared" si="3"/>
        <v>0.69</v>
      </c>
      <c r="G25" s="7">
        <f t="shared" si="4"/>
        <v>31.74</v>
      </c>
      <c r="I25" s="8">
        <f t="shared" si="2"/>
        <v>0.69</v>
      </c>
      <c r="L25" s="10">
        <v>0.69</v>
      </c>
    </row>
    <row r="26" spans="1:12" s="1" customFormat="1" ht="22.5" x14ac:dyDescent="0.25">
      <c r="A26" s="6" t="s">
        <v>115</v>
      </c>
      <c r="B26" s="6" t="s">
        <v>198</v>
      </c>
      <c r="C26" s="5" t="s">
        <v>167</v>
      </c>
      <c r="D26" s="6" t="s">
        <v>214</v>
      </c>
      <c r="E26" s="7">
        <v>46</v>
      </c>
      <c r="F26" s="7">
        <f t="shared" si="3"/>
        <v>41.22</v>
      </c>
      <c r="G26" s="7">
        <f t="shared" si="4"/>
        <v>1896.12</v>
      </c>
      <c r="I26" s="8">
        <f t="shared" si="2"/>
        <v>41.22</v>
      </c>
      <c r="L26" s="10">
        <v>41.22</v>
      </c>
    </row>
    <row r="27" spans="1:12" s="1" customFormat="1" ht="22.5" x14ac:dyDescent="0.25">
      <c r="A27" s="6" t="s">
        <v>116</v>
      </c>
      <c r="B27" s="6" t="s">
        <v>199</v>
      </c>
      <c r="C27" s="5" t="s">
        <v>168</v>
      </c>
      <c r="D27" s="6" t="s">
        <v>213</v>
      </c>
      <c r="E27" s="7">
        <v>92</v>
      </c>
      <c r="F27" s="7">
        <f t="shared" si="3"/>
        <v>0.48</v>
      </c>
      <c r="G27" s="7">
        <f t="shared" si="4"/>
        <v>44.16</v>
      </c>
      <c r="I27" s="8">
        <f t="shared" si="2"/>
        <v>0.48</v>
      </c>
      <c r="L27" s="10">
        <v>0.48</v>
      </c>
    </row>
    <row r="28" spans="1:12" s="1" customFormat="1" ht="22.5" x14ac:dyDescent="0.25">
      <c r="A28" s="6" t="s">
        <v>117</v>
      </c>
      <c r="B28" s="6" t="s">
        <v>200</v>
      </c>
      <c r="C28" s="5" t="s">
        <v>169</v>
      </c>
      <c r="D28" s="6" t="s">
        <v>213</v>
      </c>
      <c r="E28" s="7">
        <v>46</v>
      </c>
      <c r="F28" s="7">
        <f t="shared" si="3"/>
        <v>1.78</v>
      </c>
      <c r="G28" s="7">
        <f t="shared" si="4"/>
        <v>81.88</v>
      </c>
      <c r="I28" s="8">
        <f t="shared" si="2"/>
        <v>1.78</v>
      </c>
      <c r="L28" s="10">
        <v>1.78</v>
      </c>
    </row>
    <row r="29" spans="1:12" s="1" customFormat="1" ht="22.5" x14ac:dyDescent="0.25">
      <c r="A29" s="6" t="s">
        <v>118</v>
      </c>
      <c r="B29" s="6" t="s">
        <v>201</v>
      </c>
      <c r="C29" s="5" t="s">
        <v>170</v>
      </c>
      <c r="D29" s="6" t="s">
        <v>214</v>
      </c>
      <c r="E29" s="7">
        <v>46</v>
      </c>
      <c r="F29" s="7">
        <f t="shared" si="3"/>
        <v>22.43</v>
      </c>
      <c r="G29" s="7">
        <f t="shared" si="4"/>
        <v>1031.78</v>
      </c>
      <c r="I29" s="8">
        <f t="shared" si="2"/>
        <v>22.43</v>
      </c>
      <c r="L29" s="10">
        <v>22.43</v>
      </c>
    </row>
    <row r="30" spans="1:12" s="1" customFormat="1" ht="22.5" x14ac:dyDescent="0.25">
      <c r="A30" s="6" t="s">
        <v>119</v>
      </c>
      <c r="B30" s="6" t="s">
        <v>202</v>
      </c>
      <c r="C30" s="5" t="s">
        <v>171</v>
      </c>
      <c r="D30" s="6" t="s">
        <v>213</v>
      </c>
      <c r="E30" s="7">
        <v>9.2000000000000011</v>
      </c>
      <c r="F30" s="7">
        <f t="shared" si="3"/>
        <v>3.21</v>
      </c>
      <c r="G30" s="7">
        <f t="shared" si="4"/>
        <v>29.53</v>
      </c>
      <c r="I30" s="8">
        <f t="shared" si="2"/>
        <v>3.21</v>
      </c>
      <c r="L30" s="10">
        <v>3.21</v>
      </c>
    </row>
    <row r="31" spans="1:12" s="1" customFormat="1" x14ac:dyDescent="0.25">
      <c r="A31" s="6" t="s">
        <v>120</v>
      </c>
      <c r="B31" s="6" t="s">
        <v>203</v>
      </c>
      <c r="C31" s="5" t="s">
        <v>172</v>
      </c>
      <c r="D31" s="6" t="s">
        <v>213</v>
      </c>
      <c r="E31" s="7">
        <v>46</v>
      </c>
      <c r="F31" s="7">
        <f t="shared" si="3"/>
        <v>9.82</v>
      </c>
      <c r="G31" s="7">
        <f t="shared" si="4"/>
        <v>451.72</v>
      </c>
      <c r="I31" s="8">
        <f t="shared" si="2"/>
        <v>9.82</v>
      </c>
      <c r="L31" s="10">
        <v>9.82</v>
      </c>
    </row>
    <row r="32" spans="1:12" s="1" customFormat="1" ht="22.5" x14ac:dyDescent="0.25">
      <c r="A32" s="6" t="s">
        <v>121</v>
      </c>
      <c r="B32" s="6" t="s">
        <v>204</v>
      </c>
      <c r="C32" s="5" t="s">
        <v>173</v>
      </c>
      <c r="D32" s="6" t="s">
        <v>213</v>
      </c>
      <c r="E32" s="7">
        <v>46</v>
      </c>
      <c r="F32" s="7">
        <f t="shared" si="3"/>
        <v>16.95</v>
      </c>
      <c r="G32" s="7">
        <f t="shared" si="4"/>
        <v>779.7</v>
      </c>
      <c r="I32" s="8">
        <f t="shared" si="2"/>
        <v>16.95</v>
      </c>
      <c r="L32" s="10">
        <v>16.95</v>
      </c>
    </row>
    <row r="33" spans="1:12" s="1" customFormat="1" ht="22.5" x14ac:dyDescent="0.25">
      <c r="A33" s="6" t="s">
        <v>122</v>
      </c>
      <c r="B33" s="6" t="s">
        <v>205</v>
      </c>
      <c r="C33" s="5" t="s">
        <v>174</v>
      </c>
      <c r="D33" s="6" t="s">
        <v>213</v>
      </c>
      <c r="E33" s="7">
        <v>46</v>
      </c>
      <c r="F33" s="7">
        <f t="shared" si="3"/>
        <v>123.31</v>
      </c>
      <c r="G33" s="7">
        <f t="shared" si="4"/>
        <v>5672.26</v>
      </c>
      <c r="I33" s="8">
        <f t="shared" si="2"/>
        <v>123.31</v>
      </c>
      <c r="L33" s="10">
        <v>123.31</v>
      </c>
    </row>
    <row r="34" spans="1:12" s="1" customFormat="1" ht="22.5" x14ac:dyDescent="0.25">
      <c r="A34" s="6" t="s">
        <v>123</v>
      </c>
      <c r="B34" s="6" t="s">
        <v>206</v>
      </c>
      <c r="C34" s="5" t="s">
        <v>175</v>
      </c>
      <c r="D34" s="27" t="s">
        <v>213</v>
      </c>
      <c r="E34" s="100">
        <v>92</v>
      </c>
      <c r="F34" s="7">
        <f t="shared" si="3"/>
        <v>6.97</v>
      </c>
      <c r="G34" s="7">
        <f t="shared" si="4"/>
        <v>641.24</v>
      </c>
      <c r="I34" s="8">
        <f t="shared" si="2"/>
        <v>6.97</v>
      </c>
      <c r="L34" s="10">
        <v>6.97</v>
      </c>
    </row>
    <row r="35" spans="1:12" s="1" customFormat="1" ht="22.5" x14ac:dyDescent="0.25">
      <c r="A35" s="6" t="s">
        <v>124</v>
      </c>
      <c r="B35" s="6" t="s">
        <v>207</v>
      </c>
      <c r="C35" s="5" t="s">
        <v>176</v>
      </c>
      <c r="D35" s="6" t="s">
        <v>213</v>
      </c>
      <c r="E35" s="7">
        <v>552</v>
      </c>
      <c r="F35" s="7">
        <f t="shared" si="3"/>
        <v>13.08</v>
      </c>
      <c r="G35" s="7">
        <f t="shared" si="4"/>
        <v>7220.16</v>
      </c>
      <c r="I35" s="8">
        <f t="shared" si="2"/>
        <v>13.08</v>
      </c>
      <c r="L35" s="10">
        <v>13.08</v>
      </c>
    </row>
    <row r="36" spans="1:12" s="1" customFormat="1" x14ac:dyDescent="0.25">
      <c r="A36" s="6" t="s">
        <v>125</v>
      </c>
      <c r="B36" s="6" t="s">
        <v>208</v>
      </c>
      <c r="C36" s="5" t="s">
        <v>177</v>
      </c>
      <c r="D36" s="6" t="s">
        <v>72</v>
      </c>
      <c r="E36" s="7">
        <v>46</v>
      </c>
      <c r="F36" s="7">
        <f t="shared" si="3"/>
        <v>400</v>
      </c>
      <c r="G36" s="7">
        <f t="shared" si="4"/>
        <v>18400</v>
      </c>
      <c r="I36" s="8">
        <f t="shared" si="2"/>
        <v>400</v>
      </c>
      <c r="L36" s="10">
        <v>400</v>
      </c>
    </row>
    <row r="37" spans="1:12" s="1" customFormat="1" x14ac:dyDescent="0.25">
      <c r="A37" s="6" t="s">
        <v>70</v>
      </c>
      <c r="B37" s="6"/>
      <c r="C37" s="5" t="s">
        <v>178</v>
      </c>
      <c r="D37" s="6"/>
      <c r="E37" s="7"/>
      <c r="F37" s="7"/>
      <c r="G37" s="7"/>
      <c r="I37" s="8"/>
      <c r="L37" s="10"/>
    </row>
    <row r="38" spans="1:12" s="1" customFormat="1" ht="22.5" x14ac:dyDescent="0.25">
      <c r="A38" s="6" t="s">
        <v>71</v>
      </c>
      <c r="B38" s="6" t="s">
        <v>209</v>
      </c>
      <c r="C38" s="5" t="s">
        <v>179</v>
      </c>
      <c r="D38" s="6" t="s">
        <v>213</v>
      </c>
      <c r="E38" s="7">
        <v>92</v>
      </c>
      <c r="F38" s="7">
        <f t="shared" si="3"/>
        <v>5.72</v>
      </c>
      <c r="G38" s="7">
        <f t="shared" si="4"/>
        <v>526.24</v>
      </c>
      <c r="I38" s="8">
        <f t="shared" si="2"/>
        <v>5.72</v>
      </c>
      <c r="L38" s="10">
        <v>5.72</v>
      </c>
    </row>
    <row r="39" spans="1:12" s="1" customFormat="1" ht="22.5" x14ac:dyDescent="0.25">
      <c r="A39" s="6" t="s">
        <v>73</v>
      </c>
      <c r="B39" s="6" t="s">
        <v>210</v>
      </c>
      <c r="C39" s="5" t="s">
        <v>180</v>
      </c>
      <c r="D39" s="6" t="s">
        <v>214</v>
      </c>
      <c r="E39" s="7">
        <v>184</v>
      </c>
      <c r="F39" s="7">
        <f t="shared" si="3"/>
        <v>12.49</v>
      </c>
      <c r="G39" s="7">
        <f t="shared" si="4"/>
        <v>2298.16</v>
      </c>
      <c r="I39" s="8">
        <f t="shared" si="2"/>
        <v>12.49</v>
      </c>
      <c r="L39" s="10">
        <v>12.49</v>
      </c>
    </row>
    <row r="40" spans="1:12" s="1" customFormat="1" ht="22.5" x14ac:dyDescent="0.25">
      <c r="A40" s="6" t="s">
        <v>74</v>
      </c>
      <c r="B40" s="6" t="s">
        <v>211</v>
      </c>
      <c r="C40" s="5" t="s">
        <v>181</v>
      </c>
      <c r="D40" s="6" t="s">
        <v>213</v>
      </c>
      <c r="E40" s="7">
        <v>92</v>
      </c>
      <c r="F40" s="7">
        <f t="shared" si="3"/>
        <v>1.1499999999999999</v>
      </c>
      <c r="G40" s="7">
        <f t="shared" si="4"/>
        <v>105.8</v>
      </c>
      <c r="I40" s="8">
        <f t="shared" si="2"/>
        <v>1.1499999999999999</v>
      </c>
      <c r="L40" s="10">
        <v>1.1499999999999999</v>
      </c>
    </row>
    <row r="41" spans="1:12" s="1" customFormat="1" x14ac:dyDescent="0.25">
      <c r="A41" s="6" t="s">
        <v>75</v>
      </c>
      <c r="B41" s="6" t="s">
        <v>212</v>
      </c>
      <c r="C41" s="5" t="s">
        <v>182</v>
      </c>
      <c r="D41" s="6" t="s">
        <v>215</v>
      </c>
      <c r="E41" s="7">
        <v>636.91999999999996</v>
      </c>
      <c r="F41" s="7">
        <f t="shared" si="3"/>
        <v>4.8</v>
      </c>
      <c r="G41" s="7">
        <f t="shared" si="4"/>
        <v>3057.22</v>
      </c>
      <c r="I41" s="8">
        <f t="shared" si="2"/>
        <v>4.8</v>
      </c>
      <c r="L41" s="10">
        <v>4.8</v>
      </c>
    </row>
    <row r="42" spans="1:12" s="1" customFormat="1" x14ac:dyDescent="0.25">
      <c r="A42" s="6"/>
      <c r="B42" s="6"/>
      <c r="C42" s="5"/>
      <c r="D42" s="6"/>
      <c r="E42" s="7"/>
      <c r="F42" s="7"/>
      <c r="G42" s="7"/>
      <c r="I42" s="8"/>
      <c r="L42" s="10"/>
    </row>
    <row r="43" spans="1:12" s="1" customFormat="1" x14ac:dyDescent="0.25">
      <c r="A43" s="6"/>
      <c r="B43" s="6"/>
      <c r="C43" s="5" t="s">
        <v>126</v>
      </c>
      <c r="D43" s="6"/>
      <c r="E43" s="7"/>
      <c r="F43" s="7"/>
      <c r="G43" s="7"/>
      <c r="I43" s="8"/>
      <c r="L43" s="10"/>
    </row>
    <row r="44" spans="1:12" s="1" customFormat="1" x14ac:dyDescent="0.25">
      <c r="A44" s="6"/>
      <c r="B44" s="6"/>
      <c r="C44" s="5" t="s">
        <v>127</v>
      </c>
      <c r="D44" s="6"/>
      <c r="E44" s="7"/>
      <c r="F44" s="7"/>
      <c r="G44" s="7"/>
      <c r="I44" s="8"/>
      <c r="L44" s="10"/>
    </row>
    <row r="45" spans="1:12" s="1" customFormat="1" x14ac:dyDescent="0.25">
      <c r="A45" s="6"/>
      <c r="B45" s="6"/>
      <c r="C45" s="5"/>
      <c r="D45" s="27"/>
      <c r="E45" s="100"/>
      <c r="F45" s="7"/>
      <c r="G45" s="7"/>
      <c r="I45" s="8"/>
      <c r="L45" s="10"/>
    </row>
    <row r="46" spans="1:12" s="1" customFormat="1" ht="33.75" x14ac:dyDescent="0.25">
      <c r="A46" s="27">
        <v>2</v>
      </c>
      <c r="B46" s="27"/>
      <c r="C46" s="28" t="s">
        <v>183</v>
      </c>
      <c r="D46" s="6"/>
      <c r="E46" s="7"/>
      <c r="F46" s="7"/>
      <c r="G46" s="7"/>
      <c r="I46" s="8"/>
      <c r="L46" s="10"/>
    </row>
    <row r="47" spans="1:12" s="1" customFormat="1" x14ac:dyDescent="0.25">
      <c r="A47" s="6" t="s">
        <v>76</v>
      </c>
      <c r="B47" s="6"/>
      <c r="C47" s="5" t="s">
        <v>153</v>
      </c>
      <c r="D47" s="6"/>
      <c r="E47" s="7"/>
      <c r="F47" s="7"/>
      <c r="G47" s="7"/>
      <c r="I47" s="8"/>
      <c r="L47" s="10"/>
    </row>
    <row r="48" spans="1:12" s="1" customFormat="1" ht="22.5" x14ac:dyDescent="0.25">
      <c r="A48" s="6" t="s">
        <v>77</v>
      </c>
      <c r="B48" s="6" t="s">
        <v>185</v>
      </c>
      <c r="C48" s="5" t="s">
        <v>154</v>
      </c>
      <c r="D48" s="6" t="s">
        <v>213</v>
      </c>
      <c r="E48" s="7">
        <v>34</v>
      </c>
      <c r="F48" s="7">
        <f t="shared" si="3"/>
        <v>3.88</v>
      </c>
      <c r="G48" s="7">
        <f t="shared" si="4"/>
        <v>131.91999999999999</v>
      </c>
      <c r="I48" s="8">
        <f t="shared" si="2"/>
        <v>3.88</v>
      </c>
      <c r="L48" s="10">
        <v>3.88</v>
      </c>
    </row>
    <row r="49" spans="1:12" s="1" customFormat="1" ht="22.5" x14ac:dyDescent="0.25">
      <c r="A49" s="6" t="s">
        <v>128</v>
      </c>
      <c r="B49" s="6" t="s">
        <v>186</v>
      </c>
      <c r="C49" s="5" t="s">
        <v>155</v>
      </c>
      <c r="D49" s="6" t="s">
        <v>213</v>
      </c>
      <c r="E49" s="7">
        <v>34</v>
      </c>
      <c r="F49" s="7">
        <f t="shared" si="3"/>
        <v>5.26</v>
      </c>
      <c r="G49" s="7">
        <f t="shared" si="4"/>
        <v>178.84</v>
      </c>
      <c r="I49" s="8">
        <f t="shared" si="2"/>
        <v>5.26</v>
      </c>
      <c r="L49" s="10">
        <v>5.26</v>
      </c>
    </row>
    <row r="50" spans="1:12" s="1" customFormat="1" ht="45" x14ac:dyDescent="0.25">
      <c r="A50" s="6" t="s">
        <v>129</v>
      </c>
      <c r="B50" s="6" t="s">
        <v>187</v>
      </c>
      <c r="C50" s="5" t="s">
        <v>156</v>
      </c>
      <c r="D50" s="6" t="s">
        <v>213</v>
      </c>
      <c r="E50" s="7">
        <v>34</v>
      </c>
      <c r="F50" s="7">
        <f t="shared" si="3"/>
        <v>3.43</v>
      </c>
      <c r="G50" s="7">
        <f t="shared" si="4"/>
        <v>116.62</v>
      </c>
      <c r="I50" s="8">
        <f t="shared" si="2"/>
        <v>3.43</v>
      </c>
      <c r="L50" s="10">
        <v>3.43</v>
      </c>
    </row>
    <row r="51" spans="1:12" s="1" customFormat="1" ht="33.75" x14ac:dyDescent="0.25">
      <c r="A51" s="6" t="s">
        <v>130</v>
      </c>
      <c r="B51" s="6" t="s">
        <v>188</v>
      </c>
      <c r="C51" s="5" t="s">
        <v>157</v>
      </c>
      <c r="D51" s="6" t="s">
        <v>214</v>
      </c>
      <c r="E51" s="7">
        <v>34</v>
      </c>
      <c r="F51" s="7">
        <f t="shared" si="3"/>
        <v>14.45</v>
      </c>
      <c r="G51" s="7">
        <f t="shared" si="4"/>
        <v>491.3</v>
      </c>
      <c r="I51" s="8">
        <f t="shared" si="2"/>
        <v>14.45</v>
      </c>
      <c r="L51" s="10">
        <v>14.45</v>
      </c>
    </row>
    <row r="52" spans="1:12" s="1" customFormat="1" x14ac:dyDescent="0.25">
      <c r="A52" s="6" t="s">
        <v>131</v>
      </c>
      <c r="B52" s="6" t="s">
        <v>189</v>
      </c>
      <c r="C52" s="5" t="s">
        <v>158</v>
      </c>
      <c r="D52" s="6" t="s">
        <v>213</v>
      </c>
      <c r="E52" s="7">
        <v>68</v>
      </c>
      <c r="F52" s="7">
        <f t="shared" si="3"/>
        <v>6.68</v>
      </c>
      <c r="G52" s="7">
        <f t="shared" si="4"/>
        <v>454.24</v>
      </c>
      <c r="I52" s="8">
        <f t="shared" si="2"/>
        <v>6.68</v>
      </c>
      <c r="L52" s="10">
        <v>6.68</v>
      </c>
    </row>
    <row r="53" spans="1:12" s="1" customFormat="1" ht="33.75" x14ac:dyDescent="0.25">
      <c r="A53" s="6" t="s">
        <v>132</v>
      </c>
      <c r="B53" s="6" t="s">
        <v>190</v>
      </c>
      <c r="C53" s="5" t="s">
        <v>159</v>
      </c>
      <c r="D53" s="6" t="s">
        <v>215</v>
      </c>
      <c r="E53" s="7">
        <v>204</v>
      </c>
      <c r="F53" s="7">
        <f t="shared" si="3"/>
        <v>12.98</v>
      </c>
      <c r="G53" s="7">
        <f t="shared" si="4"/>
        <v>2647.92</v>
      </c>
      <c r="I53" s="8">
        <f t="shared" si="2"/>
        <v>12.98</v>
      </c>
      <c r="L53" s="10">
        <v>12.98</v>
      </c>
    </row>
    <row r="54" spans="1:12" s="1" customFormat="1" ht="33.75" x14ac:dyDescent="0.25">
      <c r="A54" s="6" t="s">
        <v>133</v>
      </c>
      <c r="B54" s="6" t="s">
        <v>191</v>
      </c>
      <c r="C54" s="5" t="s">
        <v>160</v>
      </c>
      <c r="D54" s="6" t="s">
        <v>214</v>
      </c>
      <c r="E54" s="7">
        <v>102</v>
      </c>
      <c r="F54" s="7">
        <f t="shared" si="3"/>
        <v>10.52</v>
      </c>
      <c r="G54" s="7">
        <f t="shared" si="4"/>
        <v>1073.04</v>
      </c>
      <c r="I54" s="8">
        <f t="shared" si="2"/>
        <v>10.52</v>
      </c>
      <c r="L54" s="10">
        <v>10.52</v>
      </c>
    </row>
    <row r="55" spans="1:12" s="1" customFormat="1" x14ac:dyDescent="0.25">
      <c r="A55" s="6" t="s">
        <v>134</v>
      </c>
      <c r="B55" s="6" t="s">
        <v>192</v>
      </c>
      <c r="C55" s="5" t="s">
        <v>161</v>
      </c>
      <c r="D55" s="6" t="s">
        <v>216</v>
      </c>
      <c r="E55" s="7">
        <v>1700</v>
      </c>
      <c r="F55" s="7">
        <f t="shared" si="3"/>
        <v>0.16</v>
      </c>
      <c r="G55" s="7">
        <f t="shared" si="4"/>
        <v>272</v>
      </c>
      <c r="I55" s="8">
        <f t="shared" si="2"/>
        <v>0.16</v>
      </c>
      <c r="L55" s="10">
        <v>0.16</v>
      </c>
    </row>
    <row r="56" spans="1:12" s="1" customFormat="1" ht="22.5" x14ac:dyDescent="0.25">
      <c r="A56" s="6" t="s">
        <v>135</v>
      </c>
      <c r="B56" s="6" t="s">
        <v>193</v>
      </c>
      <c r="C56" s="5" t="s">
        <v>162</v>
      </c>
      <c r="D56" s="27" t="s">
        <v>214</v>
      </c>
      <c r="E56" s="100">
        <v>34</v>
      </c>
      <c r="F56" s="7">
        <f t="shared" si="3"/>
        <v>62.84</v>
      </c>
      <c r="G56" s="7">
        <f t="shared" si="4"/>
        <v>2136.56</v>
      </c>
      <c r="I56" s="8">
        <f t="shared" si="2"/>
        <v>62.84</v>
      </c>
      <c r="L56" s="10">
        <v>62.84</v>
      </c>
    </row>
    <row r="57" spans="1:12" s="1" customFormat="1" ht="33.75" x14ac:dyDescent="0.25">
      <c r="A57" s="6" t="s">
        <v>136</v>
      </c>
      <c r="B57" s="6" t="s">
        <v>194</v>
      </c>
      <c r="C57" s="5" t="s">
        <v>163</v>
      </c>
      <c r="D57" s="6" t="s">
        <v>215</v>
      </c>
      <c r="E57" s="7">
        <v>1020</v>
      </c>
      <c r="F57" s="7">
        <f t="shared" si="3"/>
        <v>9.59</v>
      </c>
      <c r="G57" s="7">
        <f t="shared" si="4"/>
        <v>9781.7999999999993</v>
      </c>
      <c r="I57" s="8">
        <f t="shared" si="2"/>
        <v>9.59</v>
      </c>
      <c r="L57" s="10">
        <v>9.59</v>
      </c>
    </row>
    <row r="58" spans="1:12" s="1" customFormat="1" ht="33.75" x14ac:dyDescent="0.25">
      <c r="A58" s="6" t="s">
        <v>137</v>
      </c>
      <c r="B58" s="6" t="s">
        <v>195</v>
      </c>
      <c r="C58" s="5" t="s">
        <v>164</v>
      </c>
      <c r="D58" s="6" t="s">
        <v>215</v>
      </c>
      <c r="E58" s="7">
        <v>51</v>
      </c>
      <c r="F58" s="7">
        <f t="shared" si="3"/>
        <v>8.92</v>
      </c>
      <c r="G58" s="7">
        <f t="shared" si="4"/>
        <v>454.92</v>
      </c>
      <c r="I58" s="8">
        <f t="shared" si="2"/>
        <v>8.92</v>
      </c>
      <c r="L58" s="10">
        <v>8.92</v>
      </c>
    </row>
    <row r="59" spans="1:12" s="1" customFormat="1" x14ac:dyDescent="0.25">
      <c r="A59" s="6" t="s">
        <v>138</v>
      </c>
      <c r="B59" s="6" t="s">
        <v>196</v>
      </c>
      <c r="C59" s="5" t="s">
        <v>165</v>
      </c>
      <c r="D59" s="6" t="s">
        <v>213</v>
      </c>
      <c r="E59" s="7">
        <v>34</v>
      </c>
      <c r="F59" s="7">
        <f t="shared" si="3"/>
        <v>0.37</v>
      </c>
      <c r="G59" s="7">
        <f t="shared" si="4"/>
        <v>12.58</v>
      </c>
      <c r="I59" s="8">
        <f t="shared" si="2"/>
        <v>0.37</v>
      </c>
      <c r="L59" s="10">
        <v>0.37</v>
      </c>
    </row>
    <row r="60" spans="1:12" s="1" customFormat="1" x14ac:dyDescent="0.25">
      <c r="A60" s="6" t="s">
        <v>139</v>
      </c>
      <c r="B60" s="6" t="s">
        <v>197</v>
      </c>
      <c r="C60" s="5" t="s">
        <v>166</v>
      </c>
      <c r="D60" s="6" t="s">
        <v>213</v>
      </c>
      <c r="E60" s="7">
        <v>34</v>
      </c>
      <c r="F60" s="7">
        <f t="shared" si="3"/>
        <v>0.69</v>
      </c>
      <c r="G60" s="7">
        <f t="shared" si="4"/>
        <v>23.46</v>
      </c>
      <c r="I60" s="8">
        <f t="shared" si="2"/>
        <v>0.69</v>
      </c>
      <c r="L60" s="10">
        <v>0.69</v>
      </c>
    </row>
    <row r="61" spans="1:12" s="1" customFormat="1" ht="22.5" x14ac:dyDescent="0.25">
      <c r="A61" s="6" t="s">
        <v>140</v>
      </c>
      <c r="B61" s="6" t="s">
        <v>198</v>
      </c>
      <c r="C61" s="5" t="s">
        <v>167</v>
      </c>
      <c r="D61" s="6" t="s">
        <v>214</v>
      </c>
      <c r="E61" s="7">
        <v>34</v>
      </c>
      <c r="F61" s="7">
        <f t="shared" si="3"/>
        <v>41.22</v>
      </c>
      <c r="G61" s="7">
        <f t="shared" si="4"/>
        <v>1401.48</v>
      </c>
      <c r="I61" s="8">
        <f t="shared" si="2"/>
        <v>41.22</v>
      </c>
      <c r="L61" s="10">
        <v>41.22</v>
      </c>
    </row>
    <row r="62" spans="1:12" s="1" customFormat="1" ht="22.5" x14ac:dyDescent="0.25">
      <c r="A62" s="6" t="s">
        <v>141</v>
      </c>
      <c r="B62" s="6" t="s">
        <v>199</v>
      </c>
      <c r="C62" s="5" t="s">
        <v>168</v>
      </c>
      <c r="D62" s="6" t="s">
        <v>213</v>
      </c>
      <c r="E62" s="7">
        <v>68</v>
      </c>
      <c r="F62" s="7">
        <f t="shared" si="3"/>
        <v>0.48</v>
      </c>
      <c r="G62" s="7">
        <f t="shared" si="4"/>
        <v>32.64</v>
      </c>
      <c r="I62" s="8">
        <f t="shared" si="2"/>
        <v>0.48</v>
      </c>
      <c r="L62" s="10">
        <v>0.48</v>
      </c>
    </row>
    <row r="63" spans="1:12" s="1" customFormat="1" ht="22.5" x14ac:dyDescent="0.25">
      <c r="A63" s="6" t="s">
        <v>142</v>
      </c>
      <c r="B63" s="6" t="s">
        <v>200</v>
      </c>
      <c r="C63" s="5" t="s">
        <v>169</v>
      </c>
      <c r="D63" s="6" t="s">
        <v>213</v>
      </c>
      <c r="E63" s="7">
        <v>34</v>
      </c>
      <c r="F63" s="7">
        <f t="shared" si="3"/>
        <v>1.78</v>
      </c>
      <c r="G63" s="7">
        <f t="shared" si="4"/>
        <v>60.52</v>
      </c>
      <c r="I63" s="8">
        <f t="shared" si="2"/>
        <v>1.78</v>
      </c>
      <c r="L63" s="10">
        <v>1.78</v>
      </c>
    </row>
    <row r="64" spans="1:12" s="1" customFormat="1" ht="22.5" x14ac:dyDescent="0.25">
      <c r="A64" s="6" t="s">
        <v>143</v>
      </c>
      <c r="B64" s="6" t="s">
        <v>201</v>
      </c>
      <c r="C64" s="5" t="s">
        <v>170</v>
      </c>
      <c r="D64" s="6" t="s">
        <v>214</v>
      </c>
      <c r="E64" s="7">
        <v>34</v>
      </c>
      <c r="F64" s="7">
        <f t="shared" si="3"/>
        <v>22.43</v>
      </c>
      <c r="G64" s="7">
        <f t="shared" si="4"/>
        <v>762.62</v>
      </c>
      <c r="I64" s="8">
        <f t="shared" si="2"/>
        <v>22.43</v>
      </c>
      <c r="L64" s="10">
        <v>22.43</v>
      </c>
    </row>
    <row r="65" spans="1:12" s="1" customFormat="1" ht="22.5" x14ac:dyDescent="0.25">
      <c r="A65" s="6" t="s">
        <v>144</v>
      </c>
      <c r="B65" s="6" t="s">
        <v>202</v>
      </c>
      <c r="C65" s="5" t="s">
        <v>171</v>
      </c>
      <c r="D65" s="6" t="s">
        <v>213</v>
      </c>
      <c r="E65" s="7">
        <v>6.8000000000000007</v>
      </c>
      <c r="F65" s="7">
        <f t="shared" si="3"/>
        <v>3.21</v>
      </c>
      <c r="G65" s="7">
        <f t="shared" si="4"/>
        <v>21.83</v>
      </c>
      <c r="I65" s="8">
        <f t="shared" si="2"/>
        <v>3.21</v>
      </c>
      <c r="L65" s="10">
        <v>3.21</v>
      </c>
    </row>
    <row r="66" spans="1:12" s="1" customFormat="1" x14ac:dyDescent="0.25">
      <c r="A66" s="6" t="s">
        <v>145</v>
      </c>
      <c r="B66" s="6" t="s">
        <v>203</v>
      </c>
      <c r="C66" s="5" t="s">
        <v>172</v>
      </c>
      <c r="D66" s="6" t="s">
        <v>213</v>
      </c>
      <c r="E66" s="7">
        <v>34</v>
      </c>
      <c r="F66" s="7">
        <f t="shared" si="3"/>
        <v>9.82</v>
      </c>
      <c r="G66" s="7">
        <f t="shared" si="4"/>
        <v>333.88</v>
      </c>
      <c r="I66" s="8">
        <f t="shared" si="2"/>
        <v>9.82</v>
      </c>
      <c r="L66" s="10">
        <v>9.82</v>
      </c>
    </row>
    <row r="67" spans="1:12" s="1" customFormat="1" ht="22.5" x14ac:dyDescent="0.25">
      <c r="A67" s="6" t="s">
        <v>146</v>
      </c>
      <c r="B67" s="6" t="s">
        <v>204</v>
      </c>
      <c r="C67" s="5" t="s">
        <v>173</v>
      </c>
      <c r="D67" s="27" t="s">
        <v>213</v>
      </c>
      <c r="E67" s="100">
        <v>34</v>
      </c>
      <c r="F67" s="7">
        <f t="shared" si="3"/>
        <v>16.95</v>
      </c>
      <c r="G67" s="7">
        <f t="shared" si="4"/>
        <v>576.29999999999995</v>
      </c>
      <c r="I67" s="8">
        <f t="shared" si="2"/>
        <v>16.95</v>
      </c>
      <c r="L67" s="10">
        <v>16.95</v>
      </c>
    </row>
    <row r="68" spans="1:12" s="1" customFormat="1" ht="22.5" x14ac:dyDescent="0.25">
      <c r="A68" s="6" t="s">
        <v>147</v>
      </c>
      <c r="B68" s="6" t="s">
        <v>205</v>
      </c>
      <c r="C68" s="5" t="s">
        <v>174</v>
      </c>
      <c r="D68" s="6" t="s">
        <v>213</v>
      </c>
      <c r="E68" s="7">
        <v>34</v>
      </c>
      <c r="F68" s="7">
        <f t="shared" si="3"/>
        <v>123.31</v>
      </c>
      <c r="G68" s="7">
        <f t="shared" si="4"/>
        <v>4192.54</v>
      </c>
      <c r="I68" s="8">
        <f t="shared" si="2"/>
        <v>123.31</v>
      </c>
      <c r="L68" s="10">
        <v>123.31</v>
      </c>
    </row>
    <row r="69" spans="1:12" s="1" customFormat="1" ht="22.5" x14ac:dyDescent="0.25">
      <c r="A69" s="6" t="s">
        <v>148</v>
      </c>
      <c r="B69" s="6" t="s">
        <v>206</v>
      </c>
      <c r="C69" s="5" t="s">
        <v>175</v>
      </c>
      <c r="D69" s="6" t="s">
        <v>213</v>
      </c>
      <c r="E69" s="7">
        <v>68</v>
      </c>
      <c r="F69" s="7">
        <f t="shared" si="3"/>
        <v>6.97</v>
      </c>
      <c r="G69" s="7">
        <f t="shared" si="4"/>
        <v>473.96</v>
      </c>
      <c r="I69" s="8">
        <f t="shared" si="2"/>
        <v>6.97</v>
      </c>
      <c r="L69" s="10">
        <v>6.97</v>
      </c>
    </row>
    <row r="70" spans="1:12" s="1" customFormat="1" ht="22.5" x14ac:dyDescent="0.25">
      <c r="A70" s="6" t="s">
        <v>149</v>
      </c>
      <c r="B70" s="6" t="s">
        <v>207</v>
      </c>
      <c r="C70" s="5" t="s">
        <v>176</v>
      </c>
      <c r="D70" s="6" t="s">
        <v>213</v>
      </c>
      <c r="E70" s="7">
        <v>408</v>
      </c>
      <c r="F70" s="7">
        <f t="shared" si="3"/>
        <v>13.08</v>
      </c>
      <c r="G70" s="7">
        <f t="shared" si="4"/>
        <v>5336.64</v>
      </c>
      <c r="I70" s="8">
        <f t="shared" si="2"/>
        <v>13.08</v>
      </c>
      <c r="L70" s="10">
        <v>13.08</v>
      </c>
    </row>
    <row r="71" spans="1:12" s="1" customFormat="1" x14ac:dyDescent="0.25">
      <c r="A71" s="6" t="s">
        <v>150</v>
      </c>
      <c r="B71" s="6" t="s">
        <v>208</v>
      </c>
      <c r="C71" s="5" t="s">
        <v>177</v>
      </c>
      <c r="D71" s="6" t="s">
        <v>72</v>
      </c>
      <c r="E71" s="7">
        <v>34</v>
      </c>
      <c r="F71" s="7">
        <f t="shared" si="3"/>
        <v>400</v>
      </c>
      <c r="G71" s="7">
        <f t="shared" si="4"/>
        <v>13600</v>
      </c>
      <c r="I71" s="8">
        <f t="shared" si="2"/>
        <v>400</v>
      </c>
      <c r="L71" s="10">
        <v>400</v>
      </c>
    </row>
    <row r="72" spans="1:12" s="1" customFormat="1" x14ac:dyDescent="0.25">
      <c r="A72" s="6" t="s">
        <v>78</v>
      </c>
      <c r="B72" s="6"/>
      <c r="C72" s="5" t="s">
        <v>178</v>
      </c>
      <c r="D72" s="6"/>
      <c r="E72" s="7"/>
      <c r="F72" s="7"/>
      <c r="G72" s="7"/>
      <c r="I72" s="8"/>
      <c r="L72" s="10"/>
    </row>
    <row r="73" spans="1:12" s="1" customFormat="1" ht="22.5" x14ac:dyDescent="0.25">
      <c r="A73" s="6" t="s">
        <v>79</v>
      </c>
      <c r="B73" s="6" t="s">
        <v>209</v>
      </c>
      <c r="C73" s="5" t="s">
        <v>179</v>
      </c>
      <c r="D73" s="6" t="s">
        <v>213</v>
      </c>
      <c r="E73" s="7">
        <v>68</v>
      </c>
      <c r="F73" s="7">
        <f t="shared" si="3"/>
        <v>5.72</v>
      </c>
      <c r="G73" s="7">
        <f t="shared" si="4"/>
        <v>388.96</v>
      </c>
      <c r="I73" s="8">
        <f t="shared" si="2"/>
        <v>5.72</v>
      </c>
      <c r="L73" s="10">
        <v>5.72</v>
      </c>
    </row>
    <row r="74" spans="1:12" s="1" customFormat="1" ht="22.5" x14ac:dyDescent="0.25">
      <c r="A74" s="6" t="s">
        <v>80</v>
      </c>
      <c r="B74" s="6" t="s">
        <v>210</v>
      </c>
      <c r="C74" s="5" t="s">
        <v>180</v>
      </c>
      <c r="D74" s="6" t="s">
        <v>214</v>
      </c>
      <c r="E74" s="7">
        <v>136</v>
      </c>
      <c r="F74" s="7">
        <f t="shared" si="3"/>
        <v>12.49</v>
      </c>
      <c r="G74" s="7">
        <f t="shared" si="4"/>
        <v>1698.64</v>
      </c>
      <c r="I74" s="8">
        <f t="shared" si="2"/>
        <v>12.49</v>
      </c>
      <c r="L74" s="10">
        <v>12.49</v>
      </c>
    </row>
    <row r="75" spans="1:12" s="1" customFormat="1" ht="22.5" x14ac:dyDescent="0.25">
      <c r="A75" s="6" t="s">
        <v>151</v>
      </c>
      <c r="B75" s="6" t="s">
        <v>211</v>
      </c>
      <c r="C75" s="5" t="s">
        <v>181</v>
      </c>
      <c r="D75" s="6" t="s">
        <v>213</v>
      </c>
      <c r="E75" s="7">
        <v>68</v>
      </c>
      <c r="F75" s="7">
        <f t="shared" si="3"/>
        <v>1.1499999999999999</v>
      </c>
      <c r="G75" s="7">
        <f t="shared" si="4"/>
        <v>78.2</v>
      </c>
      <c r="I75" s="8">
        <f t="shared" si="2"/>
        <v>1.1499999999999999</v>
      </c>
      <c r="L75" s="10">
        <v>1.1499999999999999</v>
      </c>
    </row>
    <row r="76" spans="1:12" s="1" customFormat="1" x14ac:dyDescent="0.25">
      <c r="A76" s="6" t="s">
        <v>81</v>
      </c>
      <c r="B76" s="6" t="s">
        <v>212</v>
      </c>
      <c r="C76" s="5" t="s">
        <v>184</v>
      </c>
      <c r="D76" s="6" t="s">
        <v>215</v>
      </c>
      <c r="E76" s="7">
        <v>495.05</v>
      </c>
      <c r="F76" s="7">
        <f t="shared" si="3"/>
        <v>4.8</v>
      </c>
      <c r="G76" s="7">
        <f t="shared" si="4"/>
        <v>2376.2399999999998</v>
      </c>
      <c r="I76" s="8">
        <f t="shared" si="2"/>
        <v>4.8</v>
      </c>
      <c r="L76" s="10">
        <v>4.8</v>
      </c>
    </row>
    <row r="77" spans="1:12" s="1" customFormat="1" x14ac:dyDescent="0.25">
      <c r="A77" s="140"/>
      <c r="B77" s="140"/>
      <c r="C77" s="140"/>
      <c r="D77" s="140"/>
      <c r="E77" s="140"/>
      <c r="F77" s="140"/>
      <c r="G77" s="141"/>
      <c r="I77" s="99"/>
      <c r="L77" s="12"/>
    </row>
    <row r="78" spans="1:12" x14ac:dyDescent="0.25">
      <c r="A78" s="127" t="s">
        <v>4</v>
      </c>
      <c r="B78" s="127"/>
      <c r="C78" s="127"/>
      <c r="D78" s="127"/>
      <c r="E78" s="127"/>
      <c r="F78" s="127"/>
      <c r="G78" s="9">
        <f>SUM(G11:G76)</f>
        <v>115394.42000000001</v>
      </c>
    </row>
    <row r="79" spans="1:12" x14ac:dyDescent="0.25">
      <c r="A79" s="25"/>
      <c r="B79" s="25"/>
      <c r="C79" s="25"/>
      <c r="D79" s="25"/>
      <c r="E79" s="25"/>
      <c r="F79" s="25"/>
      <c r="G79" s="25"/>
    </row>
    <row r="80" spans="1:12" ht="15" customHeight="1" x14ac:dyDescent="0.25">
      <c r="A80" s="129" t="s">
        <v>99</v>
      </c>
      <c r="B80" s="129"/>
      <c r="C80" s="129"/>
      <c r="D80" s="129"/>
      <c r="E80" s="129"/>
      <c r="F80" s="129"/>
      <c r="G80" s="129"/>
    </row>
    <row r="81" spans="1:7" x14ac:dyDescent="0.25">
      <c r="A81" s="25"/>
      <c r="B81" s="25"/>
      <c r="C81" s="25"/>
      <c r="D81" s="25"/>
      <c r="E81" s="25"/>
      <c r="F81" s="25"/>
      <c r="G81" s="25"/>
    </row>
    <row r="82" spans="1:7" x14ac:dyDescent="0.25">
      <c r="A82" s="25"/>
      <c r="B82" s="25"/>
      <c r="C82" s="25"/>
      <c r="D82" s="25"/>
      <c r="E82" s="25"/>
      <c r="F82" s="25"/>
      <c r="G82" s="25"/>
    </row>
    <row r="83" spans="1:7" x14ac:dyDescent="0.25">
      <c r="A83" s="25"/>
      <c r="B83" s="25"/>
      <c r="C83" s="25"/>
      <c r="D83" s="25"/>
      <c r="E83" s="25"/>
      <c r="F83" s="25"/>
      <c r="G83" s="25"/>
    </row>
    <row r="84" spans="1:7" x14ac:dyDescent="0.25">
      <c r="A84" s="25"/>
      <c r="B84" s="25"/>
      <c r="C84" s="25"/>
      <c r="D84" s="25"/>
      <c r="E84" s="25"/>
      <c r="F84" s="25"/>
      <c r="G84" s="25"/>
    </row>
    <row r="85" spans="1:7" x14ac:dyDescent="0.25">
      <c r="A85" s="25"/>
      <c r="B85" s="25"/>
      <c r="C85" s="25"/>
      <c r="D85" s="25"/>
      <c r="E85" s="25"/>
      <c r="F85" s="25"/>
      <c r="G85" s="25"/>
    </row>
    <row r="86" spans="1:7" x14ac:dyDescent="0.25">
      <c r="A86" s="25"/>
      <c r="B86" s="25"/>
      <c r="C86" s="25"/>
      <c r="D86" s="25"/>
      <c r="E86" s="25"/>
      <c r="F86" s="25"/>
      <c r="G86" s="25"/>
    </row>
    <row r="87" spans="1:7" x14ac:dyDescent="0.25">
      <c r="A87" s="25"/>
      <c r="B87" s="25"/>
      <c r="C87" s="25"/>
      <c r="D87" s="25"/>
      <c r="E87" s="25"/>
      <c r="F87" s="25"/>
      <c r="G87" s="25"/>
    </row>
  </sheetData>
  <sheetProtection password="EE6F" sheet="1" objects="1" scenarios="1" selectLockedCells="1"/>
  <mergeCells count="8">
    <mergeCell ref="A78:F78"/>
    <mergeCell ref="A7:G7"/>
    <mergeCell ref="A80:G80"/>
    <mergeCell ref="K1:K9"/>
    <mergeCell ref="I2:I6"/>
    <mergeCell ref="A8:G8"/>
    <mergeCell ref="A9:G9"/>
    <mergeCell ref="A77:G77"/>
  </mergeCells>
  <dataValidations disablePrompts="1"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77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8"/>
  <sheetViews>
    <sheetView zoomScale="70" zoomScaleNormal="70" workbookViewId="0">
      <selection activeCell="O58" sqref="O58"/>
    </sheetView>
  </sheetViews>
  <sheetFormatPr defaultRowHeight="12" customHeight="1" x14ac:dyDescent="0.25"/>
  <cols>
    <col min="1" max="1" width="7.42578125" customWidth="1"/>
    <col min="2" max="2" width="56.85546875" customWidth="1"/>
    <col min="3" max="4" width="11.140625" customWidth="1"/>
    <col min="5" max="16" width="7" bestFit="1" customWidth="1"/>
    <col min="18" max="18" width="53.5703125" bestFit="1" customWidth="1"/>
  </cols>
  <sheetData>
    <row r="1" spans="1:16" ht="15" customHeight="1" x14ac:dyDescent="0.25"/>
    <row r="2" spans="1:16" ht="17.25" customHeight="1" x14ac:dyDescent="0.25"/>
    <row r="3" spans="1:16" ht="17.25" customHeight="1" x14ac:dyDescent="0.25"/>
    <row r="4" spans="1:16" ht="17.25" customHeight="1" x14ac:dyDescent="0.25"/>
    <row r="5" spans="1:16" ht="17.25" customHeight="1" x14ac:dyDescent="0.25"/>
    <row r="6" spans="1:16" ht="17.25" customHeight="1" x14ac:dyDescent="0.25"/>
    <row r="7" spans="1:16" ht="17.25" customHeight="1" x14ac:dyDescent="0.25"/>
    <row r="8" spans="1:16" ht="17.25" customHeight="1" x14ac:dyDescent="0.25"/>
    <row r="9" spans="1:16" ht="19.5" x14ac:dyDescent="0.25">
      <c r="A9" s="142" t="s">
        <v>22</v>
      </c>
      <c r="B9" s="142"/>
      <c r="C9" s="142"/>
      <c r="D9" s="142"/>
      <c r="E9" s="142"/>
      <c r="F9" s="142"/>
      <c r="G9" s="142"/>
      <c r="H9" s="142"/>
      <c r="I9" s="142"/>
      <c r="J9" s="142"/>
      <c r="K9" s="142"/>
      <c r="L9" s="142"/>
      <c r="M9" s="142"/>
      <c r="N9" s="142"/>
      <c r="O9" s="142"/>
      <c r="P9" s="142"/>
    </row>
    <row r="10" spans="1:16" ht="15" x14ac:dyDescent="0.25">
      <c r="A10" s="14"/>
      <c r="B10" s="14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15" x14ac:dyDescent="0.25">
      <c r="A11" s="32" t="str">
        <f>ORÇAMENTO!A7</f>
        <v>OBJETO: ENTRADA DE ENERGIA ELÉTRICA 50A</v>
      </c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4"/>
    </row>
    <row r="12" spans="1:16" ht="15" x14ac:dyDescent="0.25">
      <c r="A12" s="32" t="str">
        <f>ORÇAMENTO!A8</f>
        <v>LOCALIZAÇÃO: CONJUNTO HABITACIONAL MORAR MELHOR – BAIRRO JARDIM MARIA DA LUZ.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4"/>
    </row>
    <row r="13" spans="1:16" ht="15" x14ac:dyDescent="0.25">
      <c r="A13" s="32" t="s">
        <v>23</v>
      </c>
      <c r="B13" s="35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4"/>
    </row>
    <row r="14" spans="1:16" ht="15.75" thickBot="1" x14ac:dyDescent="0.3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7"/>
      <c r="L14" s="17"/>
      <c r="M14" s="17"/>
      <c r="N14" s="17"/>
      <c r="O14" s="17"/>
      <c r="P14" s="17"/>
    </row>
    <row r="15" spans="1:16" ht="15.75" thickBot="1" x14ac:dyDescent="0.3">
      <c r="A15" s="145" t="s">
        <v>10</v>
      </c>
      <c r="B15" s="194" t="s">
        <v>24</v>
      </c>
      <c r="C15" s="196" t="s">
        <v>25</v>
      </c>
      <c r="D15" s="188" t="s">
        <v>29</v>
      </c>
      <c r="E15" s="185" t="s">
        <v>11</v>
      </c>
      <c r="F15" s="183"/>
      <c r="G15" s="183" t="s">
        <v>12</v>
      </c>
      <c r="H15" s="183"/>
      <c r="I15" s="183" t="s">
        <v>13</v>
      </c>
      <c r="J15" s="183"/>
      <c r="K15" s="183" t="s">
        <v>14</v>
      </c>
      <c r="L15" s="183"/>
      <c r="M15" s="183" t="s">
        <v>15</v>
      </c>
      <c r="N15" s="183"/>
      <c r="O15" s="183" t="s">
        <v>16</v>
      </c>
      <c r="P15" s="183"/>
    </row>
    <row r="16" spans="1:16" ht="15.75" thickBot="1" x14ac:dyDescent="0.3">
      <c r="A16" s="193"/>
      <c r="B16" s="195"/>
      <c r="C16" s="197"/>
      <c r="D16" s="189" t="s">
        <v>30</v>
      </c>
      <c r="E16" s="186" t="s">
        <v>17</v>
      </c>
      <c r="F16" s="126" t="s">
        <v>18</v>
      </c>
      <c r="G16" s="182" t="s">
        <v>17</v>
      </c>
      <c r="H16" s="126" t="s">
        <v>18</v>
      </c>
      <c r="I16" s="182" t="s">
        <v>17</v>
      </c>
      <c r="J16" s="126" t="s">
        <v>18</v>
      </c>
      <c r="K16" s="182" t="s">
        <v>17</v>
      </c>
      <c r="L16" s="126" t="s">
        <v>18</v>
      </c>
      <c r="M16" s="182" t="s">
        <v>17</v>
      </c>
      <c r="N16" s="126" t="s">
        <v>18</v>
      </c>
      <c r="O16" s="182" t="s">
        <v>17</v>
      </c>
      <c r="P16" s="126" t="s">
        <v>18</v>
      </c>
    </row>
    <row r="17" spans="1:18" ht="33.75" x14ac:dyDescent="0.25">
      <c r="A17" s="190">
        <v>1</v>
      </c>
      <c r="B17" s="191" t="str">
        <f>ORÇAMENTO!C11</f>
        <v>1ª ETAPA &gt;&gt; INSTALAÇÃO E FORNECIMENTO DE MATERIAL PARA 46  ENTRADAS DE ENERGIA 50A PADRÃO NORMAS CONCESSIONARIA LOCAL (FORCEL)</v>
      </c>
      <c r="C17" s="192">
        <f>SUM(ORÇAMENTO!G13:G41)</f>
        <v>66284.77</v>
      </c>
      <c r="D17" s="187">
        <f t="shared" ref="D17:D30" si="0">((C17*100)/$C$32)/100</f>
        <v>0.5744191963528219</v>
      </c>
      <c r="E17" s="20">
        <v>100</v>
      </c>
      <c r="F17" s="96">
        <f>E17</f>
        <v>100</v>
      </c>
      <c r="G17" s="20"/>
      <c r="H17" s="96">
        <f t="shared" ref="H17:H29" si="1">F17+G17</f>
        <v>100</v>
      </c>
      <c r="I17" s="20"/>
      <c r="J17" s="96">
        <f t="shared" ref="J17:J29" si="2">H17+I17</f>
        <v>100</v>
      </c>
      <c r="K17" s="20"/>
      <c r="L17" s="96">
        <f t="shared" ref="L17:L29" si="3">J17+K17</f>
        <v>100</v>
      </c>
      <c r="M17" s="20"/>
      <c r="N17" s="96">
        <f t="shared" ref="N17:N29" si="4">L17+M17</f>
        <v>100</v>
      </c>
      <c r="O17" s="21"/>
      <c r="P17" s="96">
        <f t="shared" ref="P17:P29" si="5">N17+O17</f>
        <v>100</v>
      </c>
      <c r="R17" t="str">
        <f t="shared" ref="R17:R21" si="6">IF(P17&lt;&gt;100,"REVER PERCENTUAL ATÉ ATINGIR 100%- CASO NECESSÁRIO","PERCENTUAL CORRETO")</f>
        <v>PERCENTUAL CORRETO</v>
      </c>
    </row>
    <row r="18" spans="1:18" ht="33.75" x14ac:dyDescent="0.25">
      <c r="A18" s="117">
        <v>2</v>
      </c>
      <c r="B18" s="18" t="str">
        <f>ORÇAMENTO!C46</f>
        <v>2ª ETAPA &gt;&gt; INSTALAÇÃO E FORNECIMENTO DE MATERIAL PARA 34  ENTRADAS DE ENERGIA 50A PADRÃO NORMAS CONCESSIONARIA LOCAL (FORCEL)</v>
      </c>
      <c r="C18" s="19">
        <f>SUM(ORÇAMENTO!G48:G76)</f>
        <v>49109.649999999994</v>
      </c>
      <c r="D18" s="29">
        <f t="shared" si="0"/>
        <v>0.42558080364717804</v>
      </c>
      <c r="E18" s="20"/>
      <c r="F18" s="19">
        <f>E18</f>
        <v>0</v>
      </c>
      <c r="G18" s="20"/>
      <c r="H18" s="19">
        <f t="shared" si="1"/>
        <v>0</v>
      </c>
      <c r="I18" s="20"/>
      <c r="J18" s="19">
        <f t="shared" si="2"/>
        <v>0</v>
      </c>
      <c r="K18" s="20"/>
      <c r="L18" s="19">
        <f t="shared" si="3"/>
        <v>0</v>
      </c>
      <c r="M18" s="20"/>
      <c r="N18" s="19">
        <f t="shared" si="4"/>
        <v>0</v>
      </c>
      <c r="O18" s="21"/>
      <c r="P18" s="19">
        <f t="shared" si="5"/>
        <v>0</v>
      </c>
      <c r="R18" t="str">
        <f t="shared" si="6"/>
        <v>REVER PERCENTUAL ATÉ ATINGIR 100%- CASO NECESSÁRIO</v>
      </c>
    </row>
    <row r="19" spans="1:18" ht="15" x14ac:dyDescent="0.25">
      <c r="A19" s="117"/>
      <c r="B19" s="18"/>
      <c r="C19" s="19"/>
      <c r="D19" s="29"/>
      <c r="E19" s="20"/>
      <c r="F19" s="19">
        <f>IF(E19=0,0,E19)</f>
        <v>0</v>
      </c>
      <c r="G19" s="20"/>
      <c r="H19" s="19">
        <f t="shared" si="1"/>
        <v>0</v>
      </c>
      <c r="I19" s="20"/>
      <c r="J19" s="19">
        <f t="shared" si="2"/>
        <v>0</v>
      </c>
      <c r="K19" s="20"/>
      <c r="L19" s="19">
        <f t="shared" si="3"/>
        <v>0</v>
      </c>
      <c r="M19" s="20"/>
      <c r="N19" s="19">
        <f t="shared" si="4"/>
        <v>0</v>
      </c>
      <c r="O19" s="21"/>
      <c r="P19" s="19">
        <f t="shared" si="5"/>
        <v>0</v>
      </c>
      <c r="R19" t="str">
        <f t="shared" si="6"/>
        <v>REVER PERCENTUAL ATÉ ATINGIR 100%- CASO NECESSÁRIO</v>
      </c>
    </row>
    <row r="20" spans="1:18" ht="15" x14ac:dyDescent="0.25">
      <c r="A20" s="117"/>
      <c r="B20" s="18"/>
      <c r="C20" s="19"/>
      <c r="D20" s="29"/>
      <c r="E20" s="20"/>
      <c r="F20" s="19">
        <f t="shared" ref="F20:F30" si="7">E20</f>
        <v>0</v>
      </c>
      <c r="G20" s="20"/>
      <c r="H20" s="19">
        <f t="shared" si="1"/>
        <v>0</v>
      </c>
      <c r="I20" s="20"/>
      <c r="J20" s="19">
        <f t="shared" si="2"/>
        <v>0</v>
      </c>
      <c r="K20" s="20"/>
      <c r="L20" s="19">
        <f t="shared" si="3"/>
        <v>0</v>
      </c>
      <c r="M20" s="20"/>
      <c r="N20" s="19">
        <f t="shared" si="4"/>
        <v>0</v>
      </c>
      <c r="O20" s="21"/>
      <c r="P20" s="19">
        <f t="shared" si="5"/>
        <v>0</v>
      </c>
      <c r="R20" t="str">
        <f t="shared" si="6"/>
        <v>REVER PERCENTUAL ATÉ ATINGIR 100%- CASO NECESSÁRIO</v>
      </c>
    </row>
    <row r="21" spans="1:18" ht="15" x14ac:dyDescent="0.25">
      <c r="A21" s="117"/>
      <c r="B21" s="18"/>
      <c r="C21" s="19"/>
      <c r="D21" s="29"/>
      <c r="E21" s="20"/>
      <c r="F21" s="19">
        <f t="shared" si="7"/>
        <v>0</v>
      </c>
      <c r="G21" s="20"/>
      <c r="H21" s="19">
        <f>F21+G21</f>
        <v>0</v>
      </c>
      <c r="I21" s="20"/>
      <c r="J21" s="19">
        <f>H21+I21</f>
        <v>0</v>
      </c>
      <c r="K21" s="20"/>
      <c r="L21" s="19">
        <f>J21+K21</f>
        <v>0</v>
      </c>
      <c r="M21" s="20"/>
      <c r="N21" s="19">
        <f>L21+M21</f>
        <v>0</v>
      </c>
      <c r="O21" s="21"/>
      <c r="P21" s="19">
        <f>N21+O21</f>
        <v>0</v>
      </c>
      <c r="R21" t="str">
        <f t="shared" si="6"/>
        <v>REVER PERCENTUAL ATÉ ATINGIR 100%- CASO NECESSÁRIO</v>
      </c>
    </row>
    <row r="22" spans="1:18" ht="15" x14ac:dyDescent="0.25">
      <c r="A22" s="117"/>
      <c r="B22" s="18"/>
      <c r="C22" s="19"/>
      <c r="D22" s="29"/>
      <c r="E22" s="20"/>
      <c r="F22" s="19">
        <f t="shared" si="7"/>
        <v>0</v>
      </c>
      <c r="G22" s="20"/>
      <c r="H22" s="19">
        <f t="shared" si="1"/>
        <v>0</v>
      </c>
      <c r="I22" s="20"/>
      <c r="J22" s="19">
        <f t="shared" si="2"/>
        <v>0</v>
      </c>
      <c r="K22" s="20"/>
      <c r="L22" s="19">
        <f t="shared" si="3"/>
        <v>0</v>
      </c>
      <c r="M22" s="20"/>
      <c r="N22" s="19">
        <f t="shared" si="4"/>
        <v>0</v>
      </c>
      <c r="O22" s="21"/>
      <c r="P22" s="19">
        <f t="shared" si="5"/>
        <v>0</v>
      </c>
      <c r="R22" t="str">
        <f>IF(P22&lt;&gt;100,"REVER PERCENTUAL ATÉ ATINGIR 100%- CASO NECESSÁRIO","PERCENTUAL CORRETO")</f>
        <v>REVER PERCENTUAL ATÉ ATINGIR 100%- CASO NECESSÁRIO</v>
      </c>
    </row>
    <row r="23" spans="1:18" ht="15" x14ac:dyDescent="0.25">
      <c r="A23" s="117"/>
      <c r="B23" s="18"/>
      <c r="C23" s="19"/>
      <c r="D23" s="29"/>
      <c r="E23" s="20"/>
      <c r="F23" s="19">
        <f t="shared" si="7"/>
        <v>0</v>
      </c>
      <c r="G23" s="20"/>
      <c r="H23" s="19">
        <f t="shared" si="1"/>
        <v>0</v>
      </c>
      <c r="I23" s="20"/>
      <c r="J23" s="19">
        <f t="shared" si="2"/>
        <v>0</v>
      </c>
      <c r="K23" s="20"/>
      <c r="L23" s="19">
        <f t="shared" si="3"/>
        <v>0</v>
      </c>
      <c r="M23" s="20"/>
      <c r="N23" s="19">
        <f t="shared" si="4"/>
        <v>0</v>
      </c>
      <c r="O23" s="21"/>
      <c r="P23" s="19">
        <f t="shared" si="5"/>
        <v>0</v>
      </c>
      <c r="R23" t="str">
        <f t="shared" ref="R23:R30" si="8">IF(P23&lt;&gt;100,"REVER PERCENTUAL ATÉ ATINGIR 100%- CASO NECESSÁRIO","PERCENTUAL CORRETO")</f>
        <v>REVER PERCENTUAL ATÉ ATINGIR 100%- CASO NECESSÁRIO</v>
      </c>
    </row>
    <row r="24" spans="1:18" ht="15" x14ac:dyDescent="0.25">
      <c r="A24" s="117"/>
      <c r="B24" s="18"/>
      <c r="C24" s="19"/>
      <c r="D24" s="29"/>
      <c r="E24" s="20"/>
      <c r="F24" s="19">
        <f t="shared" si="7"/>
        <v>0</v>
      </c>
      <c r="G24" s="20"/>
      <c r="H24" s="19">
        <f>F24+G24</f>
        <v>0</v>
      </c>
      <c r="I24" s="20"/>
      <c r="J24" s="19">
        <f>H24+I24</f>
        <v>0</v>
      </c>
      <c r="K24" s="20"/>
      <c r="L24" s="19">
        <f>J24+K24</f>
        <v>0</v>
      </c>
      <c r="M24" s="20"/>
      <c r="N24" s="19">
        <f>L24+M24</f>
        <v>0</v>
      </c>
      <c r="O24" s="21"/>
      <c r="P24" s="19">
        <f>N24+O24</f>
        <v>0</v>
      </c>
      <c r="R24" t="str">
        <f t="shared" si="8"/>
        <v>REVER PERCENTUAL ATÉ ATINGIR 100%- CASO NECESSÁRIO</v>
      </c>
    </row>
    <row r="25" spans="1:18" ht="15" x14ac:dyDescent="0.25">
      <c r="A25" s="117"/>
      <c r="B25" s="18"/>
      <c r="C25" s="19"/>
      <c r="D25" s="29"/>
      <c r="E25" s="20"/>
      <c r="F25" s="19">
        <f t="shared" si="7"/>
        <v>0</v>
      </c>
      <c r="G25" s="20"/>
      <c r="H25" s="19">
        <f t="shared" si="1"/>
        <v>0</v>
      </c>
      <c r="I25" s="20"/>
      <c r="J25" s="19">
        <f t="shared" si="2"/>
        <v>0</v>
      </c>
      <c r="K25" s="20"/>
      <c r="L25" s="19">
        <f t="shared" si="3"/>
        <v>0</v>
      </c>
      <c r="M25" s="20"/>
      <c r="N25" s="19">
        <f t="shared" si="4"/>
        <v>0</v>
      </c>
      <c r="O25" s="21"/>
      <c r="P25" s="19">
        <f t="shared" si="5"/>
        <v>0</v>
      </c>
      <c r="R25" t="str">
        <f t="shared" si="8"/>
        <v>REVER PERCENTUAL ATÉ ATINGIR 100%- CASO NECESSÁRIO</v>
      </c>
    </row>
    <row r="26" spans="1:18" ht="15" x14ac:dyDescent="0.25">
      <c r="A26" s="117"/>
      <c r="B26" s="18"/>
      <c r="C26" s="19"/>
      <c r="D26" s="98">
        <f t="shared" si="0"/>
        <v>0</v>
      </c>
      <c r="E26" s="20"/>
      <c r="F26" s="19">
        <f t="shared" si="7"/>
        <v>0</v>
      </c>
      <c r="G26" s="20"/>
      <c r="H26" s="19">
        <f t="shared" si="1"/>
        <v>0</v>
      </c>
      <c r="I26" s="20"/>
      <c r="J26" s="19">
        <f t="shared" si="2"/>
        <v>0</v>
      </c>
      <c r="K26" s="20"/>
      <c r="L26" s="19">
        <f t="shared" si="3"/>
        <v>0</v>
      </c>
      <c r="M26" s="20"/>
      <c r="N26" s="19">
        <f t="shared" si="4"/>
        <v>0</v>
      </c>
      <c r="O26" s="21"/>
      <c r="P26" s="19">
        <f t="shared" si="5"/>
        <v>0</v>
      </c>
      <c r="R26" t="str">
        <f t="shared" si="8"/>
        <v>REVER PERCENTUAL ATÉ ATINGIR 100%- CASO NECESSÁRIO</v>
      </c>
    </row>
    <row r="27" spans="1:18" ht="15" x14ac:dyDescent="0.25">
      <c r="A27" s="117"/>
      <c r="B27" s="18"/>
      <c r="C27" s="19"/>
      <c r="D27" s="98">
        <f t="shared" si="0"/>
        <v>0</v>
      </c>
      <c r="E27" s="20"/>
      <c r="F27" s="19">
        <f t="shared" si="7"/>
        <v>0</v>
      </c>
      <c r="G27" s="20"/>
      <c r="H27" s="19">
        <f t="shared" si="1"/>
        <v>0</v>
      </c>
      <c r="I27" s="20"/>
      <c r="J27" s="19">
        <f t="shared" si="2"/>
        <v>0</v>
      </c>
      <c r="K27" s="20"/>
      <c r="L27" s="19">
        <f t="shared" si="3"/>
        <v>0</v>
      </c>
      <c r="M27" s="20"/>
      <c r="N27" s="19">
        <f t="shared" si="4"/>
        <v>0</v>
      </c>
      <c r="O27" s="21"/>
      <c r="P27" s="19">
        <f t="shared" si="5"/>
        <v>0</v>
      </c>
      <c r="R27" t="str">
        <f t="shared" si="8"/>
        <v>REVER PERCENTUAL ATÉ ATINGIR 100%- CASO NECESSÁRIO</v>
      </c>
    </row>
    <row r="28" spans="1:18" ht="15" x14ac:dyDescent="0.25">
      <c r="A28" s="117"/>
      <c r="B28" s="18"/>
      <c r="C28" s="19"/>
      <c r="D28" s="98">
        <f t="shared" si="0"/>
        <v>0</v>
      </c>
      <c r="E28" s="20"/>
      <c r="F28" s="19">
        <f t="shared" si="7"/>
        <v>0</v>
      </c>
      <c r="G28" s="20"/>
      <c r="H28" s="19">
        <f t="shared" si="1"/>
        <v>0</v>
      </c>
      <c r="I28" s="20"/>
      <c r="J28" s="19">
        <f t="shared" si="2"/>
        <v>0</v>
      </c>
      <c r="K28" s="20"/>
      <c r="L28" s="19">
        <f t="shared" si="3"/>
        <v>0</v>
      </c>
      <c r="M28" s="20"/>
      <c r="N28" s="19">
        <f t="shared" si="4"/>
        <v>0</v>
      </c>
      <c r="O28" s="21"/>
      <c r="P28" s="19">
        <f t="shared" si="5"/>
        <v>0</v>
      </c>
      <c r="R28" t="str">
        <f t="shared" si="8"/>
        <v>REVER PERCENTUAL ATÉ ATINGIR 100%- CASO NECESSÁRIO</v>
      </c>
    </row>
    <row r="29" spans="1:18" ht="15" x14ac:dyDescent="0.25">
      <c r="A29" s="117"/>
      <c r="B29" s="18"/>
      <c r="C29" s="19"/>
      <c r="D29" s="98">
        <f t="shared" si="0"/>
        <v>0</v>
      </c>
      <c r="E29" s="20"/>
      <c r="F29" s="19">
        <f t="shared" si="7"/>
        <v>0</v>
      </c>
      <c r="G29" s="20"/>
      <c r="H29" s="19">
        <f t="shared" si="1"/>
        <v>0</v>
      </c>
      <c r="I29" s="20"/>
      <c r="J29" s="19">
        <f t="shared" si="2"/>
        <v>0</v>
      </c>
      <c r="K29" s="20"/>
      <c r="L29" s="19">
        <f t="shared" si="3"/>
        <v>0</v>
      </c>
      <c r="M29" s="20"/>
      <c r="N29" s="19">
        <f t="shared" si="4"/>
        <v>0</v>
      </c>
      <c r="O29" s="21"/>
      <c r="P29" s="19">
        <f t="shared" si="5"/>
        <v>0</v>
      </c>
      <c r="R29" t="str">
        <f t="shared" si="8"/>
        <v>REVER PERCENTUAL ATÉ ATINGIR 100%- CASO NECESSÁRIO</v>
      </c>
    </row>
    <row r="30" spans="1:18" ht="15" x14ac:dyDescent="0.25">
      <c r="A30" s="117"/>
      <c r="B30" s="18"/>
      <c r="C30" s="19"/>
      <c r="D30" s="98">
        <f t="shared" si="0"/>
        <v>0</v>
      </c>
      <c r="E30" s="20"/>
      <c r="F30" s="19">
        <f t="shared" si="7"/>
        <v>0</v>
      </c>
      <c r="G30" s="20"/>
      <c r="H30" s="19">
        <f t="shared" ref="H30" si="9">F30+G30</f>
        <v>0</v>
      </c>
      <c r="I30" s="20"/>
      <c r="J30" s="19">
        <f t="shared" ref="J30" si="10">H30+I30</f>
        <v>0</v>
      </c>
      <c r="K30" s="94"/>
      <c r="L30" s="19">
        <f t="shared" ref="L30" si="11">J30+K30</f>
        <v>0</v>
      </c>
      <c r="M30" s="94"/>
      <c r="N30" s="19">
        <f t="shared" ref="N30" si="12">L30+M30</f>
        <v>0</v>
      </c>
      <c r="O30" s="95"/>
      <c r="P30" s="19">
        <f t="shared" ref="P30" si="13">N30+O30</f>
        <v>0</v>
      </c>
      <c r="R30" t="str">
        <f t="shared" si="8"/>
        <v>REVER PERCENTUAL ATÉ ATINGIR 100%- CASO NECESSÁRIO</v>
      </c>
    </row>
    <row r="31" spans="1:18" ht="15" x14ac:dyDescent="0.25">
      <c r="A31" s="120"/>
      <c r="B31" s="22" t="s">
        <v>26</v>
      </c>
      <c r="C31" s="30">
        <f>C32/SUM(C17:C25)</f>
        <v>1</v>
      </c>
      <c r="D31" s="30">
        <f>SUM(D17:D30)</f>
        <v>1</v>
      </c>
      <c r="E31" s="31">
        <f>(($D$17*E17)/100)+(($D$18*E18)/100)+(($D$19*E19)/100)+(($D$20*E20)/100)+(($D$21*E21)/100)+(($D$22*E22)/100)+(($D$23*E23)/100)+(($D$24*E24)/100)+(($D$25*E25)/100)+(($D$26*E26)/100)+(($D$27*E27)/100)+(($D$28*E28)/100)+(($D$29*E29)/100)</f>
        <v>0.5744191963528219</v>
      </c>
      <c r="F31" s="31">
        <f>E31</f>
        <v>0.5744191963528219</v>
      </c>
      <c r="G31" s="31">
        <f>(($D$17*G17)/100)+(($D$18*G18)/100)+(($D$19*G19)/100)+(($D$20*G20)/100)+(($D$21*G21)/100)+(($D$22*G22)/100)+(($D$23*G23)/100)+(($D$24*G24)/100)+(($D$25*G25)/100)+(($D$26*G26)/100)+(($D$27*G27)/100)+(($D$28*G28)/100)+(($D$29*G29)/100)</f>
        <v>0</v>
      </c>
      <c r="H31" s="31">
        <f>F31+G31</f>
        <v>0.5744191963528219</v>
      </c>
      <c r="I31" s="31">
        <f>(($D$17*I17)/100)+(($D$18*I18)/100)+(($D$19*I19)/100)+(($D$20*I20)/100)+(($D$21*I21)/100)+(($D$22*I22)/100)+(($D$23*I23)/100)+(($D$24*I24)/100)+(($D$25*I25)/100)+(($D$26*I26)/100)+(($D$27*I27)/100)+(($D$28*I28)/100)+(($D$29*I29)/100)</f>
        <v>0</v>
      </c>
      <c r="J31" s="31">
        <f>H31+I31</f>
        <v>0.5744191963528219</v>
      </c>
      <c r="K31" s="31">
        <f>(($D$17*K17)/100)+(($D$18*K18)/100)+(($D$19*K19)/100)+(($D$20*K20)/100)+(($D$21*K21)/100)+(($D$22*K22)/100)+(($D$23*K23)/100)+(($D$24*K24)/100)+(($D$25*K25)/100)+(($D$26*K26)/100)+(($D$27*K27)/100)+(($D$28*K28)/100)+(($D$29*K29)/100)</f>
        <v>0</v>
      </c>
      <c r="L31" s="31">
        <f>J31+K31</f>
        <v>0.5744191963528219</v>
      </c>
      <c r="M31" s="31">
        <f>(($D$17*M17)/100)+(($D$18*M18)/100)+(($D$19*M19)/100)+(($D$20*M20)/100)+(($D$21*M21)/100)+(($D$22*M22)/100)+(($D$23*M23)/100)+(($D$24*M24)/100)+(($D$25*M25)/100)+(($D$26*M26)/100)+(($D$27*M27)/100)+(($D$28*M28)/100)+(($D$29*M29)/100)</f>
        <v>0</v>
      </c>
      <c r="N31" s="31">
        <f>L31+M31</f>
        <v>0.5744191963528219</v>
      </c>
      <c r="O31" s="31">
        <f>(($D$17*O17)/100)+(($D$18*O18)/100)+(($D$19*O19)/100)+(($D$20*O20)/100)+(($D$21*O21)/100)+(($D$22*O22)/100)+(($D$23*O23)/100)+(($D$24*O24)/100)+(($D$25*O25)/100)+(($D$26*O26)/100)+(($D$27*O27)/100)+(($D$28*O28)/100)+(($D$29*O29)/100)</f>
        <v>0</v>
      </c>
      <c r="P31" s="31">
        <f>N31+O31</f>
        <v>0.5744191963528219</v>
      </c>
    </row>
    <row r="32" spans="1:18" ht="15" x14ac:dyDescent="0.25">
      <c r="A32" s="122"/>
      <c r="B32" s="24" t="s">
        <v>27</v>
      </c>
      <c r="C32" s="23">
        <f>SUM(C17:C30)</f>
        <v>115394.42</v>
      </c>
      <c r="D32" s="30">
        <f>D31</f>
        <v>1</v>
      </c>
      <c r="E32" s="143">
        <f>($C$32*E31)</f>
        <v>66284.77</v>
      </c>
      <c r="F32" s="143"/>
      <c r="G32" s="143">
        <f t="shared" ref="G32" si="14">($C$32*G31)</f>
        <v>0</v>
      </c>
      <c r="H32" s="143"/>
      <c r="I32" s="143">
        <f t="shared" ref="I32" si="15">($C$32*I31)</f>
        <v>0</v>
      </c>
      <c r="J32" s="143"/>
      <c r="K32" s="143">
        <f t="shared" ref="K32" si="16">($C$32*K31)</f>
        <v>0</v>
      </c>
      <c r="L32" s="143"/>
      <c r="M32" s="143">
        <f t="shared" ref="M32" si="17">($C$32*M31)</f>
        <v>0</v>
      </c>
      <c r="N32" s="143"/>
      <c r="O32" s="143">
        <f t="shared" ref="O32" si="18">($C$32*O31)</f>
        <v>0</v>
      </c>
      <c r="P32" s="143"/>
    </row>
    <row r="33" spans="1:16" ht="15.75" thickBot="1" x14ac:dyDescent="0.3">
      <c r="A33" s="123"/>
      <c r="B33" s="124" t="s">
        <v>28</v>
      </c>
      <c r="C33" s="125"/>
      <c r="D33" s="125"/>
      <c r="E33" s="144">
        <f>E32</f>
        <v>66284.77</v>
      </c>
      <c r="F33" s="144"/>
      <c r="G33" s="144">
        <f>G32+E33</f>
        <v>66284.77</v>
      </c>
      <c r="H33" s="144"/>
      <c r="I33" s="144">
        <f t="shared" ref="I33" si="19">I32+G33</f>
        <v>66284.77</v>
      </c>
      <c r="J33" s="144"/>
      <c r="K33" s="144">
        <f t="shared" ref="K33" si="20">K32+I33</f>
        <v>66284.77</v>
      </c>
      <c r="L33" s="144"/>
      <c r="M33" s="144">
        <f t="shared" ref="M33" si="21">M32+K33</f>
        <v>66284.77</v>
      </c>
      <c r="N33" s="144"/>
      <c r="O33" s="144">
        <f t="shared" ref="O33" si="22">O32+M33</f>
        <v>66284.77</v>
      </c>
      <c r="P33" s="144"/>
    </row>
    <row r="34" spans="1:16" ht="15" x14ac:dyDescent="0.25"/>
    <row r="35" spans="1:16" ht="15" x14ac:dyDescent="0.25">
      <c r="A35" s="97"/>
      <c r="B35" s="97"/>
      <c r="C35" s="26"/>
      <c r="D35" s="97"/>
      <c r="E35" s="97"/>
      <c r="F35" s="97"/>
      <c r="G35" s="97"/>
      <c r="H35" s="97"/>
      <c r="I35" s="97"/>
      <c r="J35" s="97"/>
      <c r="K35" s="26"/>
      <c r="L35" s="26"/>
      <c r="M35" s="26"/>
      <c r="N35" s="26"/>
      <c r="O35" s="26"/>
      <c r="P35" s="26"/>
    </row>
    <row r="36" spans="1:16" ht="15" x14ac:dyDescent="0.25">
      <c r="A36" s="26" t="s">
        <v>31</v>
      </c>
      <c r="B36" s="26"/>
      <c r="C36" s="26"/>
      <c r="D36" s="26" t="s">
        <v>82</v>
      </c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</row>
    <row r="37" spans="1:16" ht="15" customHeight="1" x14ac:dyDescent="0.25"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01"/>
    </row>
    <row r="38" spans="1:16" ht="15" customHeight="1" x14ac:dyDescent="0.25"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</row>
    <row r="39" spans="1:16" ht="15" customHeight="1" x14ac:dyDescent="0.25"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 t="s">
        <v>222</v>
      </c>
    </row>
    <row r="40" spans="1:16" ht="15" customHeight="1" x14ac:dyDescent="0.25"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</row>
    <row r="41" spans="1:16" ht="15" customHeight="1" x14ac:dyDescent="0.25"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</row>
    <row r="42" spans="1:16" ht="15" customHeight="1" x14ac:dyDescent="0.25">
      <c r="E42" s="2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</row>
    <row r="43" spans="1:16" ht="15" customHeight="1" x14ac:dyDescent="0.25">
      <c r="E43" s="26"/>
      <c r="F43" s="26"/>
      <c r="G43" s="26"/>
      <c r="H43" s="26"/>
      <c r="I43" s="26"/>
      <c r="J43" s="26"/>
      <c r="K43" s="26"/>
      <c r="L43" s="26"/>
      <c r="M43" s="26"/>
      <c r="N43" s="26"/>
      <c r="O43" s="26"/>
      <c r="P43" s="26"/>
    </row>
    <row r="44" spans="1:16" ht="15" customHeight="1" x14ac:dyDescent="0.25">
      <c r="E44" s="26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</row>
    <row r="45" spans="1:16" ht="15" customHeight="1" x14ac:dyDescent="0.25">
      <c r="E45" s="26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</row>
    <row r="46" spans="1:16" ht="15" customHeight="1" x14ac:dyDescent="0.25"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</row>
    <row r="47" spans="1:16" ht="15" customHeight="1" x14ac:dyDescent="0.25"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</row>
    <row r="48" spans="1:16" ht="15" customHeight="1" x14ac:dyDescent="0.25">
      <c r="E48" s="26"/>
      <c r="F48" s="26"/>
      <c r="G48" s="26"/>
      <c r="H48" s="26"/>
      <c r="I48" s="26"/>
      <c r="J48" s="26"/>
      <c r="K48" s="26"/>
      <c r="L48" s="26"/>
      <c r="M48" s="26"/>
      <c r="N48" s="26"/>
      <c r="O48" s="26"/>
      <c r="P48" s="26"/>
    </row>
    <row r="49" spans="1:16" ht="15" customHeight="1" x14ac:dyDescent="0.25">
      <c r="A49" s="142" t="s">
        <v>22</v>
      </c>
      <c r="B49" s="142"/>
      <c r="C49" s="142"/>
      <c r="D49" s="142"/>
      <c r="E49" s="142"/>
      <c r="F49" s="142"/>
      <c r="G49" s="142"/>
      <c r="H49" s="142"/>
      <c r="I49" s="142"/>
      <c r="J49" s="142"/>
      <c r="K49" s="142"/>
      <c r="L49" s="142"/>
      <c r="M49" s="142"/>
      <c r="N49" s="142"/>
      <c r="O49" s="142"/>
      <c r="P49" s="142"/>
    </row>
    <row r="50" spans="1:16" ht="15" customHeight="1" x14ac:dyDescent="0.25">
      <c r="A50" s="14"/>
      <c r="B50" s="14"/>
      <c r="C50" s="15"/>
      <c r="D50" s="15"/>
    </row>
    <row r="51" spans="1:16" ht="15" customHeight="1" x14ac:dyDescent="0.25">
      <c r="A51" s="32" t="str">
        <f>A11</f>
        <v>OBJETO: ENTRADA DE ENERGIA ELÉTRICA 50A</v>
      </c>
      <c r="B51" s="33"/>
      <c r="C51" s="33"/>
      <c r="D51" s="33"/>
      <c r="E51" s="199"/>
      <c r="F51" s="199"/>
      <c r="G51" s="199"/>
      <c r="H51" s="199"/>
      <c r="I51" s="199"/>
      <c r="J51" s="199"/>
      <c r="K51" s="199"/>
      <c r="L51" s="199"/>
      <c r="M51" s="199"/>
      <c r="N51" s="199"/>
      <c r="O51" s="199"/>
      <c r="P51" s="200"/>
    </row>
    <row r="52" spans="1:16" ht="15" customHeight="1" x14ac:dyDescent="0.25">
      <c r="A52" s="32" t="str">
        <f>A12</f>
        <v>LOCALIZAÇÃO: CONJUNTO HABITACIONAL MORAR MELHOR – BAIRRO JARDIM MARIA DA LUZ.</v>
      </c>
      <c r="B52" s="33"/>
      <c r="C52" s="33"/>
      <c r="D52" s="33"/>
      <c r="E52" s="199"/>
      <c r="F52" s="199"/>
      <c r="G52" s="199"/>
      <c r="H52" s="199"/>
      <c r="I52" s="199"/>
      <c r="J52" s="199"/>
      <c r="K52" s="199"/>
      <c r="L52" s="199"/>
      <c r="M52" s="199"/>
      <c r="N52" s="199"/>
      <c r="O52" s="199"/>
      <c r="P52" s="200"/>
    </row>
    <row r="53" spans="1:16" ht="15" customHeight="1" x14ac:dyDescent="0.25">
      <c r="A53" s="32" t="str">
        <f>A13</f>
        <v>Agente Promotor / Proponente: PREFEITURA MUNICIPAL DE CORONEL VIVIDA-PR</v>
      </c>
      <c r="B53" s="35"/>
      <c r="C53" s="36"/>
      <c r="D53" s="36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200"/>
    </row>
    <row r="54" spans="1:16" ht="15" customHeight="1" thickBot="1" x14ac:dyDescent="0.3">
      <c r="A54" s="16"/>
      <c r="B54" s="16"/>
      <c r="C54" s="16"/>
      <c r="D54" s="16"/>
    </row>
    <row r="55" spans="1:16" ht="15" customHeight="1" thickBot="1" x14ac:dyDescent="0.3">
      <c r="A55" s="145" t="s">
        <v>10</v>
      </c>
      <c r="B55" s="194" t="s">
        <v>24</v>
      </c>
      <c r="C55" s="196" t="s">
        <v>25</v>
      </c>
      <c r="D55" s="188" t="s">
        <v>29</v>
      </c>
      <c r="E55" s="183" t="s">
        <v>100</v>
      </c>
      <c r="F55" s="183"/>
      <c r="G55" s="183" t="s">
        <v>101</v>
      </c>
      <c r="H55" s="183"/>
      <c r="I55" s="183" t="s">
        <v>102</v>
      </c>
      <c r="J55" s="184"/>
      <c r="K55" s="183" t="s">
        <v>219</v>
      </c>
      <c r="L55" s="184"/>
      <c r="M55" s="183" t="s">
        <v>220</v>
      </c>
      <c r="N55" s="184"/>
      <c r="O55" s="183" t="s">
        <v>221</v>
      </c>
      <c r="P55" s="184"/>
    </row>
    <row r="56" spans="1:16" ht="15" customHeight="1" thickBot="1" x14ac:dyDescent="0.3">
      <c r="A56" s="193"/>
      <c r="B56" s="195"/>
      <c r="C56" s="197"/>
      <c r="D56" s="189" t="s">
        <v>30</v>
      </c>
      <c r="E56" s="182" t="s">
        <v>17</v>
      </c>
      <c r="F56" s="126" t="s">
        <v>18</v>
      </c>
      <c r="G56" s="182" t="s">
        <v>17</v>
      </c>
      <c r="H56" s="126" t="s">
        <v>18</v>
      </c>
      <c r="I56" s="182" t="s">
        <v>17</v>
      </c>
      <c r="J56" s="126" t="s">
        <v>18</v>
      </c>
      <c r="K56" s="182" t="s">
        <v>17</v>
      </c>
      <c r="L56" s="126" t="s">
        <v>18</v>
      </c>
      <c r="M56" s="182" t="s">
        <v>17</v>
      </c>
      <c r="N56" s="126" t="s">
        <v>18</v>
      </c>
      <c r="O56" s="182" t="s">
        <v>17</v>
      </c>
      <c r="P56" s="198" t="s">
        <v>18</v>
      </c>
    </row>
    <row r="57" spans="1:16" ht="33.75" x14ac:dyDescent="0.25">
      <c r="A57" s="190">
        <v>1</v>
      </c>
      <c r="B57" s="191" t="str">
        <f>B17</f>
        <v>1ª ETAPA &gt;&gt; INSTALAÇÃO E FORNECIMENTO DE MATERIAL PARA 46  ENTRADAS DE ENERGIA 50A PADRÃO NORMAS CONCESSIONARIA LOCAL (FORCEL)</v>
      </c>
      <c r="C57" s="192">
        <f>C17</f>
        <v>66284.77</v>
      </c>
      <c r="D57" s="187">
        <f t="shared" ref="D57:D70" si="23">((C57*100)/$C$32)/100</f>
        <v>0.5744191963528219</v>
      </c>
      <c r="E57" s="21"/>
      <c r="F57" s="19">
        <f>E57</f>
        <v>0</v>
      </c>
      <c r="G57" s="21"/>
      <c r="H57" s="96">
        <f t="shared" ref="H57:H60" si="24">F57+G57</f>
        <v>0</v>
      </c>
      <c r="I57" s="21"/>
      <c r="J57" s="96">
        <f t="shared" ref="J57:J60" si="25">H57+I57</f>
        <v>0</v>
      </c>
      <c r="K57" s="21"/>
      <c r="L57" s="96">
        <f t="shared" ref="L57:L60" si="26">J57+K57</f>
        <v>0</v>
      </c>
      <c r="M57" s="21"/>
      <c r="N57" s="96">
        <f t="shared" ref="N57:N60" si="27">L57+M57</f>
        <v>0</v>
      </c>
      <c r="O57" s="21"/>
      <c r="P57" s="118">
        <f t="shared" ref="P57:P60" si="28">N57+O57</f>
        <v>0</v>
      </c>
    </row>
    <row r="58" spans="1:16" ht="33.75" x14ac:dyDescent="0.25">
      <c r="A58" s="117">
        <v>2</v>
      </c>
      <c r="B58" s="191" t="str">
        <f>B18</f>
        <v>2ª ETAPA &gt;&gt; INSTALAÇÃO E FORNECIMENTO DE MATERIAL PARA 34  ENTRADAS DE ENERGIA 50A PADRÃO NORMAS CONCESSIONARIA LOCAL (FORCEL)</v>
      </c>
      <c r="C58" s="19">
        <f>C18</f>
        <v>49109.649999999994</v>
      </c>
      <c r="D58" s="29">
        <f t="shared" si="23"/>
        <v>0.42558080364717804</v>
      </c>
      <c r="E58" s="21"/>
      <c r="F58" s="19">
        <f t="shared" ref="F58:F70" si="29">E58</f>
        <v>0</v>
      </c>
      <c r="G58" s="21"/>
      <c r="H58" s="19">
        <f t="shared" si="24"/>
        <v>0</v>
      </c>
      <c r="I58" s="21"/>
      <c r="J58" s="19">
        <f t="shared" si="25"/>
        <v>0</v>
      </c>
      <c r="K58" s="21"/>
      <c r="L58" s="19">
        <f t="shared" si="26"/>
        <v>0</v>
      </c>
      <c r="M58" s="21"/>
      <c r="N58" s="19">
        <f t="shared" si="27"/>
        <v>0</v>
      </c>
      <c r="O58" s="21">
        <v>100</v>
      </c>
      <c r="P58" s="119">
        <f t="shared" si="28"/>
        <v>100</v>
      </c>
    </row>
    <row r="59" spans="1:16" ht="15" customHeight="1" x14ac:dyDescent="0.25">
      <c r="A59" s="117"/>
      <c r="B59" s="191"/>
      <c r="C59" s="19"/>
      <c r="D59" s="29"/>
      <c r="E59" s="21"/>
      <c r="F59" s="19">
        <f t="shared" si="29"/>
        <v>0</v>
      </c>
      <c r="G59" s="21"/>
      <c r="H59" s="19">
        <f t="shared" si="24"/>
        <v>0</v>
      </c>
      <c r="I59" s="21"/>
      <c r="J59" s="19">
        <f t="shared" si="25"/>
        <v>0</v>
      </c>
      <c r="K59" s="21"/>
      <c r="L59" s="19">
        <f t="shared" si="26"/>
        <v>0</v>
      </c>
      <c r="M59" s="21"/>
      <c r="N59" s="19">
        <f t="shared" si="27"/>
        <v>0</v>
      </c>
      <c r="O59" s="21"/>
      <c r="P59" s="119">
        <f t="shared" si="28"/>
        <v>0</v>
      </c>
    </row>
    <row r="60" spans="1:16" ht="15" customHeight="1" x14ac:dyDescent="0.25">
      <c r="A60" s="117"/>
      <c r="B60" s="18"/>
      <c r="C60" s="19"/>
      <c r="D60" s="29"/>
      <c r="E60" s="21"/>
      <c r="F60" s="19">
        <f t="shared" si="29"/>
        <v>0</v>
      </c>
      <c r="G60" s="21"/>
      <c r="H60" s="19">
        <f t="shared" si="24"/>
        <v>0</v>
      </c>
      <c r="I60" s="21"/>
      <c r="J60" s="19">
        <f t="shared" si="25"/>
        <v>0</v>
      </c>
      <c r="K60" s="21"/>
      <c r="L60" s="19">
        <f t="shared" si="26"/>
        <v>0</v>
      </c>
      <c r="M60" s="21"/>
      <c r="N60" s="19">
        <f t="shared" si="27"/>
        <v>0</v>
      </c>
      <c r="O60" s="21"/>
      <c r="P60" s="119">
        <f t="shared" si="28"/>
        <v>0</v>
      </c>
    </row>
    <row r="61" spans="1:16" ht="15" customHeight="1" x14ac:dyDescent="0.25">
      <c r="A61" s="117"/>
      <c r="B61" s="18"/>
      <c r="C61" s="19"/>
      <c r="D61" s="29"/>
      <c r="E61" s="21"/>
      <c r="F61" s="19">
        <f t="shared" si="29"/>
        <v>0</v>
      </c>
      <c r="G61" s="21"/>
      <c r="H61" s="19">
        <f>F61+G61</f>
        <v>0</v>
      </c>
      <c r="I61" s="21"/>
      <c r="J61" s="19">
        <f>H61+I61</f>
        <v>0</v>
      </c>
      <c r="K61" s="21"/>
      <c r="L61" s="19">
        <f>J61+K61</f>
        <v>0</v>
      </c>
      <c r="M61" s="21"/>
      <c r="N61" s="19">
        <f>L61+M61</f>
        <v>0</v>
      </c>
      <c r="O61" s="21"/>
      <c r="P61" s="119">
        <f>N61+O61</f>
        <v>0</v>
      </c>
    </row>
    <row r="62" spans="1:16" ht="15" customHeight="1" x14ac:dyDescent="0.25">
      <c r="A62" s="117"/>
      <c r="B62" s="18"/>
      <c r="C62" s="19"/>
      <c r="D62" s="29"/>
      <c r="E62" s="21"/>
      <c r="F62" s="19">
        <f t="shared" si="29"/>
        <v>0</v>
      </c>
      <c r="G62" s="21"/>
      <c r="H62" s="19">
        <f t="shared" ref="H62:H63" si="30">F62+G62</f>
        <v>0</v>
      </c>
      <c r="I62" s="21"/>
      <c r="J62" s="19">
        <f t="shared" ref="J62:J63" si="31">H62+I62</f>
        <v>0</v>
      </c>
      <c r="K62" s="21"/>
      <c r="L62" s="19">
        <f t="shared" ref="L62:L63" si="32">J62+K62</f>
        <v>0</v>
      </c>
      <c r="M62" s="21"/>
      <c r="N62" s="19">
        <f t="shared" ref="N62:N63" si="33">L62+M62</f>
        <v>0</v>
      </c>
      <c r="O62" s="21"/>
      <c r="P62" s="119">
        <f t="shared" ref="P62:P63" si="34">N62+O62</f>
        <v>0</v>
      </c>
    </row>
    <row r="63" spans="1:16" ht="15" customHeight="1" x14ac:dyDescent="0.25">
      <c r="A63" s="117"/>
      <c r="B63" s="18"/>
      <c r="C63" s="19"/>
      <c r="D63" s="29"/>
      <c r="E63" s="21"/>
      <c r="F63" s="19">
        <f t="shared" si="29"/>
        <v>0</v>
      </c>
      <c r="G63" s="21"/>
      <c r="H63" s="19">
        <f t="shared" si="30"/>
        <v>0</v>
      </c>
      <c r="I63" s="21"/>
      <c r="J63" s="19">
        <f t="shared" si="31"/>
        <v>0</v>
      </c>
      <c r="K63" s="21"/>
      <c r="L63" s="19">
        <f t="shared" si="32"/>
        <v>0</v>
      </c>
      <c r="M63" s="21"/>
      <c r="N63" s="19">
        <f t="shared" si="33"/>
        <v>0</v>
      </c>
      <c r="O63" s="21"/>
      <c r="P63" s="119">
        <f t="shared" si="34"/>
        <v>0</v>
      </c>
    </row>
    <row r="64" spans="1:16" ht="15" customHeight="1" x14ac:dyDescent="0.25">
      <c r="A64" s="117"/>
      <c r="B64" s="18"/>
      <c r="C64" s="19"/>
      <c r="D64" s="29"/>
      <c r="E64" s="21"/>
      <c r="F64" s="19">
        <f t="shared" si="29"/>
        <v>0</v>
      </c>
      <c r="G64" s="21"/>
      <c r="H64" s="19">
        <f>F64+G64</f>
        <v>0</v>
      </c>
      <c r="I64" s="21"/>
      <c r="J64" s="19">
        <f>H64+I64</f>
        <v>0</v>
      </c>
      <c r="K64" s="21"/>
      <c r="L64" s="19">
        <f>J64+K64</f>
        <v>0</v>
      </c>
      <c r="M64" s="21"/>
      <c r="N64" s="19">
        <f>L64+M64</f>
        <v>0</v>
      </c>
      <c r="O64" s="21"/>
      <c r="P64" s="119">
        <f>N64+O64</f>
        <v>0</v>
      </c>
    </row>
    <row r="65" spans="1:16" ht="15" customHeight="1" x14ac:dyDescent="0.25">
      <c r="A65" s="117"/>
      <c r="B65" s="18"/>
      <c r="C65" s="19"/>
      <c r="D65" s="29"/>
      <c r="E65" s="21"/>
      <c r="F65" s="19">
        <f t="shared" si="29"/>
        <v>0</v>
      </c>
      <c r="G65" s="21"/>
      <c r="H65" s="19">
        <f t="shared" ref="H65:H70" si="35">F65+G65</f>
        <v>0</v>
      </c>
      <c r="I65" s="21"/>
      <c r="J65" s="19">
        <f t="shared" ref="J65:J70" si="36">H65+I65</f>
        <v>0</v>
      </c>
      <c r="K65" s="21"/>
      <c r="L65" s="19">
        <f t="shared" ref="L65:L70" si="37">J65+K65</f>
        <v>0</v>
      </c>
      <c r="M65" s="21"/>
      <c r="N65" s="19">
        <f t="shared" ref="N65:N70" si="38">L65+M65</f>
        <v>0</v>
      </c>
      <c r="O65" s="21"/>
      <c r="P65" s="119">
        <f t="shared" ref="P65:P70" si="39">N65+O65</f>
        <v>0</v>
      </c>
    </row>
    <row r="66" spans="1:16" ht="15" customHeight="1" x14ac:dyDescent="0.25">
      <c r="A66" s="117"/>
      <c r="B66" s="18"/>
      <c r="C66" s="19"/>
      <c r="D66" s="98">
        <f t="shared" ref="D66:D76" si="40">((C66*100)/$C$32)/100</f>
        <v>0</v>
      </c>
      <c r="E66" s="21"/>
      <c r="F66" s="19">
        <f t="shared" si="29"/>
        <v>0</v>
      </c>
      <c r="G66" s="21"/>
      <c r="H66" s="19">
        <f t="shared" si="35"/>
        <v>0</v>
      </c>
      <c r="I66" s="21"/>
      <c r="J66" s="19">
        <f t="shared" si="36"/>
        <v>0</v>
      </c>
      <c r="K66" s="21"/>
      <c r="L66" s="19">
        <f t="shared" si="37"/>
        <v>0</v>
      </c>
      <c r="M66" s="21"/>
      <c r="N66" s="19">
        <f t="shared" si="38"/>
        <v>0</v>
      </c>
      <c r="O66" s="21"/>
      <c r="P66" s="119">
        <f t="shared" si="39"/>
        <v>0</v>
      </c>
    </row>
    <row r="67" spans="1:16" ht="15" customHeight="1" x14ac:dyDescent="0.25">
      <c r="A67" s="117"/>
      <c r="B67" s="18"/>
      <c r="C67" s="19"/>
      <c r="D67" s="98">
        <f t="shared" si="40"/>
        <v>0</v>
      </c>
      <c r="E67" s="21"/>
      <c r="F67" s="19">
        <f t="shared" si="29"/>
        <v>0</v>
      </c>
      <c r="G67" s="21"/>
      <c r="H67" s="19">
        <f t="shared" si="35"/>
        <v>0</v>
      </c>
      <c r="I67" s="21"/>
      <c r="J67" s="19">
        <f t="shared" si="36"/>
        <v>0</v>
      </c>
      <c r="K67" s="21"/>
      <c r="L67" s="19">
        <f t="shared" si="37"/>
        <v>0</v>
      </c>
      <c r="M67" s="21"/>
      <c r="N67" s="19">
        <f t="shared" si="38"/>
        <v>0</v>
      </c>
      <c r="O67" s="21"/>
      <c r="P67" s="119">
        <f t="shared" si="39"/>
        <v>0</v>
      </c>
    </row>
    <row r="68" spans="1:16" ht="15" customHeight="1" x14ac:dyDescent="0.25">
      <c r="A68" s="117"/>
      <c r="B68" s="18"/>
      <c r="C68" s="19"/>
      <c r="D68" s="98">
        <f t="shared" si="40"/>
        <v>0</v>
      </c>
      <c r="E68" s="21"/>
      <c r="F68" s="19">
        <f t="shared" si="29"/>
        <v>0</v>
      </c>
      <c r="G68" s="21"/>
      <c r="H68" s="19">
        <f t="shared" si="35"/>
        <v>0</v>
      </c>
      <c r="I68" s="21"/>
      <c r="J68" s="19">
        <f t="shared" si="36"/>
        <v>0</v>
      </c>
      <c r="K68" s="21"/>
      <c r="L68" s="19">
        <f t="shared" si="37"/>
        <v>0</v>
      </c>
      <c r="M68" s="21"/>
      <c r="N68" s="19">
        <f t="shared" si="38"/>
        <v>0</v>
      </c>
      <c r="O68" s="21"/>
      <c r="P68" s="119">
        <f t="shared" si="39"/>
        <v>0</v>
      </c>
    </row>
    <row r="69" spans="1:16" ht="15" customHeight="1" x14ac:dyDescent="0.25">
      <c r="A69" s="117"/>
      <c r="B69" s="18"/>
      <c r="C69" s="19"/>
      <c r="D69" s="98">
        <f t="shared" si="40"/>
        <v>0</v>
      </c>
      <c r="E69" s="21"/>
      <c r="F69" s="19">
        <f t="shared" si="29"/>
        <v>0</v>
      </c>
      <c r="G69" s="21"/>
      <c r="H69" s="19">
        <f t="shared" si="35"/>
        <v>0</v>
      </c>
      <c r="I69" s="21"/>
      <c r="J69" s="19">
        <f t="shared" si="36"/>
        <v>0</v>
      </c>
      <c r="K69" s="21"/>
      <c r="L69" s="19">
        <f t="shared" si="37"/>
        <v>0</v>
      </c>
      <c r="M69" s="21"/>
      <c r="N69" s="19">
        <f t="shared" si="38"/>
        <v>0</v>
      </c>
      <c r="O69" s="21"/>
      <c r="P69" s="119">
        <f t="shared" si="39"/>
        <v>0</v>
      </c>
    </row>
    <row r="70" spans="1:16" ht="15" customHeight="1" x14ac:dyDescent="0.25">
      <c r="A70" s="117"/>
      <c r="B70" s="18"/>
      <c r="C70" s="19"/>
      <c r="D70" s="98">
        <f t="shared" si="40"/>
        <v>0</v>
      </c>
      <c r="E70" s="95"/>
      <c r="F70" s="19">
        <f t="shared" si="29"/>
        <v>0</v>
      </c>
      <c r="G70" s="95"/>
      <c r="H70" s="19">
        <f t="shared" si="35"/>
        <v>0</v>
      </c>
      <c r="I70" s="95"/>
      <c r="J70" s="19">
        <f t="shared" si="36"/>
        <v>0</v>
      </c>
      <c r="K70" s="95"/>
      <c r="L70" s="19">
        <f t="shared" si="37"/>
        <v>0</v>
      </c>
      <c r="M70" s="95"/>
      <c r="N70" s="19">
        <f t="shared" si="38"/>
        <v>0</v>
      </c>
      <c r="O70" s="95"/>
      <c r="P70" s="119">
        <f t="shared" si="39"/>
        <v>0</v>
      </c>
    </row>
    <row r="71" spans="1:16" ht="15" customHeight="1" x14ac:dyDescent="0.25">
      <c r="A71" s="120"/>
      <c r="B71" s="22" t="s">
        <v>26</v>
      </c>
      <c r="C71" s="30">
        <f>C72/SUM(C57:C65)</f>
        <v>1</v>
      </c>
      <c r="D71" s="30">
        <f>SUM(D57:D70)</f>
        <v>1</v>
      </c>
      <c r="E71" s="31">
        <f>(($D$17*E57)/100)+(($D$18*E58)/100)+(($D$19*E59)/100)+(($D$20*E60)/100)+(($D$21*E61)/100)+(($D$22*E62)/100)+(($D$23*E63)/100)+(($D$24*E64)/100)+(($D$25*E65)/100)+(($D$26*E66)/100)+(($D$27*E67)/100)+(($D$28*E68)/100)+(($D$29*E69)/100)</f>
        <v>0</v>
      </c>
      <c r="F71" s="31">
        <f>N31+E71</f>
        <v>0.5744191963528219</v>
      </c>
      <c r="G71" s="31">
        <f>(($D$17*G57)/100)+(($D$18*G58)/100)+(($D$19*G59)/100)+(($D$20*G60)/100)+(($D$21*G61)/100)+(($D$22*G62)/100)+(($D$23*G63)/100)+(($D$24*G64)/100)+(($D$25*G65)/100)+(($D$26*G66)/100)+(($D$27*G67)/100)+(($D$28*G68)/100)+(($D$29*G69)/100)</f>
        <v>0</v>
      </c>
      <c r="H71" s="31">
        <f>F71+G71</f>
        <v>0.5744191963528219</v>
      </c>
      <c r="I71" s="31">
        <f>(($D$17*I57)/100)+(($D$18*I58)/100)+(($D$19*I59)/100)+(($D$20*I60)/100)+(($D$21*I61)/100)+(($D$22*I62)/100)+(($D$23*I63)/100)+(($D$24*I64)/100)+(($D$25*I65)/100)+(($D$26*I66)/100)+(($D$27*I67)/100)+(($D$28*I68)/100)+(($D$29*I69)/100)</f>
        <v>0</v>
      </c>
      <c r="J71" s="31">
        <f>H71+I71</f>
        <v>0.5744191963528219</v>
      </c>
      <c r="K71" s="31">
        <f>(($D$17*K57)/100)+(($D$18*K58)/100)+(($D$19*K59)/100)+(($D$20*K60)/100)+(($D$21*K61)/100)+(($D$22*K62)/100)+(($D$23*K63)/100)+(($D$24*K64)/100)+(($D$25*K65)/100)+(($D$26*K66)/100)+(($D$27*K67)/100)+(($D$28*K68)/100)+(($D$29*K69)/100)</f>
        <v>0</v>
      </c>
      <c r="L71" s="31">
        <f>J71+K71</f>
        <v>0.5744191963528219</v>
      </c>
      <c r="M71" s="31">
        <f>(($D$17*M57)/100)+(($D$18*M58)/100)+(($D$19*M59)/100)+(($D$20*M60)/100)+(($D$21*M61)/100)+(($D$22*M62)/100)+(($D$23*M63)/100)+(($D$24*M64)/100)+(($D$25*M65)/100)+(($D$26*M66)/100)+(($D$27*M67)/100)+(($D$28*M68)/100)+(($D$29*M69)/100)</f>
        <v>0</v>
      </c>
      <c r="N71" s="31">
        <f>L71+M71</f>
        <v>0.5744191963528219</v>
      </c>
      <c r="O71" s="31">
        <f>(($D$17*O57)/100)+(($D$18*O58)/100)+(($D$19*O59)/100)+(($D$20*O60)/100)+(($D$21*O61)/100)+(($D$22*O62)/100)+(($D$23*O63)/100)+(($D$24*O64)/100)+(($D$25*O65)/100)+(($D$26*O66)/100)+(($D$27*O67)/100)+(($D$28*O68)/100)+(($D$29*O69)/100)</f>
        <v>0.42558080364717804</v>
      </c>
      <c r="P71" s="121">
        <f>N71+O71</f>
        <v>1</v>
      </c>
    </row>
    <row r="72" spans="1:16" ht="15" customHeight="1" x14ac:dyDescent="0.25">
      <c r="A72" s="122"/>
      <c r="B72" s="24" t="s">
        <v>27</v>
      </c>
      <c r="C72" s="23">
        <f>SUM(C57:C70)</f>
        <v>115394.42</v>
      </c>
      <c r="D72" s="30">
        <f>D71</f>
        <v>1</v>
      </c>
      <c r="E72" s="143">
        <f t="shared" ref="E72" si="41">($C$32*E71)</f>
        <v>0</v>
      </c>
      <c r="F72" s="143"/>
      <c r="G72" s="143">
        <f t="shared" ref="G72" si="42">($C$32*G71)</f>
        <v>0</v>
      </c>
      <c r="H72" s="143"/>
      <c r="I72" s="143">
        <f t="shared" ref="I72:K72" si="43">($C$32*I71)</f>
        <v>0</v>
      </c>
      <c r="J72" s="143"/>
      <c r="K72" s="143">
        <f t="shared" ref="K72:M72" si="44">($C$32*K71)</f>
        <v>0</v>
      </c>
      <c r="L72" s="143"/>
      <c r="M72" s="143">
        <f t="shared" ref="M72:N72" si="45">($C$32*M71)</f>
        <v>0</v>
      </c>
      <c r="N72" s="143"/>
      <c r="O72" s="143">
        <f t="shared" ref="O72:P72" si="46">($C$32*O71)</f>
        <v>49109.649999999994</v>
      </c>
      <c r="P72" s="146"/>
    </row>
    <row r="73" spans="1:16" ht="15" customHeight="1" thickBot="1" x14ac:dyDescent="0.3">
      <c r="A73" s="123"/>
      <c r="B73" s="124" t="s">
        <v>28</v>
      </c>
      <c r="C73" s="125"/>
      <c r="D73" s="125"/>
      <c r="E73" s="144">
        <f>E72+O33</f>
        <v>66284.77</v>
      </c>
      <c r="F73" s="144"/>
      <c r="G73" s="144">
        <f t="shared" ref="G73" si="47">G72+E73</f>
        <v>66284.77</v>
      </c>
      <c r="H73" s="144"/>
      <c r="I73" s="144">
        <f t="shared" ref="I73" si="48">I72+G73</f>
        <v>66284.77</v>
      </c>
      <c r="J73" s="144"/>
      <c r="K73" s="144">
        <f t="shared" ref="K73" si="49">K72+I73</f>
        <v>66284.77</v>
      </c>
      <c r="L73" s="144"/>
      <c r="M73" s="144">
        <f t="shared" ref="M73" si="50">M72+K73</f>
        <v>66284.77</v>
      </c>
      <c r="N73" s="144"/>
      <c r="O73" s="144">
        <f t="shared" ref="O73" si="51">O72+M73</f>
        <v>115394.42</v>
      </c>
      <c r="P73" s="147"/>
    </row>
    <row r="74" spans="1:16" ht="15" customHeight="1" x14ac:dyDescent="0.25"/>
    <row r="75" spans="1:16" ht="15" customHeight="1" x14ac:dyDescent="0.25">
      <c r="A75" s="97"/>
      <c r="B75" s="97"/>
      <c r="C75" s="26"/>
      <c r="D75" s="97"/>
    </row>
    <row r="76" spans="1:16" ht="15" customHeight="1" x14ac:dyDescent="0.25">
      <c r="A76" s="26" t="s">
        <v>31</v>
      </c>
      <c r="B76" s="26"/>
      <c r="C76" s="26"/>
      <c r="D76" s="26" t="s">
        <v>82</v>
      </c>
    </row>
    <row r="77" spans="1:16" ht="15" customHeight="1" x14ac:dyDescent="0.25"/>
    <row r="78" spans="1:16" ht="15" customHeight="1" x14ac:dyDescent="0.25"/>
    <row r="79" spans="1:16" ht="15" customHeight="1" x14ac:dyDescent="0.25">
      <c r="P79" t="s">
        <v>223</v>
      </c>
    </row>
    <row r="80" spans="1:16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</sheetData>
  <sheetProtection password="EE6F" sheet="1" objects="1" scenarios="1" selectLockedCells="1"/>
  <mergeCells count="44">
    <mergeCell ref="A9:P9"/>
    <mergeCell ref="A49:P49"/>
    <mergeCell ref="O72:P72"/>
    <mergeCell ref="E73:F73"/>
    <mergeCell ref="G73:H73"/>
    <mergeCell ref="I73:J73"/>
    <mergeCell ref="K73:L73"/>
    <mergeCell ref="M73:N73"/>
    <mergeCell ref="O73:P73"/>
    <mergeCell ref="E72:F72"/>
    <mergeCell ref="G72:H72"/>
    <mergeCell ref="I72:J72"/>
    <mergeCell ref="K72:L72"/>
    <mergeCell ref="M72:N72"/>
    <mergeCell ref="A55:A56"/>
    <mergeCell ref="B55:B56"/>
    <mergeCell ref="C55:C56"/>
    <mergeCell ref="E55:F55"/>
    <mergeCell ref="G55:H55"/>
    <mergeCell ref="I55:J55"/>
    <mergeCell ref="K55:L55"/>
    <mergeCell ref="M55:N55"/>
    <mergeCell ref="O55:P55"/>
    <mergeCell ref="O33:P33"/>
    <mergeCell ref="M15:N15"/>
    <mergeCell ref="O15:P15"/>
    <mergeCell ref="O32:P32"/>
    <mergeCell ref="E33:F33"/>
    <mergeCell ref="G33:H33"/>
    <mergeCell ref="I33:J33"/>
    <mergeCell ref="K33:L33"/>
    <mergeCell ref="M33:N33"/>
    <mergeCell ref="E32:F32"/>
    <mergeCell ref="G32:H32"/>
    <mergeCell ref="I32:J32"/>
    <mergeCell ref="K32:L32"/>
    <mergeCell ref="M32:N32"/>
    <mergeCell ref="K15:L15"/>
    <mergeCell ref="A15:A16"/>
    <mergeCell ref="E15:F15"/>
    <mergeCell ref="G15:H15"/>
    <mergeCell ref="I15:J15"/>
    <mergeCell ref="B15:B16"/>
    <mergeCell ref="C15:C16"/>
  </mergeCells>
  <conditionalFormatting sqref="P17:P30">
    <cfRule type="cellIs" dxfId="23" priority="48" stopIfTrue="1" operator="equal">
      <formula>N17+P17-100</formula>
    </cfRule>
  </conditionalFormatting>
  <conditionalFormatting sqref="N30">
    <cfRule type="cellIs" dxfId="22" priority="47" stopIfTrue="1" operator="equal">
      <formula>L30+N30-100</formula>
    </cfRule>
  </conditionalFormatting>
  <conditionalFormatting sqref="L30">
    <cfRule type="cellIs" dxfId="21" priority="46" stopIfTrue="1" operator="equal">
      <formula>J30+L30-100</formula>
    </cfRule>
  </conditionalFormatting>
  <conditionalFormatting sqref="J30">
    <cfRule type="cellIs" dxfId="20" priority="45" stopIfTrue="1" operator="equal">
      <formula>H30+J30-100</formula>
    </cfRule>
  </conditionalFormatting>
  <conditionalFormatting sqref="H30">
    <cfRule type="cellIs" dxfId="19" priority="44" stopIfTrue="1" operator="equal">
      <formula>F30+H30-100</formula>
    </cfRule>
  </conditionalFormatting>
  <conditionalFormatting sqref="N17:N29">
    <cfRule type="cellIs" dxfId="18" priority="42" stopIfTrue="1" operator="equal">
      <formula>L17+N17-100</formula>
    </cfRule>
  </conditionalFormatting>
  <conditionalFormatting sqref="L17:L29">
    <cfRule type="cellIs" dxfId="17" priority="41" stopIfTrue="1" operator="equal">
      <formula>J17+L17-100</formula>
    </cfRule>
  </conditionalFormatting>
  <conditionalFormatting sqref="J17:J29">
    <cfRule type="cellIs" dxfId="16" priority="40" stopIfTrue="1" operator="equal">
      <formula>H17+J17-100</formula>
    </cfRule>
  </conditionalFormatting>
  <conditionalFormatting sqref="H17:H29">
    <cfRule type="cellIs" dxfId="15" priority="39" stopIfTrue="1" operator="equal">
      <formula>F17+H17-100</formula>
    </cfRule>
  </conditionalFormatting>
  <conditionalFormatting sqref="F17:F30">
    <cfRule type="cellIs" dxfId="14" priority="38" stopIfTrue="1" operator="equal">
      <formula>D17+F17-100</formula>
    </cfRule>
  </conditionalFormatting>
  <conditionalFormatting sqref="F17:F30 H17:H30 J17:J30 L17:L30 N17:N30 P17:P30">
    <cfRule type="cellIs" dxfId="13" priority="37" operator="equal">
      <formula>0</formula>
    </cfRule>
  </conditionalFormatting>
  <conditionalFormatting sqref="H57:H70">
    <cfRule type="cellIs" dxfId="11" priority="15" stopIfTrue="1" operator="equal">
      <formula>F57+H57-100</formula>
    </cfRule>
  </conditionalFormatting>
  <conditionalFormatting sqref="H57:H70">
    <cfRule type="cellIs" dxfId="10" priority="14" operator="equal">
      <formula>0</formula>
    </cfRule>
  </conditionalFormatting>
  <conditionalFormatting sqref="P57:P70">
    <cfRule type="cellIs" dxfId="9" priority="13" stopIfTrue="1" operator="equal">
      <formula>N57+P57-100</formula>
    </cfRule>
  </conditionalFormatting>
  <conditionalFormatting sqref="P57:P70">
    <cfRule type="cellIs" dxfId="8" priority="12" operator="equal">
      <formula>0</formula>
    </cfRule>
  </conditionalFormatting>
  <conditionalFormatting sqref="J57:J70">
    <cfRule type="cellIs" dxfId="7" priority="11" stopIfTrue="1" operator="equal">
      <formula>H57+J57-100</formula>
    </cfRule>
  </conditionalFormatting>
  <conditionalFormatting sqref="J57:J70">
    <cfRule type="cellIs" dxfId="6" priority="10" operator="equal">
      <formula>0</formula>
    </cfRule>
  </conditionalFormatting>
  <conditionalFormatting sqref="L57:L70">
    <cfRule type="cellIs" dxfId="5" priority="9" stopIfTrue="1" operator="equal">
      <formula>J57+L57-100</formula>
    </cfRule>
  </conditionalFormatting>
  <conditionalFormatting sqref="L57:L70">
    <cfRule type="cellIs" dxfId="4" priority="8" operator="equal">
      <formula>0</formula>
    </cfRule>
  </conditionalFormatting>
  <conditionalFormatting sqref="N57:N70">
    <cfRule type="cellIs" dxfId="3" priority="7" stopIfTrue="1" operator="equal">
      <formula>L57+N57-100</formula>
    </cfRule>
  </conditionalFormatting>
  <conditionalFormatting sqref="N57:N70">
    <cfRule type="cellIs" dxfId="2" priority="6" operator="equal">
      <formula>0</formula>
    </cfRule>
  </conditionalFormatting>
  <conditionalFormatting sqref="F57:F70">
    <cfRule type="cellIs" dxfId="1" priority="2" stopIfTrue="1" operator="equal">
      <formula>D57+F57-100</formula>
    </cfRule>
  </conditionalFormatting>
  <conditionalFormatting sqref="F57:F70">
    <cfRule type="cellIs" dxfId="0" priority="1" operator="equal">
      <formula>0</formula>
    </cfRule>
  </conditionalFormatting>
  <pageMargins left="0.19685039370078741" right="0.19685039370078741" top="0.39370078740157483" bottom="0.39370078740157483" header="0.31496062992125984" footer="0.31496062992125984"/>
  <pageSetup paperSize="9" scale="86" fitToHeight="0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36" operator="containsText" id="{545466F1-51E7-4D0E-96E1-1A7BEA910F3D}">
            <xm:f>NOT(ISERROR(SEARCH($R$22,R17)))</xm:f>
            <xm:f>$R$22</xm:f>
            <x14:dxf>
              <font>
                <b/>
                <i val="0"/>
                <color rgb="FFFF0000"/>
              </font>
            </x14:dxf>
          </x14:cfRule>
          <xm:sqref>R17:R30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workbookViewId="0">
      <selection activeCell="K15" sqref="K15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6"/>
      <c r="B1" s="46"/>
      <c r="C1" s="46"/>
      <c r="D1" s="46"/>
      <c r="E1" s="46"/>
    </row>
    <row r="2" spans="1:5" x14ac:dyDescent="0.25">
      <c r="A2" s="46"/>
      <c r="B2" s="46"/>
      <c r="C2" s="46"/>
      <c r="D2" s="46"/>
      <c r="E2" s="46"/>
    </row>
    <row r="3" spans="1:5" x14ac:dyDescent="0.25">
      <c r="A3" s="46"/>
      <c r="B3" s="46"/>
      <c r="C3" s="46"/>
      <c r="D3" s="46"/>
      <c r="E3" s="46"/>
    </row>
    <row r="4" spans="1:5" x14ac:dyDescent="0.25">
      <c r="A4" s="46"/>
      <c r="B4" s="46"/>
      <c r="C4" s="46"/>
      <c r="D4" s="46"/>
      <c r="E4" s="46"/>
    </row>
    <row r="5" spans="1:5" x14ac:dyDescent="0.25">
      <c r="A5" s="46"/>
      <c r="B5" s="46"/>
      <c r="C5" s="46"/>
      <c r="D5" s="46"/>
      <c r="E5" s="46"/>
    </row>
    <row r="6" spans="1:5" x14ac:dyDescent="0.25">
      <c r="A6" s="46"/>
      <c r="B6" s="46"/>
      <c r="C6" s="46"/>
      <c r="D6" s="46"/>
      <c r="E6" s="46"/>
    </row>
    <row r="7" spans="1:5" x14ac:dyDescent="0.25">
      <c r="A7" s="46"/>
      <c r="B7" s="46"/>
      <c r="C7" s="46"/>
      <c r="D7" s="46"/>
      <c r="E7" s="46"/>
    </row>
    <row r="8" spans="1:5" x14ac:dyDescent="0.25">
      <c r="A8" s="155" t="s">
        <v>63</v>
      </c>
      <c r="B8" s="155"/>
      <c r="C8" s="155"/>
      <c r="D8" s="46"/>
      <c r="E8" s="89" t="s">
        <v>64</v>
      </c>
    </row>
    <row r="9" spans="1:5" x14ac:dyDescent="0.25">
      <c r="A9" s="46"/>
      <c r="B9" s="90"/>
      <c r="C9" s="90"/>
      <c r="D9" s="90"/>
      <c r="E9" s="91" t="s">
        <v>65</v>
      </c>
    </row>
    <row r="10" spans="1:5" x14ac:dyDescent="0.25">
      <c r="A10" s="46"/>
      <c r="B10" s="46"/>
      <c r="C10" s="46"/>
      <c r="D10" s="46"/>
      <c r="E10" s="46"/>
    </row>
    <row r="11" spans="1:5" x14ac:dyDescent="0.25">
      <c r="A11" s="92" t="s">
        <v>32</v>
      </c>
      <c r="B11" s="92" t="s">
        <v>98</v>
      </c>
      <c r="C11" s="176" t="s">
        <v>33</v>
      </c>
      <c r="D11" s="177"/>
      <c r="E11" s="178"/>
    </row>
    <row r="12" spans="1:5" x14ac:dyDescent="0.25">
      <c r="A12" s="37"/>
      <c r="B12" s="37"/>
      <c r="C12" s="179" t="str">
        <f>Import.Município</f>
        <v>CORONEL VIVIDA - PR</v>
      </c>
      <c r="D12" s="180"/>
      <c r="E12" s="181"/>
    </row>
    <row r="13" spans="1:5" x14ac:dyDescent="0.25">
      <c r="A13" s="38"/>
      <c r="B13" s="38"/>
      <c r="C13" s="39"/>
      <c r="D13" s="40"/>
      <c r="E13" s="40"/>
    </row>
    <row r="14" spans="1:5" ht="15" customHeight="1" x14ac:dyDescent="0.25">
      <c r="A14" s="93" t="s">
        <v>34</v>
      </c>
      <c r="B14" s="168" t="str">
        <f>ORÇAMENTO!A7</f>
        <v>OBJETO: ENTRADA DE ENERGIA ELÉTRICA 50A</v>
      </c>
      <c r="C14" s="170" t="str">
        <f>ORÇAMENTO!A8</f>
        <v>LOCALIZAÇÃO: CONJUNTO HABITACIONAL MORAR MELHOR – BAIRRO JARDIM MARIA DA LUZ.</v>
      </c>
      <c r="D14" s="171"/>
      <c r="E14" s="172"/>
    </row>
    <row r="15" spans="1:5" ht="25.5" customHeight="1" x14ac:dyDescent="0.25">
      <c r="A15" s="41" t="s">
        <v>66</v>
      </c>
      <c r="B15" s="169"/>
      <c r="C15" s="173"/>
      <c r="D15" s="174"/>
      <c r="E15" s="175"/>
    </row>
    <row r="16" spans="1:5" x14ac:dyDescent="0.25">
      <c r="A16" s="42"/>
      <c r="B16" s="43"/>
      <c r="C16" s="44"/>
      <c r="D16" s="44"/>
      <c r="E16" s="43"/>
    </row>
    <row r="17" spans="1:12" x14ac:dyDescent="0.25">
      <c r="A17" s="45" t="s">
        <v>35</v>
      </c>
      <c r="B17" s="43"/>
      <c r="C17" s="44"/>
      <c r="D17" s="44"/>
      <c r="E17" s="43"/>
    </row>
    <row r="18" spans="1:12" x14ac:dyDescent="0.25">
      <c r="A18" s="149" t="s">
        <v>36</v>
      </c>
      <c r="B18" s="149"/>
      <c r="C18" s="149"/>
      <c r="D18" s="149"/>
      <c r="E18" s="149"/>
    </row>
    <row r="19" spans="1:12" x14ac:dyDescent="0.25">
      <c r="A19" s="46"/>
      <c r="B19" s="46"/>
      <c r="C19" s="46"/>
      <c r="D19" s="46"/>
      <c r="E19" s="46"/>
    </row>
    <row r="20" spans="1:12" ht="15.75" thickBot="1" x14ac:dyDescent="0.3">
      <c r="A20" s="47" t="s">
        <v>37</v>
      </c>
      <c r="B20" s="48"/>
      <c r="C20" s="48"/>
      <c r="D20" s="49" t="s">
        <v>38</v>
      </c>
      <c r="E20" s="49" t="s">
        <v>39</v>
      </c>
    </row>
    <row r="21" spans="1:12" ht="15" customHeight="1" thickBot="1" x14ac:dyDescent="0.3">
      <c r="A21" s="50" t="s">
        <v>40</v>
      </c>
      <c r="B21" s="51"/>
      <c r="C21" s="51"/>
      <c r="D21" s="52" t="s">
        <v>41</v>
      </c>
      <c r="E21" s="53"/>
      <c r="H21" s="165" t="s">
        <v>83</v>
      </c>
      <c r="I21" s="166"/>
      <c r="J21" s="166"/>
      <c r="K21" s="167"/>
    </row>
    <row r="22" spans="1:12" ht="15.75" x14ac:dyDescent="0.25">
      <c r="A22" s="54" t="s">
        <v>42</v>
      </c>
      <c r="B22" s="55"/>
      <c r="C22" s="55"/>
      <c r="D22" s="56" t="s">
        <v>43</v>
      </c>
      <c r="E22" s="57"/>
      <c r="H22" s="114" t="s">
        <v>84</v>
      </c>
      <c r="I22" s="115" t="s">
        <v>85</v>
      </c>
      <c r="J22" s="115" t="s">
        <v>86</v>
      </c>
      <c r="K22" s="116" t="s">
        <v>87</v>
      </c>
    </row>
    <row r="23" spans="1:12" ht="15.75" x14ac:dyDescent="0.25">
      <c r="A23" s="54" t="s">
        <v>44</v>
      </c>
      <c r="B23" s="55"/>
      <c r="C23" s="55"/>
      <c r="D23" s="56" t="s">
        <v>45</v>
      </c>
      <c r="E23" s="57"/>
      <c r="H23" s="107" t="s">
        <v>88</v>
      </c>
      <c r="I23" s="101">
        <v>5.2900000000000003E-2</v>
      </c>
      <c r="J23" s="102">
        <v>5.9200000000000003E-2</v>
      </c>
      <c r="K23" s="108">
        <v>7.9299999999999995E-2</v>
      </c>
    </row>
    <row r="24" spans="1:12" ht="15.75" x14ac:dyDescent="0.25">
      <c r="A24" s="54" t="s">
        <v>46</v>
      </c>
      <c r="B24" s="55"/>
      <c r="C24" s="55"/>
      <c r="D24" s="56" t="s">
        <v>47</v>
      </c>
      <c r="E24" s="57"/>
      <c r="H24" s="107" t="s">
        <v>89</v>
      </c>
      <c r="I24" s="103">
        <v>2.5000000000000001E-3</v>
      </c>
      <c r="J24" s="104">
        <v>5.1000000000000004E-3</v>
      </c>
      <c r="K24" s="109">
        <v>5.5999999999999999E-3</v>
      </c>
    </row>
    <row r="25" spans="1:12" ht="15.75" x14ac:dyDescent="0.25">
      <c r="A25" s="58" t="s">
        <v>48</v>
      </c>
      <c r="B25" s="59"/>
      <c r="C25" s="59"/>
      <c r="D25" s="56" t="s">
        <v>49</v>
      </c>
      <c r="E25" s="60"/>
      <c r="H25" s="107" t="s">
        <v>90</v>
      </c>
      <c r="I25" s="103">
        <v>0.01</v>
      </c>
      <c r="J25" s="104">
        <v>1.4800000000000001E-2</v>
      </c>
      <c r="K25" s="109">
        <v>1.9699999999999999E-2</v>
      </c>
    </row>
    <row r="26" spans="1:12" ht="15.75" x14ac:dyDescent="0.25">
      <c r="A26" s="58" t="s">
        <v>50</v>
      </c>
      <c r="B26" s="61" t="s">
        <v>51</v>
      </c>
      <c r="C26" s="62"/>
      <c r="D26" s="63" t="s">
        <v>52</v>
      </c>
      <c r="E26" s="60">
        <v>6.4999999999999997E-3</v>
      </c>
      <c r="H26" s="107" t="s">
        <v>91</v>
      </c>
      <c r="I26" s="103">
        <v>1.01E-2</v>
      </c>
      <c r="J26" s="104">
        <v>1.0699999999999999E-2</v>
      </c>
      <c r="K26" s="109">
        <v>1.11E-2</v>
      </c>
    </row>
    <row r="27" spans="1:12" ht="16.5" thickBot="1" x14ac:dyDescent="0.3">
      <c r="A27" s="64"/>
      <c r="B27" s="61" t="s">
        <v>53</v>
      </c>
      <c r="C27" s="62"/>
      <c r="D27" s="63"/>
      <c r="E27" s="60">
        <v>0.03</v>
      </c>
      <c r="H27" s="107" t="s">
        <v>92</v>
      </c>
      <c r="I27" s="105">
        <v>0.08</v>
      </c>
      <c r="J27" s="106">
        <v>8.3099999999999993E-2</v>
      </c>
      <c r="K27" s="110">
        <v>9.5100000000000004E-2</v>
      </c>
    </row>
    <row r="28" spans="1:12" ht="15.75" x14ac:dyDescent="0.25">
      <c r="A28" s="64"/>
      <c r="B28" s="61" t="s">
        <v>54</v>
      </c>
      <c r="C28" s="62"/>
      <c r="D28" s="63"/>
      <c r="E28" s="65">
        <f>IF(A18=" - Fornecimento de Materiais e Equipamentos (Aquisição direta)",0,ROUND(E37*D38,4))</f>
        <v>0.03</v>
      </c>
      <c r="H28" s="156" t="s">
        <v>94</v>
      </c>
      <c r="I28" s="157"/>
      <c r="J28" s="157"/>
      <c r="K28" s="158"/>
      <c r="L28" s="111">
        <v>3.6499999999999998E-2</v>
      </c>
    </row>
    <row r="29" spans="1:12" ht="15.75" x14ac:dyDescent="0.25">
      <c r="A29" s="64"/>
      <c r="B29" s="66" t="s">
        <v>55</v>
      </c>
      <c r="C29" s="68"/>
      <c r="D29" s="63"/>
      <c r="E29" s="69">
        <f>IF([1]Dados!$G$28="SELECIONAR","Ver DADOS",IF(A18=" - Fornecimento de Materiais e Equipamentos (Aquisição direta)",0,IF([1]Dados!$G$28="não desonerado",0%,4.5%)))</f>
        <v>4.4999999999999998E-2</v>
      </c>
      <c r="H29" s="159" t="s">
        <v>95</v>
      </c>
      <c r="I29" s="160"/>
      <c r="J29" s="160"/>
      <c r="K29" s="161"/>
      <c r="L29" s="112">
        <v>0.03</v>
      </c>
    </row>
    <row r="30" spans="1:12" ht="16.5" thickBot="1" x14ac:dyDescent="0.3">
      <c r="A30" s="70" t="s">
        <v>56</v>
      </c>
      <c r="B30" s="70"/>
      <c r="C30" s="70"/>
      <c r="D30" s="70"/>
      <c r="E30" s="71">
        <f>IF(A18=" - Fornecimento de Materiais e Equipamentos (Aquisição direta)",0,ROUND((((1+SUM(E$21:E$23))*(1+E$24)*(1+E$25))/(1-SUM(E$26:E$28)))-1,4))</f>
        <v>7.1199999999999999E-2</v>
      </c>
      <c r="H30" s="162" t="s">
        <v>93</v>
      </c>
      <c r="I30" s="163"/>
      <c r="J30" s="163"/>
      <c r="K30" s="164"/>
      <c r="L30" s="113">
        <v>4.4999999999999998E-2</v>
      </c>
    </row>
    <row r="31" spans="1:12" x14ac:dyDescent="0.25">
      <c r="A31" s="72" t="s">
        <v>57</v>
      </c>
      <c r="B31" s="73"/>
      <c r="C31" s="73"/>
      <c r="D31" s="73"/>
      <c r="E31" s="74">
        <f>IF(A18=" - Fornecimento de Materiais e Equipamentos (Aquisição direta)",0,ROUND((((1+SUM(E$21:E$23))*(1+E$24)*(1+E$25))/(1-SUM(E$26:E$29)))-1,4))</f>
        <v>0.1255</v>
      </c>
    </row>
    <row r="32" spans="1:12" x14ac:dyDescent="0.25">
      <c r="A32" s="46"/>
      <c r="B32" s="46"/>
      <c r="C32" s="46"/>
      <c r="D32" s="46"/>
      <c r="E32" s="46"/>
    </row>
    <row r="33" spans="1:5" x14ac:dyDescent="0.25">
      <c r="A33" s="46" t="s">
        <v>58</v>
      </c>
      <c r="B33" s="46"/>
      <c r="C33" s="46"/>
      <c r="D33" s="46"/>
      <c r="E33" s="46"/>
    </row>
    <row r="34" spans="1:5" x14ac:dyDescent="0.25">
      <c r="A34" s="46"/>
      <c r="B34" s="46"/>
      <c r="C34" s="46"/>
      <c r="D34" s="46"/>
      <c r="E34" s="46"/>
    </row>
    <row r="35" spans="1:5" x14ac:dyDescent="0.25">
      <c r="A35" s="150" t="str">
        <f>IF(AND(A18=" - Fornecimento de Materiais e Equipamentos (Aquisição direta)",E$31=0),"",IF(OR($AI$10&lt;$AK$10,$AI$10&gt;$AL$10)=TRUE(),$AK$21,""))</f>
        <v/>
      </c>
      <c r="B35" s="150"/>
      <c r="C35" s="150"/>
      <c r="D35" s="150"/>
      <c r="E35" s="150"/>
    </row>
    <row r="36" spans="1:5" x14ac:dyDescent="0.25">
      <c r="A36" s="75"/>
      <c r="B36" s="75"/>
      <c r="C36" s="75"/>
      <c r="D36" s="75"/>
      <c r="E36" s="75"/>
    </row>
    <row r="37" spans="1:5" ht="15.75" customHeight="1" x14ac:dyDescent="0.25">
      <c r="A37" s="151" t="s">
        <v>59</v>
      </c>
      <c r="B37" s="152"/>
      <c r="C37" s="152"/>
      <c r="D37" s="152"/>
      <c r="E37" s="76">
        <v>0.6</v>
      </c>
    </row>
    <row r="38" spans="1:5" x14ac:dyDescent="0.25">
      <c r="A38" s="151" t="s">
        <v>60</v>
      </c>
      <c r="B38" s="152"/>
      <c r="C38" s="152"/>
      <c r="D38" s="76">
        <v>0.05</v>
      </c>
      <c r="E38" s="75"/>
    </row>
    <row r="39" spans="1:5" x14ac:dyDescent="0.25">
      <c r="A39" s="77"/>
      <c r="B39" s="78"/>
      <c r="C39" s="78"/>
      <c r="D39" s="79"/>
      <c r="E39" s="80"/>
    </row>
    <row r="40" spans="1:5" x14ac:dyDescent="0.25">
      <c r="A40" s="153" t="s">
        <v>61</v>
      </c>
      <c r="B40" s="154"/>
      <c r="C40" s="154"/>
      <c r="D40" s="154"/>
      <c r="E40" s="154"/>
    </row>
    <row r="43" spans="1:5" x14ac:dyDescent="0.25">
      <c r="A43" s="81"/>
      <c r="B43" s="82"/>
      <c r="C43" s="83"/>
      <c r="D43" s="83"/>
      <c r="E43" s="83"/>
    </row>
    <row r="44" spans="1:5" x14ac:dyDescent="0.25">
      <c r="A44" s="67" t="s">
        <v>82</v>
      </c>
      <c r="B44" s="67"/>
      <c r="C44" s="59"/>
      <c r="D44" s="46"/>
      <c r="E44" s="46"/>
    </row>
    <row r="45" spans="1:5" x14ac:dyDescent="0.25">
      <c r="A45" s="148" t="s">
        <v>67</v>
      </c>
      <c r="B45" s="148"/>
      <c r="C45" s="148"/>
      <c r="D45" s="84" t="s">
        <v>62</v>
      </c>
      <c r="E45" s="85" t="s">
        <v>97</v>
      </c>
    </row>
    <row r="46" spans="1:5" x14ac:dyDescent="0.25">
      <c r="A46" s="148" t="s">
        <v>96</v>
      </c>
      <c r="B46" s="148"/>
      <c r="C46" s="148"/>
      <c r="D46" s="86"/>
      <c r="E46" s="86"/>
    </row>
    <row r="47" spans="1:5" x14ac:dyDescent="0.25">
      <c r="A47" s="86"/>
      <c r="B47" s="87"/>
      <c r="C47" s="88"/>
      <c r="D47" s="86"/>
      <c r="E47" s="86"/>
    </row>
  </sheetData>
  <sheetProtection password="EE6F" sheet="1" objects="1" scenarios="1"/>
  <mergeCells count="16">
    <mergeCell ref="A8:C8"/>
    <mergeCell ref="H28:K28"/>
    <mergeCell ref="H29:K29"/>
    <mergeCell ref="H30:K30"/>
    <mergeCell ref="H21:K21"/>
    <mergeCell ref="B14:B15"/>
    <mergeCell ref="C14:E15"/>
    <mergeCell ref="C11:E11"/>
    <mergeCell ref="C12:E12"/>
    <mergeCell ref="A45:C45"/>
    <mergeCell ref="A46:C46"/>
    <mergeCell ref="A18:E18"/>
    <mergeCell ref="A35:E35"/>
    <mergeCell ref="A37:D37"/>
    <mergeCell ref="A38:C38"/>
    <mergeCell ref="A40:E40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2019-05-27T14:47:34Z</cp:lastPrinted>
  <dcterms:created xsi:type="dcterms:W3CDTF">2013-05-17T17:26:46Z</dcterms:created>
  <dcterms:modified xsi:type="dcterms:W3CDTF">2019-05-27T14:48:39Z</dcterms:modified>
</cp:coreProperties>
</file>