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95" yWindow="0" windowWidth="13980" windowHeight="12345"/>
  </bookViews>
  <sheets>
    <sheet name="ORÇAMENTO" sheetId="1" r:id="rId1"/>
    <sheet name="CRONOGRAMA" sheetId="2" r:id="rId2"/>
    <sheet name="BDI" sheetId="5" r:id="rId3"/>
  </sheets>
  <externalReferences>
    <externalReference r:id="rId4"/>
  </externalReferences>
  <definedNames>
    <definedName name="_xlnm._FilterDatabase" localSheetId="0" hidden="1">ORÇAMENTO!$A$10:$G$41</definedName>
    <definedName name="_xlnm.Print_Area" localSheetId="2">BDI!$A$1:$E$46</definedName>
    <definedName name="_xlnm.Print_Area" localSheetId="1">CRONOGRAMA!$A$1:$V$36</definedName>
    <definedName name="_xlnm.Print_Area" localSheetId="0">ORÇAMENTO!$A$1:$G$49</definedName>
    <definedName name="Import.CR">[1]Dados!$G$8</definedName>
    <definedName name="Import.Município">[1]Dados!$G$7</definedName>
    <definedName name="Import.Proponente">[1]Dados!$G$6</definedName>
  </definedNames>
  <calcPr calcId="144525"/>
</workbook>
</file>

<file path=xl/calcChain.xml><?xml version="1.0" encoding="utf-8"?>
<calcChain xmlns="http://schemas.openxmlformats.org/spreadsheetml/2006/main">
  <c r="I33" i="1" l="1"/>
  <c r="F33" i="1" s="1"/>
  <c r="I13" i="1"/>
  <c r="I34" i="1"/>
  <c r="F34" i="1" s="1"/>
  <c r="G34" i="1" s="1"/>
  <c r="B24" i="2"/>
  <c r="B23" i="2"/>
  <c r="B22" i="2"/>
  <c r="B21" i="2"/>
  <c r="B20" i="2"/>
  <c r="B19" i="2"/>
  <c r="B18" i="2"/>
  <c r="B17" i="2"/>
  <c r="I16" i="1"/>
  <c r="F16" i="1" s="1"/>
  <c r="G16" i="1" s="1"/>
  <c r="I17" i="1"/>
  <c r="F17" i="1" s="1"/>
  <c r="G17" i="1" s="1"/>
  <c r="I20" i="1"/>
  <c r="F20" i="1" s="1"/>
  <c r="G20" i="1" s="1"/>
  <c r="I21" i="1"/>
  <c r="F21" i="1" s="1"/>
  <c r="G21" i="1" s="1"/>
  <c r="I22" i="1"/>
  <c r="F22" i="1" s="1"/>
  <c r="G22" i="1" s="1"/>
  <c r="I25" i="1"/>
  <c r="F25" i="1" s="1"/>
  <c r="G25" i="1" s="1"/>
  <c r="I26" i="1"/>
  <c r="F26" i="1" s="1"/>
  <c r="G26" i="1" s="1"/>
  <c r="I29" i="1"/>
  <c r="F29" i="1" s="1"/>
  <c r="G29" i="1" s="1"/>
  <c r="I30" i="1"/>
  <c r="F30" i="1" s="1"/>
  <c r="G30" i="1" s="1"/>
  <c r="I35" i="1"/>
  <c r="F35" i="1" s="1"/>
  <c r="G35" i="1" s="1"/>
  <c r="I38" i="1"/>
  <c r="F38" i="1" s="1"/>
  <c r="G38" i="1" s="1"/>
  <c r="C24" i="2" s="1"/>
  <c r="G33" i="1" l="1"/>
  <c r="C23" i="2" s="1"/>
  <c r="C19" i="2"/>
  <c r="C20" i="2"/>
  <c r="C22" i="2"/>
  <c r="C21" i="2"/>
  <c r="V30" i="2"/>
  <c r="V29" i="2"/>
  <c r="V28" i="2"/>
  <c r="V27" i="2"/>
  <c r="V26" i="2"/>
  <c r="T30" i="2"/>
  <c r="T29" i="2"/>
  <c r="T28" i="2"/>
  <c r="T27" i="2"/>
  <c r="T26" i="2"/>
  <c r="R30" i="2"/>
  <c r="R29" i="2"/>
  <c r="R28" i="2"/>
  <c r="R27" i="2"/>
  <c r="R26" i="2"/>
  <c r="C14" i="5" l="1"/>
  <c r="B14" i="5"/>
  <c r="F13" i="1"/>
  <c r="G13" i="1" s="1"/>
  <c r="G43" i="1" l="1"/>
  <c r="C18" i="2"/>
  <c r="Y26" i="2"/>
  <c r="Y27" i="2"/>
  <c r="Y28" i="2"/>
  <c r="Y29" i="2"/>
  <c r="Y30" i="2"/>
  <c r="F17" i="2" l="1"/>
  <c r="H17" i="2" s="1"/>
  <c r="J17" i="2" s="1"/>
  <c r="L17" i="2" s="1"/>
  <c r="N17" i="2" s="1"/>
  <c r="P17" i="2" s="1"/>
  <c r="F18" i="2"/>
  <c r="H18" i="2" s="1"/>
  <c r="J18" i="2" s="1"/>
  <c r="L18" i="2" s="1"/>
  <c r="N18" i="2" s="1"/>
  <c r="P18" i="2" s="1"/>
  <c r="F19" i="2"/>
  <c r="H19" i="2" s="1"/>
  <c r="J19" i="2" s="1"/>
  <c r="L19" i="2" s="1"/>
  <c r="N19" i="2" s="1"/>
  <c r="P19" i="2" s="1"/>
  <c r="F20" i="2"/>
  <c r="H20" i="2" s="1"/>
  <c r="J20" i="2" s="1"/>
  <c r="L20" i="2" s="1"/>
  <c r="N20" i="2" s="1"/>
  <c r="P20" i="2" s="1"/>
  <c r="F21" i="2"/>
  <c r="H21" i="2" s="1"/>
  <c r="J21" i="2" s="1"/>
  <c r="L21" i="2" s="1"/>
  <c r="N21" i="2" s="1"/>
  <c r="P21" i="2" s="1"/>
  <c r="F22" i="2"/>
  <c r="H22" i="2" s="1"/>
  <c r="J22" i="2" s="1"/>
  <c r="L22" i="2" s="1"/>
  <c r="N22" i="2" s="1"/>
  <c r="P22" i="2" s="1"/>
  <c r="F23" i="2"/>
  <c r="H23" i="2" s="1"/>
  <c r="J23" i="2" s="1"/>
  <c r="L23" i="2" s="1"/>
  <c r="N23" i="2" s="1"/>
  <c r="P23" i="2" s="1"/>
  <c r="F24" i="2"/>
  <c r="H24" i="2" s="1"/>
  <c r="J24" i="2" s="1"/>
  <c r="L24" i="2" s="1"/>
  <c r="N24" i="2" s="1"/>
  <c r="P24" i="2" s="1"/>
  <c r="F25" i="2"/>
  <c r="H25" i="2" s="1"/>
  <c r="J25" i="2" s="1"/>
  <c r="L25" i="2" s="1"/>
  <c r="N25" i="2" s="1"/>
  <c r="P25" i="2" s="1"/>
  <c r="F26" i="2"/>
  <c r="F27" i="2"/>
  <c r="F28" i="2"/>
  <c r="F29" i="2"/>
  <c r="F30" i="2"/>
  <c r="H28" i="2"/>
  <c r="J28" i="2" s="1"/>
  <c r="L28" i="2" s="1"/>
  <c r="N28" i="2" s="1"/>
  <c r="P28" i="2" s="1"/>
  <c r="H29" i="2"/>
  <c r="J29" i="2" s="1"/>
  <c r="L29" i="2" s="1"/>
  <c r="N29" i="2" s="1"/>
  <c r="P29" i="2" s="1"/>
  <c r="H27" i="2"/>
  <c r="J27" i="2" s="1"/>
  <c r="L27" i="2" s="1"/>
  <c r="N27" i="2" s="1"/>
  <c r="P27" i="2" s="1"/>
  <c r="H30" i="2"/>
  <c r="J30" i="2" s="1"/>
  <c r="L30" i="2" s="1"/>
  <c r="N30" i="2" s="1"/>
  <c r="P30" i="2" s="1"/>
  <c r="H26" i="2"/>
  <c r="J26" i="2" s="1"/>
  <c r="L26" i="2" s="1"/>
  <c r="N26" i="2" s="1"/>
  <c r="P26" i="2" s="1"/>
  <c r="Y17" i="2" l="1"/>
  <c r="R17" i="2"/>
  <c r="T17" i="2" s="1"/>
  <c r="V17" i="2" s="1"/>
  <c r="R25" i="2"/>
  <c r="T25" i="2" s="1"/>
  <c r="V25" i="2" s="1"/>
  <c r="Y25" i="2"/>
  <c r="Y18" i="2"/>
  <c r="R18" i="2"/>
  <c r="T18" i="2" s="1"/>
  <c r="V18" i="2" s="1"/>
  <c r="Y24" i="2"/>
  <c r="R24" i="2"/>
  <c r="T24" i="2" s="1"/>
  <c r="V24" i="2" s="1"/>
  <c r="Y23" i="2"/>
  <c r="R23" i="2"/>
  <c r="T23" i="2" s="1"/>
  <c r="V23" i="2" s="1"/>
  <c r="Y22" i="2"/>
  <c r="R22" i="2"/>
  <c r="T22" i="2" s="1"/>
  <c r="V22" i="2" s="1"/>
  <c r="Y21" i="2"/>
  <c r="R21" i="2"/>
  <c r="T21" i="2" s="1"/>
  <c r="V21" i="2" s="1"/>
  <c r="Y20" i="2"/>
  <c r="R20" i="2"/>
  <c r="T20" i="2" s="1"/>
  <c r="V20" i="2" s="1"/>
  <c r="Y19" i="2"/>
  <c r="R19" i="2"/>
  <c r="T19" i="2" s="1"/>
  <c r="V19" i="2" s="1"/>
  <c r="E29" i="5"/>
  <c r="E28" i="5"/>
  <c r="C12" i="5"/>
  <c r="A12" i="2"/>
  <c r="C32" i="2" l="1"/>
  <c r="E31" i="5"/>
  <c r="A35" i="5" s="1"/>
  <c r="E30" i="5"/>
  <c r="C31" i="2" l="1"/>
  <c r="D26" i="2"/>
  <c r="D27" i="2"/>
  <c r="D20" i="2"/>
  <c r="D28" i="2"/>
  <c r="D29" i="2"/>
  <c r="D30" i="2"/>
  <c r="D24" i="2"/>
  <c r="D18" i="2"/>
  <c r="D21" i="2"/>
  <c r="D22" i="2"/>
  <c r="D23" i="2"/>
  <c r="D19" i="2"/>
  <c r="A11" i="2"/>
  <c r="U31" i="2" l="1"/>
  <c r="U32" i="2" s="1"/>
  <c r="S31" i="2"/>
  <c r="Q31" i="2"/>
  <c r="O31" i="2"/>
  <c r="M31" i="2"/>
  <c r="K31" i="2"/>
  <c r="I31" i="2"/>
  <c r="G31" i="2"/>
  <c r="E31" i="2"/>
  <c r="D31" i="2"/>
  <c r="D32" i="2" s="1"/>
  <c r="V31" i="2" l="1"/>
  <c r="S32" i="2"/>
  <c r="T31" i="2"/>
  <c r="Q32" i="2"/>
  <c r="R31" i="2"/>
  <c r="O32" i="2"/>
  <c r="P31" i="2"/>
  <c r="M32" i="2"/>
  <c r="N31" i="2"/>
  <c r="K32" i="2"/>
  <c r="I32" i="2"/>
  <c r="G32" i="2"/>
  <c r="F31" i="2"/>
  <c r="H31" i="2" s="1"/>
  <c r="J31" i="2" s="1"/>
  <c r="L31" i="2" s="1"/>
  <c r="E32" i="2"/>
  <c r="E33" i="2" l="1"/>
  <c r="G33" i="2" l="1"/>
  <c r="I33" i="2" s="1"/>
  <c r="K33" i="2" s="1"/>
  <c r="M33" i="2" s="1"/>
  <c r="O33" i="2" s="1"/>
  <c r="Q33" i="2" s="1"/>
  <c r="S33" i="2" s="1"/>
  <c r="U33" i="2" s="1"/>
</calcChain>
</file>

<file path=xl/sharedStrings.xml><?xml version="1.0" encoding="utf-8"?>
<sst xmlns="http://schemas.openxmlformats.org/spreadsheetml/2006/main" count="176" uniqueCount="140">
  <si>
    <t>CÓDIGO SINAPI E DESCRIÇÃO DO SERVIÇO</t>
  </si>
  <si>
    <t>UNID.</t>
  </si>
  <si>
    <t>QUANT.</t>
  </si>
  <si>
    <t>P. UNITÁRIO</t>
  </si>
  <si>
    <t>TOTAL</t>
  </si>
  <si>
    <t>ITEM</t>
  </si>
  <si>
    <t>C/SINAPI</t>
  </si>
  <si>
    <t>MAXIMO</t>
  </si>
  <si>
    <t>SÓ SERA ACEITA PLANILHA NESTE FORMATO</t>
  </si>
  <si>
    <t>BASE</t>
  </si>
  <si>
    <t>Item</t>
  </si>
  <si>
    <t>Mês 01</t>
  </si>
  <si>
    <t>Mês 02</t>
  </si>
  <si>
    <t>Mês 03</t>
  </si>
  <si>
    <t>Mês 04</t>
  </si>
  <si>
    <t>Mês 05</t>
  </si>
  <si>
    <t>Mês 06</t>
  </si>
  <si>
    <t>No mês</t>
  </si>
  <si>
    <t>Acum.</t>
  </si>
  <si>
    <t>ESPAÇO PARA LANÇAMENTO DE VALORES PROPOSTOS PELA EMPRESA</t>
  </si>
  <si>
    <t>% DE DESCONTO</t>
  </si>
  <si>
    <t>DE A % DE DESCONTO NESTE CAMPO, CASO NÃO FOR DADO DESCONTO MANTENHA 0,000%</t>
  </si>
  <si>
    <t>CRONOGRAMA GLOBAL</t>
  </si>
  <si>
    <t>Agente Promotor / Proponente: PREFEITURA MUNICIPAL DE CORONEL VIVIDA-PR</t>
  </si>
  <si>
    <t>DESCRIÇÃO DOS AGRUPADORES DE SERVIÇOS</t>
  </si>
  <si>
    <t>Investimento</t>
  </si>
  <si>
    <t>TOTAL (%)</t>
  </si>
  <si>
    <t>TOTAL (R$)</t>
  </si>
  <si>
    <t>ACUMULADO (R$)</t>
  </si>
  <si>
    <t>PESO</t>
  </si>
  <si>
    <t>%</t>
  </si>
  <si>
    <t>Local/data</t>
  </si>
  <si>
    <t>Nº da Operação</t>
  </si>
  <si>
    <t>Município/UF</t>
  </si>
  <si>
    <t>Proponente</t>
  </si>
  <si>
    <t>Tipo de Obra (conforme Acórdão 2622/2013 - TCU):</t>
  </si>
  <si>
    <t xml:space="preserve"> - Construção de Rodovias e Ferrovias (também para Recapeamento, Pavimentação e Praças)</t>
  </si>
  <si>
    <t>ITENS</t>
  </si>
  <si>
    <t>SIGLAS</t>
  </si>
  <si>
    <t>VALORES</t>
  </si>
  <si>
    <t>TAXA DE RATEIO DA ADMINISTRAÇÃO CENTRAL</t>
  </si>
  <si>
    <t>AC</t>
  </si>
  <si>
    <t>TAXA DE SEGURO E GARANTIA DO EMPREENDIMENTO</t>
  </si>
  <si>
    <t>S+G</t>
  </si>
  <si>
    <t>TAXA DE RISCO</t>
  </si>
  <si>
    <t>R</t>
  </si>
  <si>
    <t>TAXA DE DESPESAS FINANCEIRAS</t>
  </si>
  <si>
    <t>DF</t>
  </si>
  <si>
    <t>TAXA DE LUCRO</t>
  </si>
  <si>
    <t>L</t>
  </si>
  <si>
    <t>TAXA DE TRIBUTOS</t>
  </si>
  <si>
    <t>PIS (geralmente 0,65%)</t>
  </si>
  <si>
    <t>I</t>
  </si>
  <si>
    <t>COFINS (geralmente 3,00%)</t>
  </si>
  <si>
    <t>ISS (legislação municipal)</t>
  </si>
  <si>
    <t>CPRB (INSS)</t>
  </si>
  <si>
    <t>BDI conforme Acórdão 2622/2013 - TCU</t>
  </si>
  <si>
    <t>BDI RESULTANTE</t>
  </si>
  <si>
    <t>FÓRMULA UTILIZADA:</t>
  </si>
  <si>
    <r>
      <t xml:space="preserve">Declaro que, conforme legislação tributária municipal, a </t>
    </r>
    <r>
      <rPr>
        <b/>
        <sz val="10"/>
        <rFont val="Calibri"/>
        <family val="2"/>
      </rPr>
      <t>base de cálculo</t>
    </r>
    <r>
      <rPr>
        <sz val="10"/>
        <rFont val="Calibri"/>
        <family val="2"/>
      </rPr>
      <t xml:space="preserve"> do ISS corresponde a</t>
    </r>
  </si>
  <si>
    <r>
      <t xml:space="preserve">do valor deste tipo de obra e, sobre esta base, incide ISS com </t>
    </r>
    <r>
      <rPr>
        <b/>
        <sz val="10"/>
        <rFont val="Calibri"/>
        <family val="2"/>
      </rPr>
      <t>alíquota</t>
    </r>
    <r>
      <rPr>
        <sz val="10"/>
        <rFont val="Calibri"/>
        <family val="2"/>
      </rPr>
      <t xml:space="preserve"> de</t>
    </r>
  </si>
  <si>
    <t xml:space="preserve">Observações: </t>
  </si>
  <si>
    <t>Data:</t>
  </si>
  <si>
    <t xml:space="preserve">         QUADRO DE COMPOSIÇÃO DO BDI - PADRÃO</t>
  </si>
  <si>
    <t>Grau de Sigilo</t>
  </si>
  <si>
    <t>#PUBLICO</t>
  </si>
  <si>
    <t>MUNICÍPIO DE CORONEL VIVIDA</t>
  </si>
  <si>
    <t>Nome:</t>
  </si>
  <si>
    <t>M2</t>
  </si>
  <si>
    <t>M3XKM</t>
  </si>
  <si>
    <t>Responsável legal ou procurador</t>
  </si>
  <si>
    <t>Intervalo de admissibilidade</t>
  </si>
  <si>
    <t>Item Componente do BDI</t>
  </si>
  <si>
    <t>1º Quartil</t>
  </si>
  <si>
    <t>Médio</t>
  </si>
  <si>
    <t>3º Quartil</t>
  </si>
  <si>
    <r>
      <t>A</t>
    </r>
    <r>
      <rPr>
        <sz val="12"/>
        <rFont val="Arial"/>
        <family val="2"/>
      </rPr>
      <t xml:space="preserve">dministração </t>
    </r>
    <r>
      <rPr>
        <b/>
        <sz val="12"/>
        <rFont val="Arial"/>
        <family val="2"/>
      </rPr>
      <t>C</t>
    </r>
    <r>
      <rPr>
        <sz val="12"/>
        <rFont val="Arial"/>
        <family val="2"/>
      </rPr>
      <t>entral</t>
    </r>
  </si>
  <si>
    <r>
      <t>S</t>
    </r>
    <r>
      <rPr>
        <sz val="12"/>
        <rFont val="Arial"/>
        <family val="2"/>
      </rPr>
      <t xml:space="preserve">eguro e </t>
    </r>
    <r>
      <rPr>
        <b/>
        <sz val="12"/>
        <rFont val="Arial"/>
        <family val="2"/>
      </rPr>
      <t>G</t>
    </r>
    <r>
      <rPr>
        <sz val="12"/>
        <rFont val="Arial"/>
        <family val="2"/>
      </rPr>
      <t>arantia</t>
    </r>
  </si>
  <si>
    <r>
      <t>R</t>
    </r>
    <r>
      <rPr>
        <sz val="12"/>
        <rFont val="Arial"/>
        <family val="2"/>
      </rPr>
      <t>isco</t>
    </r>
  </si>
  <si>
    <r>
      <t>D</t>
    </r>
    <r>
      <rPr>
        <sz val="12"/>
        <rFont val="Arial"/>
        <family val="2"/>
      </rPr>
      <t xml:space="preserve">espesas </t>
    </r>
    <r>
      <rPr>
        <b/>
        <sz val="12"/>
        <rFont val="Arial"/>
        <family val="2"/>
      </rPr>
      <t>F</t>
    </r>
    <r>
      <rPr>
        <sz val="12"/>
        <rFont val="Arial"/>
        <family val="2"/>
      </rPr>
      <t>inanceiras</t>
    </r>
  </si>
  <si>
    <r>
      <t>L</t>
    </r>
    <r>
      <rPr>
        <sz val="12"/>
        <rFont val="Arial"/>
        <family val="2"/>
      </rPr>
      <t>ucro</t>
    </r>
  </si>
  <si>
    <t>I3: Cont.Prev s/Rec.Bruta (Lei 13.161/2015 - Desoneração)</t>
  </si>
  <si>
    <r>
      <t>I1:</t>
    </r>
    <r>
      <rPr>
        <sz val="12"/>
        <rFont val="Arial"/>
        <family val="2"/>
      </rPr>
      <t xml:space="preserve"> PIS e COFINS (geralmente PIS 0,65%, COFINS 3,00%)</t>
    </r>
  </si>
  <si>
    <r>
      <t>I2:</t>
    </r>
    <r>
      <rPr>
        <sz val="12"/>
        <rFont val="Arial"/>
        <family val="2"/>
      </rPr>
      <t xml:space="preserve"> ISSQN (conforme legislação municipal) (5% sobre 60% do valor)</t>
    </r>
  </si>
  <si>
    <t>CPF/CNPJ ou Crea</t>
  </si>
  <si>
    <t>XX/XX/2018</t>
  </si>
  <si>
    <t>Programa</t>
  </si>
  <si>
    <t>CORONEL VIVIDA, XX DE XXXXXXXXXXX DE 2018</t>
  </si>
  <si>
    <t>Mês 07</t>
  </si>
  <si>
    <t>Mês 08</t>
  </si>
  <si>
    <t>Mês 09</t>
  </si>
  <si>
    <t>18.1</t>
  </si>
  <si>
    <t>19.1</t>
  </si>
  <si>
    <t>19.2</t>
  </si>
  <si>
    <t>20.1</t>
  </si>
  <si>
    <t>20.2</t>
  </si>
  <si>
    <t>20.3</t>
  </si>
  <si>
    <t>21.1</t>
  </si>
  <si>
    <t>21.2</t>
  </si>
  <si>
    <t>22.1</t>
  </si>
  <si>
    <t>22.2</t>
  </si>
  <si>
    <t>23.1</t>
  </si>
  <si>
    <t>23.2</t>
  </si>
  <si>
    <t>23.3</t>
  </si>
  <si>
    <t>24.1</t>
  </si>
  <si>
    <t>PAVIMENTAÇÃO POLIÉDRICA - TRECHO 2</t>
  </si>
  <si>
    <t>SERVIÇOS INICIAIS - ADITIVO RENDIMENTOS</t>
  </si>
  <si>
    <t>PLACA DE OBRA EM CHAPA DE ACO GALVANIZADO</t>
  </si>
  <si>
    <t>MOVIMENTAÇÃO DE TERRA - ADITIVO RENDIMENTOS</t>
  </si>
  <si>
    <t>REGULARIZACAO E COMPACTACAO DE SUBLEITO ATE 20 CM DE ESPESSURA</t>
  </si>
  <si>
    <t xml:space="preserve">ESCAVAÇÃO DE VALA LATERAL RASA COM MOTONIVELADORA </t>
  </si>
  <si>
    <t>PREPARAÇÃO DE CANCHA - ADITIVO RENDIMENTOS</t>
  </si>
  <si>
    <t xml:space="preserve">ARGILA, ARGILA VERMELHA OU ARGILA ARENOSA (RETIRADA NA JAZIDA, SEM TRANSPORTE)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</si>
  <si>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TRANSPORTE COMERCIAL COM CAMINHÃO BASCULANTE 6M3, EM VIAS NÃO URBANAS
</t>
  </si>
  <si>
    <t>COLCHÃO DE ARGILA PARA PAVIMENTO POLIÉDRICO</t>
  </si>
  <si>
    <t>PAVIMENTAÇÃO POLIÉDRICA - ADITIVO RENDIMENTOS</t>
  </si>
  <si>
    <t>EXTRACAO, CARGA, PREPARO E ASSENTAMENTO DE PEDRAS POLIEDRICAS, EXCLUSIVE TRANSPORTE DE PEDRA E INDENIZACAO PEDREIRA</t>
  </si>
  <si>
    <t>TRANSPORTE COMERCIAL COM CAMINHÃO BASCULANTE 6M3, EM VIAS NÃO URBANAS</t>
  </si>
  <si>
    <t>CORDÃO DE PEDRA/MEIO FIO - ADITIVO RENDIMENTOS</t>
  </si>
  <si>
    <t>EXTRACAO, CARGA E ASSENTAMENTO DE CORDAO DE PEDRA PARA PAVIMENTO POLIEDRICO, EXCLUSIVE TRANSPORTE DE PEDRA E INDENIZACAO PEDREIRA</t>
  </si>
  <si>
    <t>REJUNTE - ADITIVO RENDIMENTOS</t>
  </si>
  <si>
    <t>ENCHIMENTO COM ARGILA PARA PAVIMENTO POLIÉDRICO / REJUNTE</t>
  </si>
  <si>
    <t>CONTENÇÃO LATERAL - ADITIVO RENDIMENTOS</t>
  </si>
  <si>
    <t>CONTENCAO LATERAL COM SOLO LOCAL PARA PAVIMENTO POLIEDRICO</t>
  </si>
  <si>
    <t>SINAPI UTILIZADA - REFERENCIA OUTUBRO/2018</t>
  </si>
  <si>
    <t>DER UTILIZADA     - REFERENCIA JUNHO/2018</t>
  </si>
  <si>
    <t>74209/1</t>
  </si>
  <si>
    <t>72961</t>
  </si>
  <si>
    <t>401140-DER</t>
  </si>
  <si>
    <t>6079</t>
  </si>
  <si>
    <t>532600-DER</t>
  </si>
  <si>
    <t>72979</t>
  </si>
  <si>
    <t>72978</t>
  </si>
  <si>
    <t>532650-DER</t>
  </si>
  <si>
    <t>72972</t>
  </si>
  <si>
    <t>M</t>
  </si>
  <si>
    <t xml:space="preserve">M3    </t>
  </si>
  <si>
    <t>OBJETO: PAVIMENTAÇÃO DE ESTRADA RURAL PARA MODERNIZAÇÃO E MELHORIA DA INFRAESTRUTURA</t>
  </si>
  <si>
    <t>LOCALIZAÇÃO: PAVIMENTAÇÃO POLIÉDRICA NA ESTRADA RURAL- Trecho BR 158 e a comunidade de Palmeirinha.</t>
  </si>
  <si>
    <t>72885-COMP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</si>
</sst>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%"/>
  </numFmts>
  <fonts count="27" x14ac:knownFonts="1">
    <font>
      <sz val="11"/>
      <color theme="1"/>
      <name val="Calibri"/>
      <family val="2"/>
      <scheme val="minor"/>
    </font>
    <font>
      <sz val="8"/>
      <name val="Arial"/>
      <family val="2"/>
    </font>
    <font>
      <b/>
      <sz val="8"/>
      <name val="Arial"/>
      <family val="2"/>
    </font>
    <font>
      <b/>
      <sz val="8"/>
      <name val="Arial"/>
      <family val="2"/>
    </font>
    <font>
      <b/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0"/>
      <color rgb="FFFF0000"/>
      <name val="Arial"/>
      <family val="2"/>
    </font>
    <font>
      <b/>
      <sz val="12"/>
      <color rgb="FFC00000"/>
      <name val="Arial"/>
      <family val="2"/>
    </font>
    <font>
      <sz val="20"/>
      <color rgb="FFC00000"/>
      <name val="Arial"/>
      <family val="2"/>
    </font>
    <font>
      <sz val="11"/>
      <color theme="1"/>
      <name val="Calibri"/>
      <family val="2"/>
      <scheme val="minor"/>
    </font>
    <font>
      <sz val="16"/>
      <color rgb="FFFF0000"/>
      <name val="Arial"/>
      <family val="2"/>
    </font>
    <font>
      <b/>
      <sz val="10"/>
      <color rgb="FFC00000"/>
      <name val="Arial"/>
      <family val="2"/>
    </font>
    <font>
      <b/>
      <sz val="12"/>
      <name val="Arial"/>
      <family val="2"/>
    </font>
    <font>
      <sz val="8"/>
      <color indexed="8"/>
      <name val="Calibri"/>
      <family val="2"/>
    </font>
    <font>
      <b/>
      <sz val="8"/>
      <color indexed="8"/>
      <name val="Calibri"/>
      <family val="2"/>
    </font>
    <font>
      <sz val="10"/>
      <color indexed="8"/>
      <name val="Calibri"/>
      <family val="2"/>
    </font>
    <font>
      <i/>
      <sz val="10"/>
      <color indexed="8"/>
      <name val="Calibri"/>
      <family val="2"/>
    </font>
    <font>
      <b/>
      <sz val="10"/>
      <color indexed="8"/>
      <name val="Calibri"/>
      <family val="2"/>
    </font>
    <font>
      <sz val="10"/>
      <color indexed="10"/>
      <name val="Calibri"/>
      <family val="2"/>
    </font>
    <font>
      <sz val="10"/>
      <name val="Calibri"/>
      <family val="2"/>
    </font>
    <font>
      <b/>
      <sz val="10"/>
      <name val="Calibri"/>
      <family val="2"/>
    </font>
    <font>
      <sz val="11"/>
      <name val="Calibri"/>
      <family val="2"/>
    </font>
    <font>
      <sz val="11"/>
      <color indexed="10"/>
      <name val="Calibri"/>
      <family val="2"/>
    </font>
    <font>
      <b/>
      <sz val="8"/>
      <color theme="0"/>
      <name val="Arial"/>
      <family val="2"/>
    </font>
    <font>
      <sz val="8"/>
      <color theme="0"/>
      <name val="Arial"/>
      <family val="2"/>
    </font>
    <font>
      <sz val="12"/>
      <name val="Arial"/>
      <family val="2"/>
    </font>
    <font>
      <b/>
      <sz val="15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26"/>
        <bgColor indexed="64"/>
      </patternFill>
    </fill>
    <fill>
      <patternFill patternType="mediumGray"/>
    </fill>
    <fill>
      <patternFill patternType="solid">
        <fgColor indexed="3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</fills>
  <borders count="72">
    <border>
      <left/>
      <right/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2">
    <xf numFmtId="0" fontId="0" fillId="0" borderId="0"/>
    <xf numFmtId="9" fontId="9" fillId="0" borderId="0" applyFont="0" applyFill="0" applyBorder="0" applyAlignment="0" applyProtection="0"/>
  </cellStyleXfs>
  <cellXfs count="202">
    <xf numFmtId="0" fontId="0" fillId="0" borderId="0" xfId="0"/>
    <xf numFmtId="0" fontId="0" fillId="0" borderId="0" xfId="0" applyAlignment="1">
      <alignment horizontal="center"/>
    </xf>
    <xf numFmtId="0" fontId="2" fillId="0" borderId="1" xfId="0" applyFont="1" applyBorder="1" applyAlignment="1" applyProtection="1">
      <alignment horizontal="center"/>
    </xf>
    <xf numFmtId="0" fontId="3" fillId="0" borderId="1" xfId="0" applyFont="1" applyBorder="1" applyAlignment="1" applyProtection="1">
      <alignment horizontal="center"/>
    </xf>
    <xf numFmtId="4" fontId="3" fillId="0" borderId="1" xfId="0" applyNumberFormat="1" applyFont="1" applyBorder="1" applyAlignment="1" applyProtection="1">
      <alignment horizontal="center"/>
    </xf>
    <xf numFmtId="0" fontId="1" fillId="2" borderId="2" xfId="0" applyFont="1" applyFill="1" applyBorder="1" applyAlignment="1" applyProtection="1">
      <alignment horizontal="justify" vertical="top" wrapText="1"/>
    </xf>
    <xf numFmtId="0" fontId="1" fillId="2" borderId="2" xfId="0" applyFont="1" applyFill="1" applyBorder="1" applyAlignment="1" applyProtection="1">
      <alignment horizontal="center"/>
    </xf>
    <xf numFmtId="4" fontId="1" fillId="2" borderId="2" xfId="0" applyNumberFormat="1" applyFont="1" applyFill="1" applyBorder="1" applyAlignment="1" applyProtection="1"/>
    <xf numFmtId="4" fontId="1" fillId="3" borderId="2" xfId="0" applyNumberFormat="1" applyFont="1" applyFill="1" applyBorder="1" applyAlignment="1" applyProtection="1">
      <protection locked="0"/>
    </xf>
    <xf numFmtId="4" fontId="4" fillId="3" borderId="0" xfId="0" applyNumberFormat="1" applyFont="1" applyFill="1" applyAlignment="1" applyProtection="1">
      <alignment horizontal="right"/>
    </xf>
    <xf numFmtId="4" fontId="6" fillId="0" borderId="1" xfId="0" applyNumberFormat="1" applyFont="1" applyBorder="1" applyAlignment="1" applyProtection="1">
      <alignment horizontal="center"/>
    </xf>
    <xf numFmtId="4" fontId="6" fillId="0" borderId="0" xfId="0" applyNumberFormat="1" applyFont="1" applyBorder="1" applyAlignment="1" applyProtection="1">
      <alignment horizontal="center"/>
    </xf>
    <xf numFmtId="0" fontId="1" fillId="0" borderId="0" xfId="0" applyFont="1" applyFill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2" fillId="0" borderId="0" xfId="0" applyFont="1" applyFill="1" applyBorder="1" applyAlignment="1" applyProtection="1">
      <alignment horizontal="left" vertical="center"/>
    </xf>
    <xf numFmtId="49" fontId="2" fillId="0" borderId="0" xfId="0" applyNumberFormat="1" applyFont="1" applyFill="1" applyBorder="1" applyAlignment="1" applyProtection="1">
      <alignment horizontal="left" vertical="center"/>
    </xf>
    <xf numFmtId="2" fontId="2" fillId="0" borderId="11" xfId="0" applyNumberFormat="1" applyFont="1" applyBorder="1" applyAlignment="1" applyProtection="1">
      <alignment horizontal="center" vertical="center"/>
    </xf>
    <xf numFmtId="0" fontId="2" fillId="0" borderId="11" xfId="0" applyFont="1" applyBorder="1" applyAlignment="1" applyProtection="1">
      <alignment horizontal="center" vertical="center"/>
    </xf>
    <xf numFmtId="4" fontId="1" fillId="0" borderId="2" xfId="0" applyNumberFormat="1" applyFont="1" applyBorder="1" applyAlignment="1" applyProtection="1">
      <alignment horizontal="justify" vertical="top" wrapText="1"/>
    </xf>
    <xf numFmtId="4" fontId="1" fillId="0" borderId="2" xfId="0" applyNumberFormat="1" applyFont="1" applyBorder="1" applyAlignment="1" applyProtection="1"/>
    <xf numFmtId="4" fontId="1" fillId="4" borderId="2" xfId="0" applyNumberFormat="1" applyFont="1" applyFill="1" applyBorder="1" applyAlignment="1" applyProtection="1">
      <protection locked="0"/>
    </xf>
    <xf numFmtId="4" fontId="1" fillId="4" borderId="4" xfId="0" applyNumberFormat="1" applyFont="1" applyFill="1" applyBorder="1" applyAlignment="1" applyProtection="1">
      <protection locked="0"/>
    </xf>
    <xf numFmtId="0" fontId="2" fillId="0" borderId="19" xfId="0" applyFont="1" applyBorder="1" applyAlignment="1" applyProtection="1">
      <alignment horizontal="right" vertical="center"/>
    </xf>
    <xf numFmtId="4" fontId="2" fillId="0" borderId="11" xfId="0" applyNumberFormat="1" applyFont="1" applyBorder="1" applyAlignment="1" applyProtection="1">
      <alignment vertical="center"/>
    </xf>
    <xf numFmtId="0" fontId="2" fillId="0" borderId="7" xfId="0" applyFont="1" applyBorder="1" applyAlignment="1" applyProtection="1">
      <alignment horizontal="right" vertical="center"/>
    </xf>
    <xf numFmtId="4" fontId="1" fillId="0" borderId="0" xfId="0" applyNumberFormat="1" applyFont="1" applyFill="1" applyBorder="1" applyAlignment="1" applyProtection="1">
      <protection locked="0"/>
    </xf>
    <xf numFmtId="0" fontId="0" fillId="0" borderId="0" xfId="0" applyProtection="1">
      <protection locked="0"/>
    </xf>
    <xf numFmtId="0" fontId="2" fillId="2" borderId="2" xfId="0" applyFont="1" applyFill="1" applyBorder="1" applyAlignment="1" applyProtection="1">
      <alignment horizontal="center"/>
    </xf>
    <xf numFmtId="0" fontId="2" fillId="2" borderId="2" xfId="0" applyFont="1" applyFill="1" applyBorder="1" applyAlignment="1" applyProtection="1">
      <alignment horizontal="justify" vertical="top" wrapText="1"/>
    </xf>
    <xf numFmtId="10" fontId="1" fillId="0" borderId="2" xfId="1" applyNumberFormat="1" applyFont="1" applyBorder="1" applyAlignment="1" applyProtection="1"/>
    <xf numFmtId="9" fontId="2" fillId="0" borderId="11" xfId="1" applyFont="1" applyBorder="1" applyAlignment="1" applyProtection="1">
      <alignment vertical="center"/>
    </xf>
    <xf numFmtId="10" fontId="2" fillId="0" borderId="11" xfId="1" applyNumberFormat="1" applyFont="1" applyBorder="1" applyAlignment="1" applyProtection="1">
      <alignment vertical="center"/>
    </xf>
    <xf numFmtId="0" fontId="2" fillId="0" borderId="20" xfId="0" applyNumberFormat="1" applyFont="1" applyFill="1" applyBorder="1" applyAlignment="1" applyProtection="1">
      <alignment vertical="center"/>
    </xf>
    <xf numFmtId="0" fontId="2" fillId="0" borderId="29" xfId="0" applyNumberFormat="1" applyFont="1" applyFill="1" applyBorder="1" applyAlignment="1" applyProtection="1">
      <alignment vertical="center"/>
    </xf>
    <xf numFmtId="0" fontId="2" fillId="0" borderId="21" xfId="0" applyNumberFormat="1" applyFont="1" applyFill="1" applyBorder="1" applyAlignment="1" applyProtection="1">
      <alignment vertical="center"/>
    </xf>
    <xf numFmtId="0" fontId="1" fillId="0" borderId="29" xfId="0" applyFont="1" applyFill="1" applyBorder="1" applyAlignment="1" applyProtection="1">
      <alignment vertical="center"/>
    </xf>
    <xf numFmtId="0" fontId="2" fillId="0" borderId="29" xfId="0" applyFont="1" applyFill="1" applyBorder="1" applyAlignment="1" applyProtection="1">
      <alignment horizontal="left" vertical="center"/>
    </xf>
    <xf numFmtId="0" fontId="2" fillId="0" borderId="21" xfId="0" applyFont="1" applyFill="1" applyBorder="1" applyAlignment="1" applyProtection="1">
      <alignment horizontal="left" vertical="center"/>
    </xf>
    <xf numFmtId="0" fontId="14" fillId="0" borderId="16" xfId="0" applyNumberFormat="1" applyFont="1" applyFill="1" applyBorder="1" applyAlignment="1">
      <alignment horizontal="left" vertical="center"/>
    </xf>
    <xf numFmtId="0" fontId="13" fillId="0" borderId="0" xfId="0" applyNumberFormat="1" applyFont="1" applyFill="1" applyAlignment="1">
      <alignment horizontal="left" vertical="center"/>
    </xf>
    <xf numFmtId="0" fontId="13" fillId="0" borderId="0" xfId="0" applyNumberFormat="1" applyFont="1" applyFill="1" applyAlignment="1" applyProtection="1">
      <alignment horizontal="left" vertical="center" wrapText="1"/>
      <protection hidden="1"/>
    </xf>
    <xf numFmtId="0" fontId="13" fillId="0" borderId="0" xfId="0" applyNumberFormat="1" applyFont="1" applyFill="1" applyAlignment="1" applyProtection="1">
      <alignment horizontal="left" vertical="center"/>
    </xf>
    <xf numFmtId="0" fontId="14" fillId="0" borderId="10" xfId="0" applyNumberFormat="1" applyFont="1" applyFill="1" applyBorder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5" fillId="0" borderId="0" xfId="0" applyFont="1" applyFill="1" applyAlignment="1">
      <alignment horizontal="left"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horizontal="left" vertical="top"/>
    </xf>
    <xf numFmtId="0" fontId="15" fillId="0" borderId="0" xfId="0" applyFont="1"/>
    <xf numFmtId="0" fontId="16" fillId="0" borderId="20" xfId="0" applyFont="1" applyBorder="1" applyAlignment="1">
      <alignment horizontal="center"/>
    </xf>
    <xf numFmtId="0" fontId="16" fillId="0" borderId="29" xfId="0" applyFont="1" applyBorder="1" applyAlignment="1">
      <alignment horizontal="center"/>
    </xf>
    <xf numFmtId="0" fontId="16" fillId="0" borderId="11" xfId="0" applyFont="1" applyBorder="1" applyAlignment="1">
      <alignment horizontal="center"/>
    </xf>
    <xf numFmtId="0" fontId="15" fillId="0" borderId="31" xfId="0" applyFont="1" applyBorder="1"/>
    <xf numFmtId="0" fontId="15" fillId="0" borderId="23" xfId="0" applyFont="1" applyBorder="1"/>
    <xf numFmtId="0" fontId="15" fillId="0" borderId="32" xfId="0" applyFont="1" applyFill="1" applyBorder="1" applyAlignment="1">
      <alignment horizontal="center"/>
    </xf>
    <xf numFmtId="10" fontId="15" fillId="7" borderId="32" xfId="1" applyNumberFormat="1" applyFont="1" applyFill="1" applyBorder="1" applyProtection="1">
      <protection locked="0"/>
    </xf>
    <xf numFmtId="0" fontId="15" fillId="0" borderId="26" xfId="0" applyFont="1" applyBorder="1"/>
    <xf numFmtId="0" fontId="15" fillId="0" borderId="5" xfId="0" applyFont="1" applyBorder="1"/>
    <xf numFmtId="0" fontId="15" fillId="0" borderId="33" xfId="0" applyFont="1" applyFill="1" applyBorder="1" applyAlignment="1">
      <alignment horizontal="center"/>
    </xf>
    <xf numFmtId="10" fontId="15" fillId="7" borderId="33" xfId="1" applyNumberFormat="1" applyFont="1" applyFill="1" applyBorder="1" applyProtection="1">
      <protection locked="0"/>
    </xf>
    <xf numFmtId="0" fontId="15" fillId="0" borderId="28" xfId="0" applyFont="1" applyBorder="1"/>
    <xf numFmtId="0" fontId="15" fillId="0" borderId="3" xfId="0" applyFont="1" applyBorder="1"/>
    <xf numFmtId="10" fontId="15" fillId="7" borderId="34" xfId="1" applyNumberFormat="1" applyFont="1" applyFill="1" applyBorder="1" applyProtection="1">
      <protection locked="0"/>
    </xf>
    <xf numFmtId="0" fontId="15" fillId="0" borderId="4" xfId="0" applyFont="1" applyBorder="1"/>
    <xf numFmtId="0" fontId="15" fillId="0" borderId="27" xfId="0" applyFont="1" applyBorder="1"/>
    <xf numFmtId="0" fontId="15" fillId="0" borderId="30" xfId="0" applyFont="1" applyFill="1" applyBorder="1" applyAlignment="1">
      <alignment horizontal="center"/>
    </xf>
    <xf numFmtId="0" fontId="15" fillId="0" borderId="13" xfId="0" applyFont="1" applyBorder="1"/>
    <xf numFmtId="10" fontId="15" fillId="0" borderId="33" xfId="1" applyNumberFormat="1" applyFont="1" applyFill="1" applyBorder="1" applyProtection="1"/>
    <xf numFmtId="0" fontId="15" fillId="0" borderId="25" xfId="0" applyFont="1" applyBorder="1"/>
    <xf numFmtId="0" fontId="15" fillId="0" borderId="0" xfId="0" applyFont="1" applyBorder="1"/>
    <xf numFmtId="0" fontId="15" fillId="0" borderId="35" xfId="0" applyFont="1" applyBorder="1"/>
    <xf numFmtId="10" fontId="15" fillId="0" borderId="34" xfId="1" applyNumberFormat="1" applyFont="1" applyFill="1" applyBorder="1" applyAlignment="1" applyProtection="1">
      <alignment horizontal="right"/>
    </xf>
    <xf numFmtId="0" fontId="15" fillId="0" borderId="29" xfId="0" applyFont="1" applyBorder="1"/>
    <xf numFmtId="10" fontId="15" fillId="0" borderId="11" xfId="1" applyNumberFormat="1" applyFont="1" applyFill="1" applyBorder="1"/>
    <xf numFmtId="0" fontId="17" fillId="0" borderId="20" xfId="0" applyFont="1" applyFill="1" applyBorder="1"/>
    <xf numFmtId="0" fontId="17" fillId="0" borderId="29" xfId="0" applyFont="1" applyFill="1" applyBorder="1"/>
    <xf numFmtId="10" fontId="17" fillId="0" borderId="11" xfId="1" applyNumberFormat="1" applyFont="1" applyFill="1" applyBorder="1"/>
    <xf numFmtId="0" fontId="18" fillId="0" borderId="0" xfId="0" applyFont="1" applyAlignment="1">
      <alignment vertical="center" wrapText="1"/>
    </xf>
    <xf numFmtId="10" fontId="19" fillId="7" borderId="0" xfId="0" applyNumberFormat="1" applyFont="1" applyFill="1" applyAlignment="1" applyProtection="1">
      <alignment horizontal="left" vertical="center" wrapText="1"/>
      <protection locked="0"/>
    </xf>
    <xf numFmtId="0" fontId="19" fillId="0" borderId="0" xfId="0" applyFont="1" applyFill="1" applyAlignment="1" applyProtection="1">
      <alignment horizontal="right" vertical="center" wrapText="1"/>
    </xf>
    <xf numFmtId="0" fontId="21" fillId="0" borderId="0" xfId="0" applyFont="1" applyFill="1" applyAlignment="1" applyProtection="1">
      <alignment horizontal="right" vertical="center" wrapText="1"/>
    </xf>
    <xf numFmtId="10" fontId="19" fillId="0" borderId="0" xfId="0" applyNumberFormat="1" applyFont="1" applyFill="1" applyAlignment="1" applyProtection="1">
      <alignment horizontal="left" vertical="center" wrapText="1"/>
    </xf>
    <xf numFmtId="0" fontId="18" fillId="0" borderId="0" xfId="0" applyFont="1" applyFill="1" applyAlignment="1" applyProtection="1">
      <alignment vertical="center" wrapText="1"/>
    </xf>
    <xf numFmtId="0" fontId="18" fillId="0" borderId="23" xfId="0" applyFont="1" applyBorder="1" applyAlignment="1">
      <alignment vertical="center" wrapText="1"/>
    </xf>
    <xf numFmtId="0" fontId="22" fillId="0" borderId="23" xfId="0" applyFont="1" applyBorder="1" applyAlignment="1">
      <alignment vertical="center"/>
    </xf>
    <xf numFmtId="0" fontId="22" fillId="0" borderId="0" xfId="0" applyFont="1" applyAlignment="1">
      <alignment vertical="center"/>
    </xf>
    <xf numFmtId="0" fontId="15" fillId="0" borderId="0" xfId="0" applyFont="1" applyFill="1" applyAlignment="1">
      <alignment horizontal="right"/>
    </xf>
    <xf numFmtId="14" fontId="19" fillId="7" borderId="0" xfId="0" applyNumberFormat="1" applyFont="1" applyFill="1" applyAlignment="1" applyProtection="1">
      <alignment horizontal="left" vertical="center" wrapText="1"/>
      <protection locked="0"/>
    </xf>
    <xf numFmtId="0" fontId="15" fillId="0" borderId="0" xfId="0" applyFont="1" applyFill="1"/>
    <xf numFmtId="49" fontId="15" fillId="0" borderId="0" xfId="0" applyNumberFormat="1" applyFont="1" applyFill="1" applyAlignment="1">
      <alignment wrapText="1"/>
    </xf>
    <xf numFmtId="0" fontId="0" fillId="0" borderId="0" xfId="0" applyFill="1" applyAlignment="1">
      <alignment wrapText="1"/>
    </xf>
    <xf numFmtId="0" fontId="15" fillId="0" borderId="30" xfId="0" applyFont="1" applyBorder="1" applyAlignment="1">
      <alignment horizontal="center"/>
    </xf>
    <xf numFmtId="0" fontId="17" fillId="0" borderId="0" xfId="0" applyFont="1" applyAlignment="1">
      <alignment vertical="center"/>
    </xf>
    <xf numFmtId="0" fontId="17" fillId="0" borderId="10" xfId="0" applyFont="1" applyBorder="1" applyAlignment="1">
      <alignment horizontal="center" vertical="center"/>
    </xf>
    <xf numFmtId="0" fontId="13" fillId="0" borderId="18" xfId="0" applyNumberFormat="1" applyFont="1" applyFill="1" applyBorder="1" applyAlignment="1">
      <alignment horizontal="left" vertical="center"/>
    </xf>
    <xf numFmtId="0" fontId="13" fillId="0" borderId="9" xfId="0" applyNumberFormat="1" applyFont="1" applyFill="1" applyBorder="1" applyAlignment="1">
      <alignment horizontal="left" vertical="center"/>
    </xf>
    <xf numFmtId="4" fontId="1" fillId="4" borderId="14" xfId="0" applyNumberFormat="1" applyFont="1" applyFill="1" applyBorder="1" applyAlignment="1" applyProtection="1">
      <protection locked="0"/>
    </xf>
    <xf numFmtId="4" fontId="1" fillId="4" borderId="24" xfId="0" applyNumberFormat="1" applyFont="1" applyFill="1" applyBorder="1" applyAlignment="1" applyProtection="1">
      <protection locked="0"/>
    </xf>
    <xf numFmtId="4" fontId="1" fillId="0" borderId="36" xfId="0" applyNumberFormat="1" applyFont="1" applyBorder="1" applyAlignment="1" applyProtection="1"/>
    <xf numFmtId="0" fontId="0" fillId="0" borderId="8" xfId="0" applyBorder="1" applyProtection="1">
      <protection locked="0"/>
    </xf>
    <xf numFmtId="0" fontId="2" fillId="0" borderId="10" xfId="0" applyFont="1" applyBorder="1" applyAlignment="1" applyProtection="1">
      <alignment horizontal="center" vertical="center"/>
    </xf>
    <xf numFmtId="0" fontId="12" fillId="0" borderId="0" xfId="0" applyFont="1" applyFill="1" applyBorder="1" applyAlignment="1" applyProtection="1">
      <alignment horizontal="center" vertical="center"/>
    </xf>
    <xf numFmtId="10" fontId="24" fillId="0" borderId="2" xfId="1" applyNumberFormat="1" applyFont="1" applyBorder="1" applyAlignment="1" applyProtection="1"/>
    <xf numFmtId="4" fontId="1" fillId="3" borderId="0" xfId="0" applyNumberFormat="1" applyFont="1" applyFill="1" applyBorder="1" applyAlignment="1" applyProtection="1">
      <protection locked="0"/>
    </xf>
    <xf numFmtId="0" fontId="2" fillId="0" borderId="0" xfId="0" applyNumberFormat="1" applyFont="1" applyFill="1" applyBorder="1" applyAlignment="1" applyProtection="1">
      <alignment vertical="center"/>
    </xf>
    <xf numFmtId="0" fontId="2" fillId="0" borderId="0" xfId="0" applyFont="1" applyBorder="1" applyAlignment="1" applyProtection="1">
      <alignment horizontal="center" vertical="center"/>
    </xf>
    <xf numFmtId="4" fontId="1" fillId="0" borderId="0" xfId="0" applyNumberFormat="1" applyFont="1" applyBorder="1" applyAlignment="1" applyProtection="1"/>
    <xf numFmtId="10" fontId="23" fillId="0" borderId="0" xfId="1" applyNumberFormat="1" applyFont="1" applyBorder="1" applyAlignment="1" applyProtection="1">
      <alignment vertical="center"/>
    </xf>
    <xf numFmtId="4" fontId="23" fillId="0" borderId="0" xfId="0" applyNumberFormat="1" applyFont="1" applyBorder="1" applyAlignment="1" applyProtection="1">
      <alignment horizontal="right" vertical="center"/>
    </xf>
    <xf numFmtId="10" fontId="25" fillId="0" borderId="37" xfId="0" applyNumberFormat="1" applyFont="1" applyFill="1" applyBorder="1" applyAlignment="1">
      <alignment horizontal="center" vertical="center"/>
    </xf>
    <xf numFmtId="10" fontId="25" fillId="0" borderId="36" xfId="0" applyNumberFormat="1" applyFont="1" applyFill="1" applyBorder="1" applyAlignment="1">
      <alignment horizontal="center" vertical="center"/>
    </xf>
    <xf numFmtId="10" fontId="25" fillId="0" borderId="12" xfId="0" applyNumberFormat="1" applyFont="1" applyFill="1" applyBorder="1" applyAlignment="1">
      <alignment horizontal="center" vertical="center"/>
    </xf>
    <xf numFmtId="10" fontId="25" fillId="0" borderId="2" xfId="0" applyNumberFormat="1" applyFont="1" applyFill="1" applyBorder="1" applyAlignment="1">
      <alignment horizontal="center" vertical="center"/>
    </xf>
    <xf numFmtId="10" fontId="25" fillId="0" borderId="38" xfId="0" applyNumberFormat="1" applyFont="1" applyFill="1" applyBorder="1" applyAlignment="1">
      <alignment horizontal="center" vertical="center"/>
    </xf>
    <xf numFmtId="10" fontId="25" fillId="0" borderId="39" xfId="0" applyNumberFormat="1" applyFont="1" applyFill="1" applyBorder="1" applyAlignment="1">
      <alignment horizontal="center" vertical="center"/>
    </xf>
    <xf numFmtId="0" fontId="12" fillId="8" borderId="40" xfId="0" applyFont="1" applyFill="1" applyBorder="1" applyAlignment="1">
      <alignment vertical="center"/>
    </xf>
    <xf numFmtId="10" fontId="25" fillId="0" borderId="41" xfId="0" applyNumberFormat="1" applyFont="1" applyFill="1" applyBorder="1" applyAlignment="1">
      <alignment horizontal="center" vertical="center"/>
    </xf>
    <xf numFmtId="10" fontId="25" fillId="0" borderId="42" xfId="0" applyNumberFormat="1" applyFont="1" applyFill="1" applyBorder="1" applyAlignment="1">
      <alignment horizontal="center" vertical="center"/>
    </xf>
    <xf numFmtId="10" fontId="25" fillId="0" borderId="43" xfId="0" applyNumberFormat="1" applyFont="1" applyFill="1" applyBorder="1" applyAlignment="1">
      <alignment horizontal="center" vertical="center"/>
    </xf>
    <xf numFmtId="10" fontId="25" fillId="0" borderId="50" xfId="0" applyNumberFormat="1" applyFont="1" applyFill="1" applyBorder="1" applyAlignment="1">
      <alignment horizontal="center" vertical="center"/>
    </xf>
    <xf numFmtId="10" fontId="25" fillId="0" borderId="51" xfId="0" applyNumberFormat="1" applyFont="1" applyFill="1" applyBorder="1" applyAlignment="1">
      <alignment horizontal="center" vertical="center"/>
    </xf>
    <xf numFmtId="10" fontId="25" fillId="0" borderId="52" xfId="0" applyNumberFormat="1" applyFont="1" applyFill="1" applyBorder="1" applyAlignment="1">
      <alignment horizontal="center" vertical="center"/>
    </xf>
    <xf numFmtId="0" fontId="12" fillId="8" borderId="53" xfId="0" applyFont="1" applyFill="1" applyBorder="1" applyAlignment="1">
      <alignment horizontal="center" vertical="center" wrapText="1"/>
    </xf>
    <xf numFmtId="0" fontId="12" fillId="8" borderId="15" xfId="0" applyFont="1" applyFill="1" applyBorder="1" applyAlignment="1">
      <alignment horizontal="center" vertical="center" wrapText="1"/>
    </xf>
    <xf numFmtId="0" fontId="12" fillId="8" borderId="54" xfId="0" applyFont="1" applyFill="1" applyBorder="1" applyAlignment="1">
      <alignment horizontal="center" vertical="center" wrapText="1"/>
    </xf>
    <xf numFmtId="0" fontId="2" fillId="0" borderId="59" xfId="0" applyFont="1" applyBorder="1" applyAlignment="1" applyProtection="1">
      <alignment horizontal="center" vertical="center"/>
    </xf>
    <xf numFmtId="0" fontId="2" fillId="0" borderId="62" xfId="0" applyFont="1" applyBorder="1" applyAlignment="1" applyProtection="1">
      <alignment horizontal="center" vertical="center"/>
    </xf>
    <xf numFmtId="0" fontId="1" fillId="0" borderId="63" xfId="0" applyFont="1" applyBorder="1" applyAlignment="1" applyProtection="1">
      <alignment horizontal="center" vertical="top"/>
    </xf>
    <xf numFmtId="4" fontId="1" fillId="0" borderId="41" xfId="0" applyNumberFormat="1" applyFont="1" applyBorder="1" applyAlignment="1" applyProtection="1"/>
    <xf numFmtId="4" fontId="1" fillId="0" borderId="42" xfId="0" applyNumberFormat="1" applyFont="1" applyBorder="1" applyAlignment="1" applyProtection="1"/>
    <xf numFmtId="0" fontId="2" fillId="0" borderId="64" xfId="0" applyFont="1" applyBorder="1" applyAlignment="1" applyProtection="1">
      <alignment horizontal="center" vertical="center"/>
    </xf>
    <xf numFmtId="10" fontId="2" fillId="0" borderId="62" xfId="1" applyNumberFormat="1" applyFont="1" applyBorder="1" applyAlignment="1" applyProtection="1">
      <alignment vertical="center"/>
    </xf>
    <xf numFmtId="0" fontId="2" fillId="0" borderId="65" xfId="0" applyFont="1" applyBorder="1" applyAlignment="1" applyProtection="1">
      <alignment horizontal="center" vertical="center"/>
    </xf>
    <xf numFmtId="0" fontId="2" fillId="0" borderId="66" xfId="0" applyFont="1" applyBorder="1" applyAlignment="1" applyProtection="1">
      <alignment horizontal="center" vertical="center"/>
    </xf>
    <xf numFmtId="0" fontId="2" fillId="0" borderId="67" xfId="0" applyFont="1" applyBorder="1" applyAlignment="1" applyProtection="1">
      <alignment horizontal="right" vertical="center"/>
    </xf>
    <xf numFmtId="0" fontId="2" fillId="5" borderId="68" xfId="0" applyFont="1" applyFill="1" applyBorder="1" applyAlignment="1" applyProtection="1">
      <alignment vertical="center"/>
    </xf>
    <xf numFmtId="0" fontId="4" fillId="3" borderId="3" xfId="0" applyFont="1" applyFill="1" applyBorder="1" applyAlignment="1">
      <alignment horizontal="right"/>
    </xf>
    <xf numFmtId="0" fontId="5" fillId="0" borderId="0" xfId="0" applyFont="1" applyFill="1" applyBorder="1" applyAlignment="1" applyProtection="1">
      <alignment horizontal="left" vertical="top" wrapText="1"/>
    </xf>
    <xf numFmtId="4" fontId="12" fillId="0" borderId="0" xfId="0" applyNumberFormat="1" applyFont="1" applyFill="1" applyBorder="1" applyAlignment="1" applyProtection="1">
      <alignment horizontal="center"/>
      <protection locked="0"/>
    </xf>
    <xf numFmtId="0" fontId="11" fillId="2" borderId="14" xfId="0" applyFont="1" applyFill="1" applyBorder="1" applyAlignment="1" applyProtection="1">
      <alignment horizontal="center" vertical="center" wrapText="1"/>
    </xf>
    <xf numFmtId="0" fontId="11" fillId="2" borderId="15" xfId="0" applyFont="1" applyFill="1" applyBorder="1" applyAlignment="1" applyProtection="1">
      <alignment horizontal="center" vertical="center" wrapText="1"/>
    </xf>
    <xf numFmtId="0" fontId="8" fillId="2" borderId="14" xfId="0" applyFont="1" applyFill="1" applyBorder="1" applyAlignment="1" applyProtection="1">
      <alignment horizontal="center" vertical="top" wrapText="1"/>
    </xf>
    <xf numFmtId="0" fontId="8" fillId="2" borderId="15" xfId="0" applyFont="1" applyFill="1" applyBorder="1" applyAlignment="1" applyProtection="1">
      <alignment horizontal="center" vertical="top" wrapText="1"/>
    </xf>
    <xf numFmtId="0" fontId="8" fillId="2" borderId="1" xfId="0" applyFont="1" applyFill="1" applyBorder="1" applyAlignment="1" applyProtection="1">
      <alignment horizontal="center" vertical="top" wrapText="1"/>
    </xf>
    <xf numFmtId="0" fontId="5" fillId="0" borderId="23" xfId="0" applyFont="1" applyFill="1" applyBorder="1" applyAlignment="1" applyProtection="1">
      <alignment horizontal="left" vertical="top" wrapText="1"/>
    </xf>
    <xf numFmtId="0" fontId="5" fillId="0" borderId="4" xfId="0" applyFont="1" applyFill="1" applyBorder="1" applyAlignment="1" applyProtection="1">
      <alignment horizontal="left" vertical="top" wrapText="1"/>
    </xf>
    <xf numFmtId="0" fontId="5" fillId="0" borderId="5" xfId="0" applyFont="1" applyFill="1" applyBorder="1" applyAlignment="1" applyProtection="1">
      <alignment horizontal="left" vertical="top" wrapText="1"/>
    </xf>
    <xf numFmtId="0" fontId="5" fillId="0" borderId="6" xfId="0" applyFont="1" applyFill="1" applyBorder="1" applyAlignment="1" applyProtection="1">
      <alignment horizontal="left" vertical="top" wrapText="1"/>
    </xf>
    <xf numFmtId="0" fontId="1" fillId="2" borderId="5" xfId="0" applyFont="1" applyFill="1" applyBorder="1" applyAlignment="1" applyProtection="1">
      <alignment horizontal="center" vertical="top" wrapText="1"/>
    </xf>
    <xf numFmtId="0" fontId="1" fillId="2" borderId="6" xfId="0" applyFont="1" applyFill="1" applyBorder="1" applyAlignment="1" applyProtection="1">
      <alignment horizontal="center" vertical="top" wrapText="1"/>
    </xf>
    <xf numFmtId="0" fontId="26" fillId="0" borderId="0" xfId="0" applyFont="1" applyFill="1" applyBorder="1" applyAlignment="1" applyProtection="1">
      <alignment horizontal="center" vertical="center"/>
    </xf>
    <xf numFmtId="4" fontId="2" fillId="0" borderId="11" xfId="0" applyNumberFormat="1" applyFont="1" applyBorder="1" applyAlignment="1" applyProtection="1">
      <alignment horizontal="right" vertical="center"/>
    </xf>
    <xf numFmtId="4" fontId="2" fillId="0" borderId="68" xfId="0" applyNumberFormat="1" applyFont="1" applyBorder="1" applyAlignment="1" applyProtection="1">
      <alignment horizontal="right" vertical="center"/>
    </xf>
    <xf numFmtId="0" fontId="2" fillId="0" borderId="59" xfId="0" applyFont="1" applyBorder="1" applyAlignment="1" applyProtection="1">
      <alignment horizontal="center" vertical="center"/>
    </xf>
    <xf numFmtId="0" fontId="2" fillId="0" borderId="58" xfId="0" applyFont="1" applyBorder="1" applyAlignment="1" applyProtection="1">
      <alignment horizontal="center" vertical="center"/>
    </xf>
    <xf numFmtId="0" fontId="2" fillId="0" borderId="61" xfId="0" applyFont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2" fillId="0" borderId="59" xfId="0" applyFont="1" applyBorder="1" applyAlignment="1" applyProtection="1">
      <alignment horizontal="right" vertical="center"/>
    </xf>
    <xf numFmtId="0" fontId="2" fillId="0" borderId="10" xfId="0" applyFont="1" applyBorder="1" applyAlignment="1" applyProtection="1">
      <alignment horizontal="right" vertical="center"/>
    </xf>
    <xf numFmtId="0" fontId="2" fillId="0" borderId="60" xfId="0" applyFont="1" applyBorder="1" applyAlignment="1" applyProtection="1">
      <alignment horizontal="center" vertical="center"/>
    </xf>
    <xf numFmtId="4" fontId="2" fillId="0" borderId="62" xfId="0" applyNumberFormat="1" applyFont="1" applyBorder="1" applyAlignment="1" applyProtection="1">
      <alignment horizontal="right" vertical="center"/>
    </xf>
    <xf numFmtId="4" fontId="2" fillId="0" borderId="69" xfId="0" applyNumberFormat="1" applyFont="1" applyBorder="1" applyAlignment="1" applyProtection="1">
      <alignment horizontal="right" vertical="center"/>
    </xf>
    <xf numFmtId="0" fontId="15" fillId="0" borderId="0" xfId="0" applyFont="1" applyFill="1" applyAlignment="1">
      <alignment horizontal="left"/>
    </xf>
    <xf numFmtId="0" fontId="15" fillId="6" borderId="0" xfId="0" applyFont="1" applyFill="1" applyAlignment="1" applyProtection="1">
      <alignment horizontal="left" vertical="top"/>
      <protection locked="0"/>
    </xf>
    <xf numFmtId="0" fontId="18" fillId="0" borderId="0" xfId="0" applyFont="1" applyAlignment="1">
      <alignment horizontal="center" vertical="center" wrapText="1"/>
    </xf>
    <xf numFmtId="0" fontId="19" fillId="0" borderId="0" xfId="0" applyFont="1" applyAlignment="1">
      <alignment horizontal="right" vertical="center" wrapText="1"/>
    </xf>
    <xf numFmtId="0" fontId="21" fillId="0" borderId="0" xfId="0" applyFont="1" applyAlignment="1">
      <alignment horizontal="right" vertical="center" wrapText="1"/>
    </xf>
    <xf numFmtId="0" fontId="19" fillId="7" borderId="0" xfId="0" applyFont="1" applyFill="1" applyAlignment="1" applyProtection="1">
      <alignment horizontal="left" vertical="center" wrapText="1"/>
      <protection locked="0"/>
    </xf>
    <xf numFmtId="0" fontId="15" fillId="7" borderId="0" xfId="0" applyFont="1" applyFill="1" applyAlignment="1" applyProtection="1">
      <alignment horizontal="left" vertical="center" wrapText="1"/>
      <protection locked="0"/>
    </xf>
    <xf numFmtId="0" fontId="17" fillId="0" borderId="0" xfId="0" applyFont="1" applyAlignment="1">
      <alignment horizontal="center" vertical="center"/>
    </xf>
    <xf numFmtId="0" fontId="12" fillId="8" borderId="40" xfId="0" applyFont="1" applyFill="1" applyBorder="1" applyAlignment="1">
      <alignment vertical="center"/>
    </xf>
    <xf numFmtId="0" fontId="0" fillId="0" borderId="23" xfId="0" applyBorder="1" applyAlignment="1">
      <alignment vertical="center"/>
    </xf>
    <xf numFmtId="0" fontId="0" fillId="0" borderId="44" xfId="0" applyBorder="1" applyAlignment="1">
      <alignment vertical="center"/>
    </xf>
    <xf numFmtId="0" fontId="12" fillId="8" borderId="45" xfId="0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46" xfId="0" applyBorder="1" applyAlignment="1">
      <alignment vertical="center"/>
    </xf>
    <xf numFmtId="0" fontId="12" fillId="8" borderId="47" xfId="0" applyFont="1" applyFill="1" applyBorder="1" applyAlignment="1">
      <alignment vertical="center"/>
    </xf>
    <xf numFmtId="0" fontId="0" fillId="0" borderId="48" xfId="0" applyBorder="1" applyAlignment="1">
      <alignment vertical="center"/>
    </xf>
    <xf numFmtId="0" fontId="0" fillId="0" borderId="49" xfId="0" applyBorder="1" applyAlignment="1">
      <alignment vertical="center"/>
    </xf>
    <xf numFmtId="0" fontId="12" fillId="8" borderId="55" xfId="0" applyFont="1" applyFill="1" applyBorder="1" applyAlignment="1">
      <alignment horizontal="center" vertical="center"/>
    </xf>
    <xf numFmtId="0" fontId="12" fillId="8" borderId="56" xfId="0" applyFont="1" applyFill="1" applyBorder="1" applyAlignment="1">
      <alignment horizontal="center" vertical="center"/>
    </xf>
    <xf numFmtId="0" fontId="12" fillId="8" borderId="57" xfId="0" applyFont="1" applyFill="1" applyBorder="1" applyAlignment="1">
      <alignment horizontal="center" vertical="center"/>
    </xf>
    <xf numFmtId="0" fontId="14" fillId="0" borderId="9" xfId="0" applyNumberFormat="1" applyFont="1" applyFill="1" applyBorder="1" applyAlignment="1">
      <alignment horizontal="left" vertical="top" wrapText="1"/>
    </xf>
    <xf numFmtId="0" fontId="14" fillId="0" borderId="10" xfId="0" applyNumberFormat="1" applyFont="1" applyFill="1" applyBorder="1" applyAlignment="1">
      <alignment horizontal="left" vertical="top" wrapText="1"/>
    </xf>
    <xf numFmtId="0" fontId="14" fillId="0" borderId="18" xfId="0" applyNumberFormat="1" applyFont="1" applyFill="1" applyBorder="1" applyAlignment="1">
      <alignment horizontal="left" vertical="top" wrapText="1"/>
    </xf>
    <xf numFmtId="0" fontId="14" fillId="0" borderId="22" xfId="0" applyNumberFormat="1" applyFont="1" applyFill="1" applyBorder="1" applyAlignment="1">
      <alignment horizontal="left" vertical="top" wrapText="1"/>
    </xf>
    <xf numFmtId="0" fontId="14" fillId="0" borderId="19" xfId="0" applyNumberFormat="1" applyFont="1" applyFill="1" applyBorder="1" applyAlignment="1">
      <alignment horizontal="left" vertical="top" wrapText="1"/>
    </xf>
    <xf numFmtId="0" fontId="14" fillId="0" borderId="16" xfId="0" applyNumberFormat="1" applyFont="1" applyFill="1" applyBorder="1" applyAlignment="1">
      <alignment horizontal="left" vertical="top" wrapText="1"/>
    </xf>
    <xf numFmtId="0" fontId="14" fillId="0" borderId="8" xfId="0" applyNumberFormat="1" applyFont="1" applyFill="1" applyBorder="1" applyAlignment="1">
      <alignment horizontal="left" vertical="top" wrapText="1"/>
    </xf>
    <xf numFmtId="0" fontId="14" fillId="0" borderId="17" xfId="0" applyNumberFormat="1" applyFont="1" applyFill="1" applyBorder="1" applyAlignment="1">
      <alignment horizontal="left" vertical="top" wrapText="1"/>
    </xf>
    <xf numFmtId="0" fontId="13" fillId="0" borderId="18" xfId="0" applyNumberFormat="1" applyFont="1" applyFill="1" applyBorder="1" applyAlignment="1" applyProtection="1">
      <alignment horizontal="left" vertical="center"/>
    </xf>
    <xf numFmtId="0" fontId="13" fillId="0" borderId="22" xfId="0" applyNumberFormat="1" applyFont="1" applyFill="1" applyBorder="1" applyAlignment="1" applyProtection="1">
      <alignment horizontal="left" vertical="center"/>
    </xf>
    <xf numFmtId="0" fontId="13" fillId="0" borderId="19" xfId="0" applyNumberFormat="1" applyFont="1" applyFill="1" applyBorder="1" applyAlignment="1" applyProtection="1">
      <alignment horizontal="left" vertical="center"/>
    </xf>
    <xf numFmtId="0" fontId="14" fillId="0" borderId="16" xfId="0" applyNumberFormat="1" applyFont="1" applyFill="1" applyBorder="1" applyAlignment="1" applyProtection="1">
      <alignment horizontal="left" vertical="center"/>
    </xf>
    <xf numFmtId="0" fontId="14" fillId="0" borderId="8" xfId="0" applyNumberFormat="1" applyFont="1" applyFill="1" applyBorder="1" applyAlignment="1" applyProtection="1">
      <alignment horizontal="left" vertical="center"/>
    </xf>
    <xf numFmtId="0" fontId="14" fillId="0" borderId="17" xfId="0" applyNumberFormat="1" applyFont="1" applyFill="1" applyBorder="1" applyAlignment="1" applyProtection="1">
      <alignment horizontal="left" vertical="center"/>
    </xf>
    <xf numFmtId="0" fontId="7" fillId="2" borderId="0" xfId="0" applyFont="1" applyFill="1" applyBorder="1" applyAlignment="1" applyProtection="1">
      <alignment horizontal="center" vertical="top" wrapText="1"/>
    </xf>
    <xf numFmtId="0" fontId="7" fillId="2" borderId="23" xfId="0" applyFont="1" applyFill="1" applyBorder="1" applyAlignment="1" applyProtection="1">
      <alignment horizontal="center" vertical="top" wrapText="1"/>
    </xf>
    <xf numFmtId="0" fontId="7" fillId="2" borderId="70" xfId="0" applyFont="1" applyFill="1" applyBorder="1" applyAlignment="1" applyProtection="1">
      <alignment horizontal="center" wrapText="1"/>
    </xf>
    <xf numFmtId="0" fontId="7" fillId="2" borderId="71" xfId="0" applyFont="1" applyFill="1" applyBorder="1" applyAlignment="1" applyProtection="1">
      <alignment horizontal="center" wrapText="1"/>
    </xf>
    <xf numFmtId="164" fontId="10" fillId="3" borderId="15" xfId="1" applyNumberFormat="1" applyFont="1" applyFill="1" applyBorder="1" applyAlignment="1" applyProtection="1">
      <alignment horizontal="center" vertical="center"/>
      <protection locked="0"/>
    </xf>
    <xf numFmtId="164" fontId="10" fillId="3" borderId="1" xfId="1" applyNumberFormat="1" applyFont="1" applyFill="1" applyBorder="1" applyAlignment="1" applyProtection="1">
      <alignment horizontal="center" vertical="center"/>
      <protection locked="0"/>
    </xf>
    <xf numFmtId="4" fontId="0" fillId="0" borderId="0" xfId="0" applyNumberFormat="1"/>
  </cellXfs>
  <cellStyles count="2">
    <cellStyle name="Normal" xfId="0" builtinId="0"/>
    <cellStyle name="Porcentagem" xfId="1" builtinId="5"/>
  </cellStyles>
  <dxfs count="18">
    <dxf>
      <font>
        <b/>
        <i val="0"/>
        <color rgb="FFFF0000"/>
      </font>
    </dxf>
    <dxf>
      <font>
        <color theme="0" tint="-4.9989318521683403E-2"/>
      </font>
    </dxf>
    <dxf>
      <font>
        <condense val="0"/>
        <extend val="0"/>
        <color indexed="9"/>
      </font>
    </dxf>
    <dxf>
      <font>
        <color theme="0" tint="-4.9989318521683403E-2"/>
      </font>
    </dxf>
    <dxf>
      <font>
        <condense val="0"/>
        <extend val="0"/>
        <color indexed="9"/>
      </font>
    </dxf>
    <dxf>
      <font>
        <color theme="0" tint="-4.9989318521683403E-2"/>
      </font>
    </dxf>
    <dxf>
      <font>
        <condense val="0"/>
        <extend val="0"/>
        <color indexed="9"/>
      </font>
    </dxf>
    <dxf>
      <font>
        <color theme="0" tint="-4.9989318521683403E-2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352425</xdr:colOff>
      <xdr:row>31</xdr:row>
      <xdr:rowOff>104775</xdr:rowOff>
    </xdr:from>
    <xdr:to>
      <xdr:col>2</xdr:col>
      <xdr:colOff>581025</xdr:colOff>
      <xdr:row>33</xdr:row>
      <xdr:rowOff>95250</xdr:rowOff>
    </xdr:to>
    <xdr:pic>
      <xdr:nvPicPr>
        <xdr:cNvPr id="2" name="Imagem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38575" y="4048125"/>
          <a:ext cx="2724150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352425</xdr:colOff>
      <xdr:row>31</xdr:row>
      <xdr:rowOff>104775</xdr:rowOff>
    </xdr:from>
    <xdr:to>
      <xdr:col>2</xdr:col>
      <xdr:colOff>581025</xdr:colOff>
      <xdr:row>33</xdr:row>
      <xdr:rowOff>95250</xdr:rowOff>
    </xdr:to>
    <xdr:pic>
      <xdr:nvPicPr>
        <xdr:cNvPr id="4" name="Imagem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38575" y="4048125"/>
          <a:ext cx="2724150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eng/COMPARTILHADO/ASFALTO/2017%20-%20PAV%20ASF&#193;LTICA/04%20%20-%20ACESSOS%20AO%20LAGO/OR&#199;AMENTO%20CR%208419572016-MTUR-P1037093-43/OR&#199;AMENTO%20C%20R%20841957-2016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icial"/>
      <sheetName val="Novo!"/>
      <sheetName val="Dados"/>
      <sheetName val="BDI"/>
      <sheetName val="Orçamento"/>
      <sheetName val="Memória"/>
      <sheetName val="Comp"/>
      <sheetName val="Cot"/>
      <sheetName val="CronoFF"/>
      <sheetName val="QCI"/>
      <sheetName val="Memorial Descritivo"/>
      <sheetName val="Licitação"/>
      <sheetName val="CronoFF-L"/>
      <sheetName val="QCI-L"/>
      <sheetName val="BM"/>
      <sheetName val="RRE"/>
      <sheetName val="OFÍCIO"/>
      <sheetName val="CC"/>
    </sheetNames>
    <sheetDataSet>
      <sheetData sheetId="0"/>
      <sheetData sheetId="1"/>
      <sheetData sheetId="2">
        <row r="6">
          <cell r="G6" t="str">
            <v>MUNICÍPIO DE CORONEL VIVIDA</v>
          </cell>
        </row>
        <row r="7">
          <cell r="G7" t="str">
            <v>CORONEL VIVIDA - PR</v>
          </cell>
        </row>
        <row r="8">
          <cell r="G8" t="str">
            <v>1037093-43</v>
          </cell>
        </row>
        <row r="28">
          <cell r="G28" t="str">
            <v>DESONERADO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2"/>
  <sheetViews>
    <sheetView tabSelected="1" topLeftCell="A2" workbookViewId="0">
      <selection activeCell="K8" sqref="K8:K10"/>
    </sheetView>
  </sheetViews>
  <sheetFormatPr defaultRowHeight="15" x14ac:dyDescent="0.25"/>
  <cols>
    <col min="1" max="1" width="4.7109375" bestFit="1" customWidth="1"/>
    <col min="2" max="2" width="10" bestFit="1" customWidth="1"/>
    <col min="3" max="3" width="49.85546875" customWidth="1"/>
    <col min="4" max="4" width="6.140625" bestFit="1" customWidth="1"/>
    <col min="5" max="5" width="7.85546875" bestFit="1" customWidth="1"/>
    <col min="6" max="6" width="10" bestFit="1" customWidth="1"/>
    <col min="7" max="7" width="10.140625" bestFit="1" customWidth="1"/>
    <col min="9" max="9" width="37.140625" customWidth="1"/>
    <col min="10" max="10" width="16.140625" customWidth="1"/>
    <col min="11" max="11" width="17.140625" customWidth="1"/>
    <col min="12" max="12" width="12.28515625" style="201" bestFit="1" customWidth="1"/>
    <col min="13" max="13" width="10.140625" bestFit="1" customWidth="1"/>
  </cols>
  <sheetData>
    <row r="1" spans="1:13" ht="15" customHeight="1" x14ac:dyDescent="0.25">
      <c r="A1" s="25"/>
      <c r="B1" s="25"/>
      <c r="C1" s="25"/>
      <c r="D1" s="25"/>
      <c r="E1" s="25"/>
      <c r="F1" s="25"/>
      <c r="G1" s="25"/>
      <c r="K1" s="138" t="s">
        <v>21</v>
      </c>
    </row>
    <row r="2" spans="1:13" x14ac:dyDescent="0.25">
      <c r="A2" s="25"/>
      <c r="B2" s="25"/>
      <c r="C2" s="25"/>
      <c r="D2" s="25"/>
      <c r="E2" s="25"/>
      <c r="F2" s="25"/>
      <c r="G2" s="25"/>
      <c r="I2" s="140" t="s">
        <v>8</v>
      </c>
      <c r="K2" s="139"/>
    </row>
    <row r="3" spans="1:13" x14ac:dyDescent="0.25">
      <c r="A3" s="25"/>
      <c r="B3" s="25"/>
      <c r="C3" s="26"/>
      <c r="D3" s="25"/>
      <c r="E3" s="25"/>
      <c r="F3" s="25"/>
      <c r="G3" s="25"/>
      <c r="I3" s="141"/>
      <c r="K3" s="139"/>
    </row>
    <row r="4" spans="1:13" x14ac:dyDescent="0.25">
      <c r="A4" s="25"/>
      <c r="B4" s="25"/>
      <c r="C4" s="26"/>
      <c r="D4" s="25"/>
      <c r="E4" s="25"/>
      <c r="F4" s="25"/>
      <c r="G4" s="25"/>
      <c r="I4" s="141"/>
      <c r="K4" s="139"/>
    </row>
    <row r="5" spans="1:13" x14ac:dyDescent="0.25">
      <c r="A5" s="25"/>
      <c r="B5" s="25"/>
      <c r="C5" s="25"/>
      <c r="D5" s="25"/>
      <c r="E5" s="25"/>
      <c r="F5" s="25"/>
      <c r="G5" s="25"/>
      <c r="I5" s="141"/>
      <c r="K5" s="139"/>
    </row>
    <row r="6" spans="1:13" x14ac:dyDescent="0.25">
      <c r="A6" s="25"/>
      <c r="B6" s="25"/>
      <c r="C6" s="25"/>
      <c r="D6" s="25"/>
      <c r="E6" s="25"/>
      <c r="F6" s="25"/>
      <c r="G6" s="25"/>
      <c r="I6" s="142"/>
      <c r="K6" s="139"/>
    </row>
    <row r="7" spans="1:13" x14ac:dyDescent="0.25">
      <c r="A7" s="136" t="s">
        <v>137</v>
      </c>
      <c r="B7" s="136"/>
      <c r="C7" s="136"/>
      <c r="D7" s="136"/>
      <c r="E7" s="136"/>
      <c r="F7" s="136"/>
      <c r="G7" s="136"/>
      <c r="K7" s="139"/>
    </row>
    <row r="8" spans="1:13" x14ac:dyDescent="0.25">
      <c r="A8" s="143" t="s">
        <v>138</v>
      </c>
      <c r="B8" s="143"/>
      <c r="C8" s="143"/>
      <c r="D8" s="143"/>
      <c r="E8" s="143"/>
      <c r="F8" s="143"/>
      <c r="G8" s="143"/>
      <c r="I8" s="195" t="s">
        <v>19</v>
      </c>
      <c r="J8" s="197" t="s">
        <v>20</v>
      </c>
      <c r="K8" s="199">
        <v>0</v>
      </c>
      <c r="L8" s="10" t="s">
        <v>9</v>
      </c>
    </row>
    <row r="9" spans="1:13" x14ac:dyDescent="0.25">
      <c r="A9" s="144"/>
      <c r="B9" s="145"/>
      <c r="C9" s="145"/>
      <c r="D9" s="145"/>
      <c r="E9" s="145"/>
      <c r="F9" s="145"/>
      <c r="G9" s="146"/>
      <c r="I9" s="195"/>
      <c r="J9" s="197"/>
      <c r="K9" s="199"/>
      <c r="L9" s="10" t="s">
        <v>3</v>
      </c>
    </row>
    <row r="10" spans="1:13" s="1" customFormat="1" x14ac:dyDescent="0.25">
      <c r="A10" s="2" t="s">
        <v>5</v>
      </c>
      <c r="B10" s="2" t="s">
        <v>6</v>
      </c>
      <c r="C10" s="2" t="s">
        <v>0</v>
      </c>
      <c r="D10" s="3" t="s">
        <v>1</v>
      </c>
      <c r="E10" s="4" t="s">
        <v>2</v>
      </c>
      <c r="F10" s="4" t="s">
        <v>3</v>
      </c>
      <c r="G10" s="4" t="s">
        <v>4</v>
      </c>
      <c r="I10" s="196"/>
      <c r="J10" s="198"/>
      <c r="K10" s="200"/>
      <c r="L10" s="10" t="s">
        <v>7</v>
      </c>
      <c r="M10" s="10">
        <v>146730.04</v>
      </c>
    </row>
    <row r="11" spans="1:13" s="1" customFormat="1" x14ac:dyDescent="0.25">
      <c r="A11" s="6"/>
      <c r="B11" s="6"/>
      <c r="C11" s="5" t="s">
        <v>105</v>
      </c>
      <c r="D11" s="6"/>
      <c r="E11" s="7"/>
      <c r="F11" s="7"/>
      <c r="G11" s="7"/>
      <c r="I11" s="8"/>
      <c r="L11" s="10"/>
    </row>
    <row r="12" spans="1:13" s="1" customFormat="1" x14ac:dyDescent="0.25">
      <c r="A12" s="27">
        <v>18</v>
      </c>
      <c r="B12" s="27"/>
      <c r="C12" s="28" t="s">
        <v>106</v>
      </c>
      <c r="D12" s="6"/>
      <c r="E12" s="7"/>
      <c r="F12" s="7"/>
      <c r="G12" s="7"/>
      <c r="I12" s="8"/>
      <c r="L12" s="10"/>
    </row>
    <row r="13" spans="1:13" s="1" customFormat="1" x14ac:dyDescent="0.25">
      <c r="A13" s="6" t="s">
        <v>91</v>
      </c>
      <c r="B13" s="6" t="s">
        <v>126</v>
      </c>
      <c r="C13" s="5" t="s">
        <v>107</v>
      </c>
      <c r="D13" s="6" t="s">
        <v>68</v>
      </c>
      <c r="E13" s="7">
        <v>10</v>
      </c>
      <c r="F13" s="7">
        <f t="shared" ref="F13" si="0">ROUND(I13,2)</f>
        <v>424.22</v>
      </c>
      <c r="G13" s="7">
        <f t="shared" ref="G13" si="1">ROUND(F13*E13,2)</f>
        <v>4242.2</v>
      </c>
      <c r="I13" s="8">
        <f>ROUND(L13-(L13*$K$8),2)</f>
        <v>424.22</v>
      </c>
      <c r="L13" s="10">
        <v>424.22</v>
      </c>
    </row>
    <row r="14" spans="1:13" s="1" customFormat="1" x14ac:dyDescent="0.25">
      <c r="A14" s="6"/>
      <c r="B14" s="6"/>
      <c r="C14" s="5"/>
      <c r="D14" s="6"/>
      <c r="E14" s="7"/>
      <c r="F14" s="7"/>
      <c r="G14" s="7"/>
      <c r="I14" s="8"/>
      <c r="L14" s="10"/>
    </row>
    <row r="15" spans="1:13" s="1" customFormat="1" x14ac:dyDescent="0.25">
      <c r="A15" s="27">
        <v>19</v>
      </c>
      <c r="B15" s="27"/>
      <c r="C15" s="28" t="s">
        <v>108</v>
      </c>
      <c r="D15" s="6"/>
      <c r="E15" s="7"/>
      <c r="F15" s="7"/>
      <c r="G15" s="7"/>
      <c r="I15" s="8"/>
      <c r="L15" s="10"/>
    </row>
    <row r="16" spans="1:13" s="1" customFormat="1" ht="22.5" x14ac:dyDescent="0.25">
      <c r="A16" s="6" t="s">
        <v>92</v>
      </c>
      <c r="B16" s="6" t="s">
        <v>127</v>
      </c>
      <c r="C16" s="5" t="s">
        <v>109</v>
      </c>
      <c r="D16" s="6" t="s">
        <v>68</v>
      </c>
      <c r="E16" s="7">
        <v>3780</v>
      </c>
      <c r="F16" s="7">
        <f t="shared" ref="F14:F41" si="2">ROUND(I16,2)</f>
        <v>1.66</v>
      </c>
      <c r="G16" s="7">
        <f t="shared" ref="G14:G41" si="3">ROUND(F16*E16,2)</f>
        <v>6274.8</v>
      </c>
      <c r="I16" s="8">
        <f>ROUND(L16-(L16*$K$8),2)</f>
        <v>1.66</v>
      </c>
      <c r="L16" s="10">
        <v>1.66</v>
      </c>
    </row>
    <row r="17" spans="1:12" s="1" customFormat="1" x14ac:dyDescent="0.25">
      <c r="A17" s="6" t="s">
        <v>93</v>
      </c>
      <c r="B17" s="6" t="s">
        <v>128</v>
      </c>
      <c r="C17" s="5" t="s">
        <v>110</v>
      </c>
      <c r="D17" s="6" t="s">
        <v>135</v>
      </c>
      <c r="E17" s="7">
        <v>1260</v>
      </c>
      <c r="F17" s="7">
        <f t="shared" si="2"/>
        <v>0.34</v>
      </c>
      <c r="G17" s="7">
        <f t="shared" si="3"/>
        <v>428.4</v>
      </c>
      <c r="I17" s="8">
        <f>ROUND(L17-(L17*$K$8),2)</f>
        <v>0.34</v>
      </c>
      <c r="L17" s="10">
        <v>0.34</v>
      </c>
    </row>
    <row r="18" spans="1:12" s="1" customFormat="1" x14ac:dyDescent="0.25">
      <c r="A18" s="6"/>
      <c r="B18" s="6"/>
      <c r="C18" s="5"/>
      <c r="D18" s="6"/>
      <c r="E18" s="7"/>
      <c r="F18" s="7"/>
      <c r="G18" s="7"/>
      <c r="I18" s="8"/>
      <c r="L18" s="10"/>
    </row>
    <row r="19" spans="1:12" s="1" customFormat="1" x14ac:dyDescent="0.25">
      <c r="A19" s="27">
        <v>20</v>
      </c>
      <c r="B19" s="27"/>
      <c r="C19" s="28" t="s">
        <v>111</v>
      </c>
      <c r="D19" s="6"/>
      <c r="E19" s="7"/>
      <c r="F19" s="7"/>
      <c r="G19" s="7"/>
      <c r="I19" s="8"/>
      <c r="L19" s="10"/>
    </row>
    <row r="20" spans="1:12" s="1" customFormat="1" ht="22.5" x14ac:dyDescent="0.25">
      <c r="A20" s="6" t="s">
        <v>94</v>
      </c>
      <c r="B20" s="6" t="s">
        <v>129</v>
      </c>
      <c r="C20" s="5" t="s">
        <v>112</v>
      </c>
      <c r="D20" s="6" t="s">
        <v>136</v>
      </c>
      <c r="E20" s="7">
        <v>756</v>
      </c>
      <c r="F20" s="7">
        <f t="shared" si="2"/>
        <v>2.99</v>
      </c>
      <c r="G20" s="7">
        <f t="shared" si="3"/>
        <v>2260.44</v>
      </c>
      <c r="I20" s="8">
        <f>ROUND(L20-(L20*$K$8),2)</f>
        <v>2.99</v>
      </c>
      <c r="L20" s="10">
        <v>2.99</v>
      </c>
    </row>
    <row r="21" spans="1:12" s="1" customFormat="1" ht="33.75" x14ac:dyDescent="0.25">
      <c r="A21" s="6" t="s">
        <v>95</v>
      </c>
      <c r="B21" s="6" t="s">
        <v>139</v>
      </c>
      <c r="C21" s="5" t="s">
        <v>113</v>
      </c>
      <c r="D21" s="6" t="s">
        <v>69</v>
      </c>
      <c r="E21" s="7">
        <v>9450</v>
      </c>
      <c r="F21" s="7">
        <f t="shared" si="2"/>
        <v>2.1</v>
      </c>
      <c r="G21" s="7">
        <f t="shared" si="3"/>
        <v>19845</v>
      </c>
      <c r="I21" s="8">
        <f>ROUND(L21-(L21*$K$8),2)</f>
        <v>2.1</v>
      </c>
      <c r="L21" s="10">
        <v>2.1</v>
      </c>
    </row>
    <row r="22" spans="1:12" s="1" customFormat="1" x14ac:dyDescent="0.25">
      <c r="A22" s="6" t="s">
        <v>96</v>
      </c>
      <c r="B22" s="6" t="s">
        <v>130</v>
      </c>
      <c r="C22" s="5" t="s">
        <v>114</v>
      </c>
      <c r="D22" s="6" t="s">
        <v>68</v>
      </c>
      <c r="E22" s="7">
        <v>3780</v>
      </c>
      <c r="F22" s="7">
        <f t="shared" si="2"/>
        <v>1.89</v>
      </c>
      <c r="G22" s="7">
        <f t="shared" si="3"/>
        <v>7144.2</v>
      </c>
      <c r="I22" s="8">
        <f>ROUND(L22-(L22*$K$8),2)</f>
        <v>1.89</v>
      </c>
      <c r="L22" s="10">
        <v>1.89</v>
      </c>
    </row>
    <row r="23" spans="1:12" s="1" customFormat="1" x14ac:dyDescent="0.25">
      <c r="A23" s="6"/>
      <c r="B23" s="6"/>
      <c r="C23" s="5"/>
      <c r="D23" s="6"/>
      <c r="E23" s="7"/>
      <c r="F23" s="7"/>
      <c r="G23" s="7"/>
      <c r="I23" s="8"/>
      <c r="L23" s="10"/>
    </row>
    <row r="24" spans="1:12" s="1" customFormat="1" x14ac:dyDescent="0.25">
      <c r="A24" s="27">
        <v>21</v>
      </c>
      <c r="B24" s="27"/>
      <c r="C24" s="28" t="s">
        <v>115</v>
      </c>
      <c r="D24" s="6"/>
      <c r="E24" s="7"/>
      <c r="F24" s="7"/>
      <c r="G24" s="7"/>
      <c r="I24" s="8"/>
      <c r="L24" s="10"/>
    </row>
    <row r="25" spans="1:12" s="1" customFormat="1" ht="33.75" x14ac:dyDescent="0.25">
      <c r="A25" s="6" t="s">
        <v>97</v>
      </c>
      <c r="B25" s="6" t="s">
        <v>131</v>
      </c>
      <c r="C25" s="5" t="s">
        <v>116</v>
      </c>
      <c r="D25" s="6" t="s">
        <v>68</v>
      </c>
      <c r="E25" s="7">
        <v>3780</v>
      </c>
      <c r="F25" s="7">
        <f t="shared" si="2"/>
        <v>13.84</v>
      </c>
      <c r="G25" s="7">
        <f t="shared" si="3"/>
        <v>52315.199999999997</v>
      </c>
      <c r="I25" s="8">
        <f>ROUND(L25-(L25*$K$8),2)</f>
        <v>13.84</v>
      </c>
      <c r="L25" s="10">
        <v>13.84</v>
      </c>
    </row>
    <row r="26" spans="1:12" s="1" customFormat="1" ht="22.5" x14ac:dyDescent="0.25">
      <c r="A26" s="6" t="s">
        <v>98</v>
      </c>
      <c r="B26" s="6" t="s">
        <v>139</v>
      </c>
      <c r="C26" s="5" t="s">
        <v>117</v>
      </c>
      <c r="D26" s="6" t="s">
        <v>69</v>
      </c>
      <c r="E26" s="7">
        <v>17010</v>
      </c>
      <c r="F26" s="7">
        <f t="shared" si="2"/>
        <v>2.1</v>
      </c>
      <c r="G26" s="7">
        <f t="shared" si="3"/>
        <v>35721</v>
      </c>
      <c r="I26" s="8">
        <f>ROUND(L26-(L26*$K$8),2)</f>
        <v>2.1</v>
      </c>
      <c r="L26" s="10">
        <v>2.1</v>
      </c>
    </row>
    <row r="27" spans="1:12" s="1" customFormat="1" x14ac:dyDescent="0.25">
      <c r="A27" s="6"/>
      <c r="B27" s="6"/>
      <c r="C27" s="5"/>
      <c r="D27" s="6"/>
      <c r="E27" s="7"/>
      <c r="F27" s="7"/>
      <c r="G27" s="7"/>
      <c r="I27" s="8"/>
      <c r="L27" s="10"/>
    </row>
    <row r="28" spans="1:12" s="1" customFormat="1" x14ac:dyDescent="0.25">
      <c r="A28" s="27">
        <v>22</v>
      </c>
      <c r="B28" s="27"/>
      <c r="C28" s="28" t="s">
        <v>118</v>
      </c>
      <c r="D28" s="6"/>
      <c r="E28" s="7"/>
      <c r="F28" s="7"/>
      <c r="G28" s="7"/>
      <c r="I28" s="8"/>
      <c r="L28" s="10"/>
    </row>
    <row r="29" spans="1:12" s="1" customFormat="1" ht="33.75" x14ac:dyDescent="0.25">
      <c r="A29" s="6" t="s">
        <v>99</v>
      </c>
      <c r="B29" s="6" t="s">
        <v>132</v>
      </c>
      <c r="C29" s="5" t="s">
        <v>119</v>
      </c>
      <c r="D29" s="6" t="s">
        <v>135</v>
      </c>
      <c r="E29" s="7">
        <v>1260</v>
      </c>
      <c r="F29" s="7">
        <f t="shared" si="2"/>
        <v>7.23</v>
      </c>
      <c r="G29" s="7">
        <f t="shared" si="3"/>
        <v>9109.7999999999993</v>
      </c>
      <c r="I29" s="8">
        <f>ROUND(L29-(L29*$K$8),2)</f>
        <v>7.23</v>
      </c>
      <c r="L29" s="10">
        <v>7.23</v>
      </c>
    </row>
    <row r="30" spans="1:12" s="1" customFormat="1" ht="33.75" x14ac:dyDescent="0.25">
      <c r="A30" s="6" t="s">
        <v>100</v>
      </c>
      <c r="B30" s="6" t="s">
        <v>139</v>
      </c>
      <c r="C30" s="5" t="s">
        <v>113</v>
      </c>
      <c r="D30" s="6" t="s">
        <v>69</v>
      </c>
      <c r="E30" s="7">
        <v>945</v>
      </c>
      <c r="F30" s="7">
        <f t="shared" si="2"/>
        <v>2.1</v>
      </c>
      <c r="G30" s="7">
        <f t="shared" si="3"/>
        <v>1984.5</v>
      </c>
      <c r="I30" s="8">
        <f>ROUND(L30-(L30*$K$8),2)</f>
        <v>2.1</v>
      </c>
      <c r="L30" s="10">
        <v>2.1</v>
      </c>
    </row>
    <row r="31" spans="1:12" s="1" customFormat="1" x14ac:dyDescent="0.25">
      <c r="A31" s="6"/>
      <c r="B31" s="6"/>
      <c r="C31" s="5"/>
      <c r="D31" s="6"/>
      <c r="E31" s="7"/>
      <c r="F31" s="7"/>
      <c r="G31" s="7"/>
      <c r="I31" s="8"/>
      <c r="L31" s="10"/>
    </row>
    <row r="32" spans="1:12" s="1" customFormat="1" x14ac:dyDescent="0.25">
      <c r="A32" s="27">
        <v>23</v>
      </c>
      <c r="B32" s="27"/>
      <c r="C32" s="28" t="s">
        <v>120</v>
      </c>
      <c r="D32" s="6"/>
      <c r="E32" s="7"/>
      <c r="F32" s="7"/>
      <c r="G32" s="7"/>
      <c r="I32" s="8"/>
      <c r="L32" s="10"/>
    </row>
    <row r="33" spans="1:12" s="1" customFormat="1" ht="22.5" x14ac:dyDescent="0.25">
      <c r="A33" s="6" t="s">
        <v>101</v>
      </c>
      <c r="B33" s="6" t="s">
        <v>129</v>
      </c>
      <c r="C33" s="5" t="s">
        <v>112</v>
      </c>
      <c r="D33" s="6" t="s">
        <v>136</v>
      </c>
      <c r="E33" s="7">
        <v>113.4</v>
      </c>
      <c r="F33" s="7">
        <f>ROUND(I33,2)</f>
        <v>2.98</v>
      </c>
      <c r="G33" s="7">
        <f t="shared" si="3"/>
        <v>337.93</v>
      </c>
      <c r="I33" s="8">
        <f>ROUND(L33-(L33*$K$8),2)</f>
        <v>2.98</v>
      </c>
      <c r="L33" s="10">
        <v>2.98</v>
      </c>
    </row>
    <row r="34" spans="1:12" s="1" customFormat="1" ht="33.75" x14ac:dyDescent="0.25">
      <c r="A34" s="6" t="s">
        <v>102</v>
      </c>
      <c r="B34" s="6" t="s">
        <v>139</v>
      </c>
      <c r="C34" s="5" t="s">
        <v>113</v>
      </c>
      <c r="D34" s="6" t="s">
        <v>69</v>
      </c>
      <c r="E34" s="7">
        <v>1417.5</v>
      </c>
      <c r="F34" s="7">
        <f t="shared" si="2"/>
        <v>2.1</v>
      </c>
      <c r="G34" s="7">
        <f t="shared" si="3"/>
        <v>2976.75</v>
      </c>
      <c r="I34" s="8">
        <f t="shared" ref="I31:I34" si="4">ROUND(L34-(L34*$K$8),2)</f>
        <v>2.1</v>
      </c>
      <c r="L34" s="10">
        <v>2.1</v>
      </c>
    </row>
    <row r="35" spans="1:12" s="1" customFormat="1" ht="22.5" x14ac:dyDescent="0.25">
      <c r="A35" s="6" t="s">
        <v>103</v>
      </c>
      <c r="B35" s="6" t="s">
        <v>133</v>
      </c>
      <c r="C35" s="5" t="s">
        <v>121</v>
      </c>
      <c r="D35" s="6" t="s">
        <v>68</v>
      </c>
      <c r="E35" s="7">
        <v>3780</v>
      </c>
      <c r="F35" s="7">
        <f t="shared" si="2"/>
        <v>0.89</v>
      </c>
      <c r="G35" s="7">
        <f t="shared" si="3"/>
        <v>3364.2</v>
      </c>
      <c r="I35" s="8">
        <f>ROUND(L35-(L35*$K$8),2)</f>
        <v>0.89</v>
      </c>
      <c r="L35" s="10">
        <v>0.89</v>
      </c>
    </row>
    <row r="36" spans="1:12" s="1" customFormat="1" x14ac:dyDescent="0.25">
      <c r="A36" s="6"/>
      <c r="B36" s="6"/>
      <c r="C36" s="5"/>
      <c r="D36" s="6"/>
      <c r="E36" s="7"/>
      <c r="F36" s="7"/>
      <c r="G36" s="7"/>
      <c r="I36" s="8"/>
      <c r="L36" s="10"/>
    </row>
    <row r="37" spans="1:12" s="1" customFormat="1" x14ac:dyDescent="0.25">
      <c r="A37" s="27">
        <v>24</v>
      </c>
      <c r="B37" s="27"/>
      <c r="C37" s="28" t="s">
        <v>122</v>
      </c>
      <c r="D37" s="6"/>
      <c r="E37" s="7"/>
      <c r="F37" s="7"/>
      <c r="G37" s="7"/>
      <c r="I37" s="8"/>
      <c r="L37" s="10"/>
    </row>
    <row r="38" spans="1:12" s="1" customFormat="1" ht="22.5" x14ac:dyDescent="0.25">
      <c r="A38" s="6" t="s">
        <v>104</v>
      </c>
      <c r="B38" s="6" t="s">
        <v>134</v>
      </c>
      <c r="C38" s="5" t="s">
        <v>123</v>
      </c>
      <c r="D38" s="6" t="s">
        <v>68</v>
      </c>
      <c r="E38" s="7">
        <v>630</v>
      </c>
      <c r="F38" s="7">
        <f t="shared" si="2"/>
        <v>1.1499999999999999</v>
      </c>
      <c r="G38" s="7">
        <f t="shared" si="3"/>
        <v>724.5</v>
      </c>
      <c r="I38" s="8">
        <f>ROUND(L38-(L38*$K$8),2)</f>
        <v>1.1499999999999999</v>
      </c>
      <c r="L38" s="10">
        <v>1.1499999999999999</v>
      </c>
    </row>
    <row r="39" spans="1:12" s="1" customFormat="1" x14ac:dyDescent="0.25">
      <c r="A39" s="6"/>
      <c r="B39" s="6"/>
      <c r="C39" s="5"/>
      <c r="D39" s="6"/>
      <c r="E39" s="7"/>
      <c r="F39" s="7"/>
      <c r="G39" s="7"/>
      <c r="I39" s="8"/>
      <c r="L39" s="10"/>
    </row>
    <row r="40" spans="1:12" s="1" customFormat="1" x14ac:dyDescent="0.25">
      <c r="A40" s="6"/>
      <c r="B40" s="6"/>
      <c r="C40" s="5" t="s">
        <v>124</v>
      </c>
      <c r="D40" s="6"/>
      <c r="E40" s="7"/>
      <c r="F40" s="7"/>
      <c r="G40" s="7"/>
      <c r="I40" s="8"/>
      <c r="L40" s="10"/>
    </row>
    <row r="41" spans="1:12" s="1" customFormat="1" x14ac:dyDescent="0.25">
      <c r="A41" s="6"/>
      <c r="B41" s="6"/>
      <c r="C41" s="5" t="s">
        <v>125</v>
      </c>
      <c r="D41" s="6"/>
      <c r="E41" s="7"/>
      <c r="F41" s="7"/>
      <c r="G41" s="7"/>
      <c r="I41" s="8"/>
      <c r="L41" s="10"/>
    </row>
    <row r="42" spans="1:12" s="1" customFormat="1" x14ac:dyDescent="0.25">
      <c r="A42" s="147"/>
      <c r="B42" s="147"/>
      <c r="C42" s="147"/>
      <c r="D42" s="147"/>
      <c r="E42" s="147"/>
      <c r="F42" s="147"/>
      <c r="G42" s="148"/>
      <c r="I42" s="102"/>
      <c r="L42" s="11"/>
    </row>
    <row r="43" spans="1:12" x14ac:dyDescent="0.25">
      <c r="A43" s="135" t="s">
        <v>4</v>
      </c>
      <c r="B43" s="135"/>
      <c r="C43" s="135"/>
      <c r="D43" s="135"/>
      <c r="E43" s="135"/>
      <c r="F43" s="135"/>
      <c r="G43" s="9">
        <f>SUM(G11:G41)</f>
        <v>146728.91999999998</v>
      </c>
    </row>
    <row r="44" spans="1:12" x14ac:dyDescent="0.25">
      <c r="A44" s="25"/>
      <c r="B44" s="25"/>
      <c r="C44" s="25"/>
      <c r="D44" s="25"/>
      <c r="E44" s="25"/>
      <c r="F44" s="25"/>
      <c r="G44" s="25"/>
    </row>
    <row r="45" spans="1:12" ht="15.75" x14ac:dyDescent="0.25">
      <c r="A45" s="137" t="s">
        <v>87</v>
      </c>
      <c r="B45" s="137"/>
      <c r="C45" s="137"/>
      <c r="D45" s="137"/>
      <c r="E45" s="137"/>
      <c r="F45" s="137"/>
      <c r="G45" s="137"/>
    </row>
    <row r="46" spans="1:12" x14ac:dyDescent="0.25">
      <c r="A46" s="25"/>
      <c r="B46" s="25"/>
      <c r="C46" s="25"/>
      <c r="D46" s="25"/>
      <c r="E46" s="25"/>
      <c r="F46" s="25"/>
      <c r="G46" s="25"/>
    </row>
    <row r="47" spans="1:12" x14ac:dyDescent="0.25">
      <c r="A47" s="25"/>
      <c r="B47" s="25"/>
      <c r="C47" s="25"/>
      <c r="D47" s="25"/>
      <c r="E47" s="25"/>
      <c r="F47" s="25"/>
      <c r="G47" s="25"/>
    </row>
    <row r="48" spans="1:12" x14ac:dyDescent="0.25">
      <c r="A48" s="25"/>
      <c r="B48" s="25"/>
      <c r="C48" s="25"/>
      <c r="D48" s="25"/>
      <c r="E48" s="25"/>
      <c r="F48" s="25"/>
      <c r="G48" s="25"/>
    </row>
    <row r="49" spans="1:7" x14ac:dyDescent="0.25">
      <c r="A49" s="25"/>
      <c r="B49" s="25"/>
      <c r="C49" s="25"/>
      <c r="D49" s="25"/>
      <c r="E49" s="25"/>
      <c r="F49" s="25"/>
      <c r="G49" s="25"/>
    </row>
    <row r="50" spans="1:7" x14ac:dyDescent="0.25">
      <c r="A50" s="25"/>
      <c r="B50" s="25"/>
      <c r="C50" s="25"/>
      <c r="D50" s="25"/>
      <c r="E50" s="25"/>
      <c r="F50" s="25"/>
      <c r="G50" s="25"/>
    </row>
    <row r="51" spans="1:7" x14ac:dyDescent="0.25">
      <c r="A51" s="25"/>
      <c r="B51" s="25"/>
      <c r="C51" s="25"/>
      <c r="D51" s="25"/>
      <c r="E51" s="25"/>
      <c r="F51" s="25"/>
      <c r="G51" s="25"/>
    </row>
    <row r="52" spans="1:7" x14ac:dyDescent="0.25">
      <c r="A52" s="25"/>
      <c r="B52" s="25"/>
      <c r="C52" s="25"/>
      <c r="D52" s="25"/>
      <c r="E52" s="25"/>
      <c r="F52" s="25"/>
      <c r="G52" s="25"/>
    </row>
  </sheetData>
  <sheetProtection password="EE6F" sheet="1" objects="1" scenarios="1" selectLockedCells="1"/>
  <mergeCells count="11">
    <mergeCell ref="A43:F43"/>
    <mergeCell ref="A7:G7"/>
    <mergeCell ref="A45:G45"/>
    <mergeCell ref="I2:I6"/>
    <mergeCell ref="A8:G8"/>
    <mergeCell ref="A9:G9"/>
    <mergeCell ref="A42:G42"/>
    <mergeCell ref="I8:I10"/>
    <mergeCell ref="J8:J10"/>
    <mergeCell ref="K1:K7"/>
    <mergeCell ref="K8:K10"/>
  </mergeCells>
  <dataValidations xWindow="923" yWindow="503" count="1">
    <dataValidation type="decimal" operator="lessThanOrEqual" showInputMessage="1" showErrorMessage="1" errorTitle="VALOR NÃO PERMITIDO" error="INSIRA VALORES MENORES QUE OS VALORE BASES" promptTitle="VALOR PERMITIDO" prompt="INSIRA VALOR MENOR QUE VALOR BASE" sqref="I11:I42">
      <formula1>L11</formula1>
    </dataValidation>
  </dataValidations>
  <pageMargins left="0.31496062992125984" right="0.31496062992125984" top="0.78740157480314965" bottom="0.78740157480314965" header="0.31496062992125984" footer="0.31496062992125984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46"/>
  <sheetViews>
    <sheetView topLeftCell="A2" workbookViewId="0">
      <selection activeCell="A35" sqref="A35"/>
    </sheetView>
  </sheetViews>
  <sheetFormatPr defaultRowHeight="12" customHeight="1" x14ac:dyDescent="0.25"/>
  <cols>
    <col min="1" max="1" width="7.42578125" customWidth="1"/>
    <col min="2" max="2" width="50.5703125" customWidth="1"/>
    <col min="3" max="4" width="11.140625" customWidth="1"/>
    <col min="5" max="16" width="7" bestFit="1" customWidth="1"/>
    <col min="17" max="22" width="7" hidden="1" customWidth="1"/>
    <col min="23" max="23" width="7" customWidth="1"/>
    <col min="25" max="25" width="53.5703125" bestFit="1" customWidth="1"/>
  </cols>
  <sheetData>
    <row r="1" spans="1:23" ht="17.25" customHeight="1" x14ac:dyDescent="0.25"/>
    <row r="2" spans="1:23" ht="17.25" customHeight="1" x14ac:dyDescent="0.25"/>
    <row r="3" spans="1:23" ht="17.25" customHeight="1" x14ac:dyDescent="0.25"/>
    <row r="4" spans="1:23" ht="17.25" customHeight="1" x14ac:dyDescent="0.25"/>
    <row r="5" spans="1:23" ht="17.25" customHeight="1" x14ac:dyDescent="0.25"/>
    <row r="6" spans="1:23" ht="17.25" customHeight="1" x14ac:dyDescent="0.25"/>
    <row r="7" spans="1:23" ht="17.25" customHeight="1" x14ac:dyDescent="0.25"/>
    <row r="8" spans="1:23" ht="17.25" customHeight="1" x14ac:dyDescent="0.25"/>
    <row r="9" spans="1:23" ht="19.5" x14ac:dyDescent="0.25">
      <c r="A9" s="149" t="s">
        <v>22</v>
      </c>
      <c r="B9" s="149"/>
      <c r="C9" s="149"/>
      <c r="D9" s="149"/>
      <c r="E9" s="149"/>
      <c r="F9" s="149"/>
      <c r="G9" s="149"/>
      <c r="H9" s="149"/>
      <c r="I9" s="149"/>
      <c r="J9" s="149"/>
      <c r="K9" s="149"/>
      <c r="L9" s="149"/>
      <c r="M9" s="149"/>
      <c r="N9" s="149"/>
      <c r="O9" s="149"/>
      <c r="P9" s="149"/>
      <c r="Q9" s="149"/>
      <c r="R9" s="149"/>
      <c r="S9" s="149"/>
      <c r="T9" s="149"/>
      <c r="U9" s="149"/>
      <c r="V9" s="149"/>
      <c r="W9" s="100"/>
    </row>
    <row r="10" spans="1:23" ht="15" x14ac:dyDescent="0.25">
      <c r="A10" s="12"/>
      <c r="B10" s="12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</row>
    <row r="11" spans="1:23" ht="15" x14ac:dyDescent="0.25">
      <c r="A11" s="32" t="str">
        <f>ORÇAMENTO!A7</f>
        <v>OBJETO: PAVIMENTAÇÃO DE ESTRADA RURAL PARA MODERNIZAÇÃO E MELHORIA DA INFRAESTRUTURA</v>
      </c>
      <c r="B11" s="33"/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33"/>
      <c r="O11" s="33"/>
      <c r="P11" s="34"/>
      <c r="Q11" s="103"/>
      <c r="R11" s="103"/>
      <c r="S11" s="103"/>
      <c r="T11" s="103"/>
      <c r="U11" s="103"/>
      <c r="V11" s="103"/>
      <c r="W11" s="103"/>
    </row>
    <row r="12" spans="1:23" ht="15" x14ac:dyDescent="0.25">
      <c r="A12" s="32" t="str">
        <f>ORÇAMENTO!A8</f>
        <v>LOCALIZAÇÃO: PAVIMENTAÇÃO POLIÉDRICA NA ESTRADA RURAL- Trecho BR 158 e a comunidade de Palmeirinha.</v>
      </c>
      <c r="B12" s="33"/>
      <c r="C12" s="33"/>
      <c r="D12" s="33"/>
      <c r="E12" s="33"/>
      <c r="F12" s="33"/>
      <c r="G12" s="33"/>
      <c r="H12" s="33"/>
      <c r="I12" s="33"/>
      <c r="J12" s="33"/>
      <c r="K12" s="33"/>
      <c r="L12" s="33"/>
      <c r="M12" s="33"/>
      <c r="N12" s="33"/>
      <c r="O12" s="33"/>
      <c r="P12" s="34"/>
      <c r="Q12" s="103"/>
      <c r="R12" s="103"/>
      <c r="S12" s="103"/>
      <c r="T12" s="103"/>
      <c r="U12" s="103"/>
      <c r="V12" s="103"/>
      <c r="W12" s="103"/>
    </row>
    <row r="13" spans="1:23" ht="15" x14ac:dyDescent="0.25">
      <c r="A13" s="32" t="s">
        <v>23</v>
      </c>
      <c r="B13" s="35"/>
      <c r="C13" s="36"/>
      <c r="D13" s="36"/>
      <c r="E13" s="36"/>
      <c r="F13" s="36"/>
      <c r="G13" s="36"/>
      <c r="H13" s="36"/>
      <c r="I13" s="36"/>
      <c r="J13" s="36"/>
      <c r="K13" s="36"/>
      <c r="L13" s="36"/>
      <c r="M13" s="36"/>
      <c r="N13" s="36"/>
      <c r="O13" s="36"/>
      <c r="P13" s="37"/>
      <c r="Q13" s="14"/>
      <c r="R13" s="14"/>
      <c r="S13" s="14"/>
      <c r="T13" s="14"/>
      <c r="U13" s="14"/>
      <c r="V13" s="14"/>
      <c r="W13" s="14"/>
    </row>
    <row r="14" spans="1:23" ht="15.75" thickBot="1" x14ac:dyDescent="0.3">
      <c r="A14" s="14"/>
      <c r="B14" s="14"/>
      <c r="C14" s="14"/>
      <c r="D14" s="14"/>
      <c r="E14" s="14"/>
      <c r="F14" s="14"/>
      <c r="G14" s="14"/>
      <c r="H14" s="14"/>
      <c r="I14" s="14"/>
      <c r="J14" s="14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</row>
    <row r="15" spans="1:23" ht="15" x14ac:dyDescent="0.25">
      <c r="A15" s="153" t="s">
        <v>10</v>
      </c>
      <c r="B15" s="152" t="s">
        <v>24</v>
      </c>
      <c r="C15" s="156" t="s">
        <v>25</v>
      </c>
      <c r="D15" s="124" t="s">
        <v>29</v>
      </c>
      <c r="E15" s="152" t="s">
        <v>11</v>
      </c>
      <c r="F15" s="152"/>
      <c r="G15" s="152" t="s">
        <v>12</v>
      </c>
      <c r="H15" s="152"/>
      <c r="I15" s="152" t="s">
        <v>13</v>
      </c>
      <c r="J15" s="152"/>
      <c r="K15" s="152" t="s">
        <v>14</v>
      </c>
      <c r="L15" s="152"/>
      <c r="M15" s="152" t="s">
        <v>15</v>
      </c>
      <c r="N15" s="152"/>
      <c r="O15" s="152" t="s">
        <v>16</v>
      </c>
      <c r="P15" s="152"/>
      <c r="Q15" s="152" t="s">
        <v>88</v>
      </c>
      <c r="R15" s="152"/>
      <c r="S15" s="152" t="s">
        <v>89</v>
      </c>
      <c r="T15" s="152"/>
      <c r="U15" s="152" t="s">
        <v>90</v>
      </c>
      <c r="V15" s="158"/>
      <c r="W15" s="104"/>
    </row>
    <row r="16" spans="1:23" ht="15" x14ac:dyDescent="0.25">
      <c r="A16" s="154"/>
      <c r="B16" s="155"/>
      <c r="C16" s="157"/>
      <c r="D16" s="99" t="s">
        <v>30</v>
      </c>
      <c r="E16" s="16" t="s">
        <v>17</v>
      </c>
      <c r="F16" s="17" t="s">
        <v>18</v>
      </c>
      <c r="G16" s="16" t="s">
        <v>17</v>
      </c>
      <c r="H16" s="17" t="s">
        <v>18</v>
      </c>
      <c r="I16" s="16" t="s">
        <v>17</v>
      </c>
      <c r="J16" s="17" t="s">
        <v>18</v>
      </c>
      <c r="K16" s="16" t="s">
        <v>17</v>
      </c>
      <c r="L16" s="17" t="s">
        <v>18</v>
      </c>
      <c r="M16" s="16" t="s">
        <v>17</v>
      </c>
      <c r="N16" s="17" t="s">
        <v>18</v>
      </c>
      <c r="O16" s="16" t="s">
        <v>17</v>
      </c>
      <c r="P16" s="17" t="s">
        <v>18</v>
      </c>
      <c r="Q16" s="16" t="s">
        <v>17</v>
      </c>
      <c r="R16" s="17" t="s">
        <v>18</v>
      </c>
      <c r="S16" s="16" t="s">
        <v>17</v>
      </c>
      <c r="T16" s="17" t="s">
        <v>18</v>
      </c>
      <c r="U16" s="16" t="s">
        <v>17</v>
      </c>
      <c r="V16" s="125" t="s">
        <v>18</v>
      </c>
      <c r="W16" s="104"/>
    </row>
    <row r="17" spans="1:25" ht="22.5" x14ac:dyDescent="0.25">
      <c r="A17" s="126"/>
      <c r="B17" s="18" t="str">
        <f>ORÇAMENTO!C11</f>
        <v>PAVIMENTAÇÃO POLIÉDRICA - TRECHO 2</v>
      </c>
      <c r="C17" s="19"/>
      <c r="D17" s="29"/>
      <c r="E17" s="20"/>
      <c r="F17" s="97">
        <f>E17</f>
        <v>0</v>
      </c>
      <c r="G17" s="20"/>
      <c r="H17" s="97">
        <f t="shared" ref="H17:H29" si="0">F17+G17</f>
        <v>0</v>
      </c>
      <c r="I17" s="20"/>
      <c r="J17" s="97">
        <f t="shared" ref="J17:J29" si="1">H17+I17</f>
        <v>0</v>
      </c>
      <c r="K17" s="20"/>
      <c r="L17" s="97">
        <f t="shared" ref="L17:L29" si="2">J17+K17</f>
        <v>0</v>
      </c>
      <c r="M17" s="20"/>
      <c r="N17" s="97">
        <f t="shared" ref="N17:N29" si="3">L17+M17</f>
        <v>0</v>
      </c>
      <c r="O17" s="21"/>
      <c r="P17" s="97">
        <f t="shared" ref="P17:P29" si="4">N17+O17</f>
        <v>0</v>
      </c>
      <c r="Q17" s="21"/>
      <c r="R17" s="97">
        <f t="shared" ref="R17:R20" si="5">P17+Q17</f>
        <v>0</v>
      </c>
      <c r="S17" s="21"/>
      <c r="T17" s="97">
        <f t="shared" ref="T17:T20" si="6">R17+S17</f>
        <v>0</v>
      </c>
      <c r="U17" s="21"/>
      <c r="V17" s="127">
        <f t="shared" ref="V17:V20" si="7">T17+U17</f>
        <v>0</v>
      </c>
      <c r="W17" s="105"/>
      <c r="Y17" t="str">
        <f t="shared" ref="Y17:Y21" si="8">IF(P17&lt;&gt;100,"REVER PERCENTUAL ATÉ ATINGIR 100%- CASO NECESSÁRIO","PERCENTUAL CORRETO")</f>
        <v>REVER PERCENTUAL ATÉ ATINGIR 100%- CASO NECESSÁRIO</v>
      </c>
    </row>
    <row r="18" spans="1:25" ht="22.5" x14ac:dyDescent="0.25">
      <c r="A18" s="126">
        <v>18</v>
      </c>
      <c r="B18" s="18" t="str">
        <f>ORÇAMENTO!C12</f>
        <v>SERVIÇOS INICIAIS - ADITIVO RENDIMENTOS</v>
      </c>
      <c r="C18" s="19">
        <f>SUM(ORÇAMENTO!G13)</f>
        <v>4242.2</v>
      </c>
      <c r="D18" s="29">
        <f t="shared" ref="D17:D30" si="9">((C18*100)/$C$32)/100</f>
        <v>2.8911819156032775E-2</v>
      </c>
      <c r="E18" s="20">
        <v>100</v>
      </c>
      <c r="F18" s="19">
        <f>E18</f>
        <v>100</v>
      </c>
      <c r="G18" s="20"/>
      <c r="H18" s="19">
        <f t="shared" si="0"/>
        <v>100</v>
      </c>
      <c r="I18" s="20"/>
      <c r="J18" s="19">
        <f t="shared" si="1"/>
        <v>100</v>
      </c>
      <c r="K18" s="20"/>
      <c r="L18" s="19">
        <f t="shared" si="2"/>
        <v>100</v>
      </c>
      <c r="M18" s="20"/>
      <c r="N18" s="19">
        <f t="shared" si="3"/>
        <v>100</v>
      </c>
      <c r="O18" s="21"/>
      <c r="P18" s="19">
        <f t="shared" si="4"/>
        <v>100</v>
      </c>
      <c r="Q18" s="21"/>
      <c r="R18" s="19">
        <f t="shared" si="5"/>
        <v>100</v>
      </c>
      <c r="S18" s="21"/>
      <c r="T18" s="19">
        <f t="shared" si="6"/>
        <v>100</v>
      </c>
      <c r="U18" s="21"/>
      <c r="V18" s="128">
        <f t="shared" si="7"/>
        <v>100</v>
      </c>
      <c r="W18" s="105"/>
      <c r="Y18" t="str">
        <f t="shared" si="8"/>
        <v>PERCENTUAL CORRETO</v>
      </c>
    </row>
    <row r="19" spans="1:25" ht="22.5" x14ac:dyDescent="0.25">
      <c r="A19" s="126">
        <v>19</v>
      </c>
      <c r="B19" s="18" t="str">
        <f>ORÇAMENTO!C15</f>
        <v>MOVIMENTAÇÃO DE TERRA - ADITIVO RENDIMENTOS</v>
      </c>
      <c r="C19" s="19">
        <f>SUM(ORÇAMENTO!G16:G17)</f>
        <v>6703.2</v>
      </c>
      <c r="D19" s="29">
        <f t="shared" si="9"/>
        <v>4.5684245477987578E-2</v>
      </c>
      <c r="E19" s="20">
        <v>33</v>
      </c>
      <c r="F19" s="19">
        <f>IF(E19=0,0,E19)</f>
        <v>33</v>
      </c>
      <c r="G19" s="20">
        <v>33</v>
      </c>
      <c r="H19" s="19">
        <f t="shared" si="0"/>
        <v>66</v>
      </c>
      <c r="I19" s="20">
        <v>34</v>
      </c>
      <c r="J19" s="19">
        <f t="shared" si="1"/>
        <v>100</v>
      </c>
      <c r="K19" s="20"/>
      <c r="L19" s="19">
        <f t="shared" si="2"/>
        <v>100</v>
      </c>
      <c r="M19" s="20"/>
      <c r="N19" s="19">
        <f t="shared" si="3"/>
        <v>100</v>
      </c>
      <c r="O19" s="21"/>
      <c r="P19" s="19">
        <f t="shared" si="4"/>
        <v>100</v>
      </c>
      <c r="Q19" s="21"/>
      <c r="R19" s="19">
        <f t="shared" si="5"/>
        <v>100</v>
      </c>
      <c r="S19" s="21"/>
      <c r="T19" s="19">
        <f t="shared" si="6"/>
        <v>100</v>
      </c>
      <c r="U19" s="21"/>
      <c r="V19" s="128">
        <f t="shared" si="7"/>
        <v>100</v>
      </c>
      <c r="W19" s="105"/>
      <c r="Y19" t="str">
        <f t="shared" si="8"/>
        <v>PERCENTUAL CORRETO</v>
      </c>
    </row>
    <row r="20" spans="1:25" ht="22.5" x14ac:dyDescent="0.25">
      <c r="A20" s="126">
        <v>20</v>
      </c>
      <c r="B20" s="18" t="str">
        <f>ORÇAMENTO!C19</f>
        <v>PREPARAÇÃO DE CANCHA - ADITIVO RENDIMENTOS</v>
      </c>
      <c r="C20" s="19">
        <f>SUM(ORÇAMENTO!G20:G22)</f>
        <v>29249.64</v>
      </c>
      <c r="D20" s="29">
        <f t="shared" si="9"/>
        <v>0.19934475085075257</v>
      </c>
      <c r="E20" s="20">
        <v>33</v>
      </c>
      <c r="F20" s="19">
        <f t="shared" ref="F20:F30" si="10">E20</f>
        <v>33</v>
      </c>
      <c r="G20" s="20">
        <v>33</v>
      </c>
      <c r="H20" s="19">
        <f t="shared" si="0"/>
        <v>66</v>
      </c>
      <c r="I20" s="20">
        <v>34</v>
      </c>
      <c r="J20" s="19">
        <f t="shared" si="1"/>
        <v>100</v>
      </c>
      <c r="K20" s="20"/>
      <c r="L20" s="19">
        <f t="shared" si="2"/>
        <v>100</v>
      </c>
      <c r="M20" s="20"/>
      <c r="N20" s="19">
        <f t="shared" si="3"/>
        <v>100</v>
      </c>
      <c r="O20" s="21"/>
      <c r="P20" s="19">
        <f t="shared" si="4"/>
        <v>100</v>
      </c>
      <c r="Q20" s="21"/>
      <c r="R20" s="19">
        <f t="shared" si="5"/>
        <v>100</v>
      </c>
      <c r="S20" s="21"/>
      <c r="T20" s="19">
        <f t="shared" si="6"/>
        <v>100</v>
      </c>
      <c r="U20" s="21"/>
      <c r="V20" s="128">
        <f t="shared" si="7"/>
        <v>100</v>
      </c>
      <c r="W20" s="105"/>
      <c r="Y20" t="str">
        <f t="shared" si="8"/>
        <v>PERCENTUAL CORRETO</v>
      </c>
    </row>
    <row r="21" spans="1:25" ht="22.5" x14ac:dyDescent="0.25">
      <c r="A21" s="126">
        <v>21</v>
      </c>
      <c r="B21" s="18" t="str">
        <f>ORÇAMENTO!C24</f>
        <v>PAVIMENTAÇÃO POLIÉDRICA - ADITIVO RENDIMENTOS</v>
      </c>
      <c r="C21" s="19">
        <f>SUM(ORÇAMENTO!G25:G26)</f>
        <v>88036.2</v>
      </c>
      <c r="D21" s="29">
        <f t="shared" si="9"/>
        <v>0.59999214878702856</v>
      </c>
      <c r="E21" s="20">
        <v>33</v>
      </c>
      <c r="F21" s="19">
        <f t="shared" si="10"/>
        <v>33</v>
      </c>
      <c r="G21" s="20">
        <v>33</v>
      </c>
      <c r="H21" s="19">
        <f>F21+G21</f>
        <v>66</v>
      </c>
      <c r="I21" s="20">
        <v>34</v>
      </c>
      <c r="J21" s="19">
        <f>H21+I21</f>
        <v>100</v>
      </c>
      <c r="K21" s="20"/>
      <c r="L21" s="19">
        <f>J21+K21</f>
        <v>100</v>
      </c>
      <c r="M21" s="20"/>
      <c r="N21" s="19">
        <f>L21+M21</f>
        <v>100</v>
      </c>
      <c r="O21" s="21"/>
      <c r="P21" s="19">
        <f>N21+O21</f>
        <v>100</v>
      </c>
      <c r="Q21" s="21"/>
      <c r="R21" s="19">
        <f>P21+Q21</f>
        <v>100</v>
      </c>
      <c r="S21" s="21"/>
      <c r="T21" s="19">
        <f>R21+S21</f>
        <v>100</v>
      </c>
      <c r="U21" s="21"/>
      <c r="V21" s="128">
        <f>T21+U21</f>
        <v>100</v>
      </c>
      <c r="W21" s="105"/>
      <c r="Y21" t="str">
        <f t="shared" si="8"/>
        <v>PERCENTUAL CORRETO</v>
      </c>
    </row>
    <row r="22" spans="1:25" ht="22.5" x14ac:dyDescent="0.25">
      <c r="A22" s="126">
        <v>22</v>
      </c>
      <c r="B22" s="18" t="str">
        <f>ORÇAMENTO!C28</f>
        <v>CORDÃO DE PEDRA/MEIO FIO - ADITIVO RENDIMENTOS</v>
      </c>
      <c r="C22" s="19">
        <f>SUM(ORÇAMENTO!G29:G30)</f>
        <v>11094.3</v>
      </c>
      <c r="D22" s="29">
        <f t="shared" si="9"/>
        <v>7.5610861171744481E-2</v>
      </c>
      <c r="E22" s="20">
        <v>33</v>
      </c>
      <c r="F22" s="19">
        <f t="shared" si="10"/>
        <v>33</v>
      </c>
      <c r="G22" s="20">
        <v>33</v>
      </c>
      <c r="H22" s="19">
        <f t="shared" si="0"/>
        <v>66</v>
      </c>
      <c r="I22" s="20">
        <v>34</v>
      </c>
      <c r="J22" s="19">
        <f t="shared" si="1"/>
        <v>100</v>
      </c>
      <c r="K22" s="20"/>
      <c r="L22" s="19">
        <f t="shared" si="2"/>
        <v>100</v>
      </c>
      <c r="M22" s="20"/>
      <c r="N22" s="19">
        <f t="shared" si="3"/>
        <v>100</v>
      </c>
      <c r="O22" s="21"/>
      <c r="P22" s="19">
        <f t="shared" si="4"/>
        <v>100</v>
      </c>
      <c r="Q22" s="21"/>
      <c r="R22" s="19">
        <f t="shared" ref="R22:R23" si="11">P22+Q22</f>
        <v>100</v>
      </c>
      <c r="S22" s="21"/>
      <c r="T22" s="19">
        <f t="shared" ref="T22:T23" si="12">R22+S22</f>
        <v>100</v>
      </c>
      <c r="U22" s="21"/>
      <c r="V22" s="128">
        <f t="shared" ref="V22:V23" si="13">T22+U22</f>
        <v>100</v>
      </c>
      <c r="W22" s="105"/>
      <c r="Y22" t="str">
        <f>IF(P22&lt;&gt;100,"REVER PERCENTUAL ATÉ ATINGIR 100%- CASO NECESSÁRIO","PERCENTUAL CORRETO")</f>
        <v>PERCENTUAL CORRETO</v>
      </c>
    </row>
    <row r="23" spans="1:25" ht="22.5" x14ac:dyDescent="0.25">
      <c r="A23" s="126">
        <v>23</v>
      </c>
      <c r="B23" s="18" t="str">
        <f>ORÇAMENTO!C32</f>
        <v>REJUNTE - ADITIVO RENDIMENTOS</v>
      </c>
      <c r="C23" s="19">
        <f>SUM(ORÇAMENTO!G33:G35)</f>
        <v>6678.8799999999992</v>
      </c>
      <c r="D23" s="29">
        <f t="shared" si="9"/>
        <v>4.5518497648588972E-2</v>
      </c>
      <c r="E23" s="20">
        <v>33</v>
      </c>
      <c r="F23" s="19">
        <f t="shared" si="10"/>
        <v>33</v>
      </c>
      <c r="G23" s="20">
        <v>33</v>
      </c>
      <c r="H23" s="19">
        <f t="shared" si="0"/>
        <v>66</v>
      </c>
      <c r="I23" s="20">
        <v>34</v>
      </c>
      <c r="J23" s="19">
        <f t="shared" si="1"/>
        <v>100</v>
      </c>
      <c r="K23" s="20"/>
      <c r="L23" s="19">
        <f t="shared" si="2"/>
        <v>100</v>
      </c>
      <c r="M23" s="20"/>
      <c r="N23" s="19">
        <f t="shared" si="3"/>
        <v>100</v>
      </c>
      <c r="O23" s="21"/>
      <c r="P23" s="19">
        <f t="shared" si="4"/>
        <v>100</v>
      </c>
      <c r="Q23" s="21"/>
      <c r="R23" s="19">
        <f t="shared" si="11"/>
        <v>100</v>
      </c>
      <c r="S23" s="21"/>
      <c r="T23" s="19">
        <f t="shared" si="12"/>
        <v>100</v>
      </c>
      <c r="U23" s="21"/>
      <c r="V23" s="128">
        <f t="shared" si="13"/>
        <v>100</v>
      </c>
      <c r="W23" s="105"/>
      <c r="Y23" t="str">
        <f t="shared" ref="Y23:Y30" si="14">IF(P23&lt;&gt;100,"REVER PERCENTUAL ATÉ ATINGIR 100%- CASO NECESSÁRIO","PERCENTUAL CORRETO")</f>
        <v>PERCENTUAL CORRETO</v>
      </c>
    </row>
    <row r="24" spans="1:25" ht="22.5" x14ac:dyDescent="0.25">
      <c r="A24" s="126">
        <v>24</v>
      </c>
      <c r="B24" s="18" t="str">
        <f>ORÇAMENTO!C37</f>
        <v>CONTENÇÃO LATERAL - ADITIVO RENDIMENTOS</v>
      </c>
      <c r="C24" s="19">
        <f>SUM(ORÇAMENTO!G38)</f>
        <v>724.5</v>
      </c>
      <c r="D24" s="29">
        <f t="shared" si="9"/>
        <v>4.9376769078651982E-3</v>
      </c>
      <c r="E24" s="20">
        <v>33</v>
      </c>
      <c r="F24" s="19">
        <f t="shared" si="10"/>
        <v>33</v>
      </c>
      <c r="G24" s="20">
        <v>33</v>
      </c>
      <c r="H24" s="19">
        <f>F24+G24</f>
        <v>66</v>
      </c>
      <c r="I24" s="20">
        <v>34</v>
      </c>
      <c r="J24" s="19">
        <f>H24+I24</f>
        <v>100</v>
      </c>
      <c r="K24" s="20"/>
      <c r="L24" s="19">
        <f>J24+K24</f>
        <v>100</v>
      </c>
      <c r="M24" s="20"/>
      <c r="N24" s="19">
        <f>L24+M24</f>
        <v>100</v>
      </c>
      <c r="O24" s="21"/>
      <c r="P24" s="19">
        <f>N24+O24</f>
        <v>100</v>
      </c>
      <c r="Q24" s="21"/>
      <c r="R24" s="19">
        <f>P24+Q24</f>
        <v>100</v>
      </c>
      <c r="S24" s="21"/>
      <c r="T24" s="19">
        <f>R24+S24</f>
        <v>100</v>
      </c>
      <c r="U24" s="21"/>
      <c r="V24" s="128">
        <f>T24+U24</f>
        <v>100</v>
      </c>
      <c r="W24" s="105"/>
      <c r="Y24" t="str">
        <f t="shared" si="14"/>
        <v>PERCENTUAL CORRETO</v>
      </c>
    </row>
    <row r="25" spans="1:25" ht="15" x14ac:dyDescent="0.25">
      <c r="A25" s="126"/>
      <c r="B25" s="18"/>
      <c r="C25" s="19"/>
      <c r="D25" s="29"/>
      <c r="E25" s="20"/>
      <c r="F25" s="19">
        <f t="shared" si="10"/>
        <v>0</v>
      </c>
      <c r="G25" s="20"/>
      <c r="H25" s="19">
        <f t="shared" si="0"/>
        <v>0</v>
      </c>
      <c r="I25" s="20"/>
      <c r="J25" s="19">
        <f t="shared" si="1"/>
        <v>0</v>
      </c>
      <c r="K25" s="20"/>
      <c r="L25" s="19">
        <f t="shared" si="2"/>
        <v>0</v>
      </c>
      <c r="M25" s="20"/>
      <c r="N25" s="19">
        <f t="shared" si="3"/>
        <v>0</v>
      </c>
      <c r="O25" s="21"/>
      <c r="P25" s="19">
        <f t="shared" si="4"/>
        <v>0</v>
      </c>
      <c r="Q25" s="21"/>
      <c r="R25" s="19">
        <f t="shared" ref="R25:R30" si="15">P25+Q25</f>
        <v>0</v>
      </c>
      <c r="S25" s="21"/>
      <c r="T25" s="19">
        <f t="shared" ref="T25:T30" si="16">R25+S25</f>
        <v>0</v>
      </c>
      <c r="U25" s="21"/>
      <c r="V25" s="128">
        <f t="shared" ref="V25:V30" si="17">T25+U25</f>
        <v>0</v>
      </c>
      <c r="W25" s="105"/>
      <c r="Y25" t="str">
        <f t="shared" si="14"/>
        <v>REVER PERCENTUAL ATÉ ATINGIR 100%- CASO NECESSÁRIO</v>
      </c>
    </row>
    <row r="26" spans="1:25" ht="15" x14ac:dyDescent="0.25">
      <c r="A26" s="126"/>
      <c r="B26" s="18"/>
      <c r="C26" s="19"/>
      <c r="D26" s="101">
        <f t="shared" si="9"/>
        <v>0</v>
      </c>
      <c r="E26" s="20"/>
      <c r="F26" s="19">
        <f t="shared" si="10"/>
        <v>0</v>
      </c>
      <c r="G26" s="20"/>
      <c r="H26" s="19">
        <f t="shared" si="0"/>
        <v>0</v>
      </c>
      <c r="I26" s="20"/>
      <c r="J26" s="19">
        <f t="shared" si="1"/>
        <v>0</v>
      </c>
      <c r="K26" s="20"/>
      <c r="L26" s="19">
        <f t="shared" si="2"/>
        <v>0</v>
      </c>
      <c r="M26" s="20"/>
      <c r="N26" s="19">
        <f t="shared" si="3"/>
        <v>0</v>
      </c>
      <c r="O26" s="21"/>
      <c r="P26" s="19">
        <f t="shared" si="4"/>
        <v>0</v>
      </c>
      <c r="Q26" s="21"/>
      <c r="R26" s="19">
        <f t="shared" si="15"/>
        <v>0</v>
      </c>
      <c r="S26" s="21"/>
      <c r="T26" s="19">
        <f t="shared" si="16"/>
        <v>0</v>
      </c>
      <c r="U26" s="21"/>
      <c r="V26" s="128">
        <f t="shared" si="17"/>
        <v>0</v>
      </c>
      <c r="W26" s="105"/>
      <c r="Y26" t="str">
        <f t="shared" si="14"/>
        <v>REVER PERCENTUAL ATÉ ATINGIR 100%- CASO NECESSÁRIO</v>
      </c>
    </row>
    <row r="27" spans="1:25" ht="15" x14ac:dyDescent="0.25">
      <c r="A27" s="126"/>
      <c r="B27" s="18"/>
      <c r="C27" s="19"/>
      <c r="D27" s="101">
        <f t="shared" si="9"/>
        <v>0</v>
      </c>
      <c r="E27" s="20"/>
      <c r="F27" s="19">
        <f t="shared" si="10"/>
        <v>0</v>
      </c>
      <c r="G27" s="20"/>
      <c r="H27" s="19">
        <f t="shared" si="0"/>
        <v>0</v>
      </c>
      <c r="I27" s="20"/>
      <c r="J27" s="19">
        <f t="shared" si="1"/>
        <v>0</v>
      </c>
      <c r="K27" s="20"/>
      <c r="L27" s="19">
        <f t="shared" si="2"/>
        <v>0</v>
      </c>
      <c r="M27" s="20"/>
      <c r="N27" s="19">
        <f t="shared" si="3"/>
        <v>0</v>
      </c>
      <c r="O27" s="21"/>
      <c r="P27" s="19">
        <f t="shared" si="4"/>
        <v>0</v>
      </c>
      <c r="Q27" s="21"/>
      <c r="R27" s="19">
        <f t="shared" si="15"/>
        <v>0</v>
      </c>
      <c r="S27" s="21"/>
      <c r="T27" s="19">
        <f t="shared" si="16"/>
        <v>0</v>
      </c>
      <c r="U27" s="21"/>
      <c r="V27" s="128">
        <f t="shared" si="17"/>
        <v>0</v>
      </c>
      <c r="W27" s="105"/>
      <c r="Y27" t="str">
        <f t="shared" si="14"/>
        <v>REVER PERCENTUAL ATÉ ATINGIR 100%- CASO NECESSÁRIO</v>
      </c>
    </row>
    <row r="28" spans="1:25" ht="15" x14ac:dyDescent="0.25">
      <c r="A28" s="126"/>
      <c r="B28" s="18"/>
      <c r="C28" s="19"/>
      <c r="D28" s="101">
        <f t="shared" si="9"/>
        <v>0</v>
      </c>
      <c r="E28" s="20"/>
      <c r="F28" s="19">
        <f t="shared" si="10"/>
        <v>0</v>
      </c>
      <c r="G28" s="20"/>
      <c r="H28" s="19">
        <f t="shared" si="0"/>
        <v>0</v>
      </c>
      <c r="I28" s="20"/>
      <c r="J28" s="19">
        <f t="shared" si="1"/>
        <v>0</v>
      </c>
      <c r="K28" s="20"/>
      <c r="L28" s="19">
        <f t="shared" si="2"/>
        <v>0</v>
      </c>
      <c r="M28" s="20"/>
      <c r="N28" s="19">
        <f t="shared" si="3"/>
        <v>0</v>
      </c>
      <c r="O28" s="21"/>
      <c r="P28" s="19">
        <f t="shared" si="4"/>
        <v>0</v>
      </c>
      <c r="Q28" s="21"/>
      <c r="R28" s="19">
        <f t="shared" si="15"/>
        <v>0</v>
      </c>
      <c r="S28" s="21"/>
      <c r="T28" s="19">
        <f t="shared" si="16"/>
        <v>0</v>
      </c>
      <c r="U28" s="21"/>
      <c r="V28" s="128">
        <f t="shared" si="17"/>
        <v>0</v>
      </c>
      <c r="W28" s="105"/>
      <c r="Y28" t="str">
        <f t="shared" si="14"/>
        <v>REVER PERCENTUAL ATÉ ATINGIR 100%- CASO NECESSÁRIO</v>
      </c>
    </row>
    <row r="29" spans="1:25" ht="15" x14ac:dyDescent="0.25">
      <c r="A29" s="126"/>
      <c r="B29" s="18"/>
      <c r="C29" s="19"/>
      <c r="D29" s="101">
        <f t="shared" si="9"/>
        <v>0</v>
      </c>
      <c r="E29" s="20"/>
      <c r="F29" s="19">
        <f t="shared" si="10"/>
        <v>0</v>
      </c>
      <c r="G29" s="20"/>
      <c r="H29" s="19">
        <f t="shared" si="0"/>
        <v>0</v>
      </c>
      <c r="I29" s="20"/>
      <c r="J29" s="19">
        <f t="shared" si="1"/>
        <v>0</v>
      </c>
      <c r="K29" s="20"/>
      <c r="L29" s="19">
        <f t="shared" si="2"/>
        <v>0</v>
      </c>
      <c r="M29" s="20"/>
      <c r="N29" s="19">
        <f t="shared" si="3"/>
        <v>0</v>
      </c>
      <c r="O29" s="21"/>
      <c r="P29" s="19">
        <f t="shared" si="4"/>
        <v>0</v>
      </c>
      <c r="Q29" s="21"/>
      <c r="R29" s="19">
        <f t="shared" si="15"/>
        <v>0</v>
      </c>
      <c r="S29" s="21"/>
      <c r="T29" s="19">
        <f t="shared" si="16"/>
        <v>0</v>
      </c>
      <c r="U29" s="21"/>
      <c r="V29" s="128">
        <f t="shared" si="17"/>
        <v>0</v>
      </c>
      <c r="W29" s="105"/>
      <c r="Y29" t="str">
        <f t="shared" si="14"/>
        <v>REVER PERCENTUAL ATÉ ATINGIR 100%- CASO NECESSÁRIO</v>
      </c>
    </row>
    <row r="30" spans="1:25" ht="15" x14ac:dyDescent="0.25">
      <c r="A30" s="126"/>
      <c r="B30" s="18"/>
      <c r="C30" s="19"/>
      <c r="D30" s="101">
        <f t="shared" si="9"/>
        <v>0</v>
      </c>
      <c r="E30" s="20"/>
      <c r="F30" s="19">
        <f t="shared" si="10"/>
        <v>0</v>
      </c>
      <c r="G30" s="20"/>
      <c r="H30" s="19">
        <f t="shared" ref="H30" si="18">F30+G30</f>
        <v>0</v>
      </c>
      <c r="I30" s="20"/>
      <c r="J30" s="19">
        <f t="shared" ref="J30" si="19">H30+I30</f>
        <v>0</v>
      </c>
      <c r="K30" s="95"/>
      <c r="L30" s="19">
        <f t="shared" ref="L30" si="20">J30+K30</f>
        <v>0</v>
      </c>
      <c r="M30" s="95"/>
      <c r="N30" s="19">
        <f t="shared" ref="N30" si="21">L30+M30</f>
        <v>0</v>
      </c>
      <c r="O30" s="96"/>
      <c r="P30" s="19">
        <f t="shared" ref="P30" si="22">N30+O30</f>
        <v>0</v>
      </c>
      <c r="Q30" s="96"/>
      <c r="R30" s="19">
        <f t="shared" si="15"/>
        <v>0</v>
      </c>
      <c r="S30" s="96"/>
      <c r="T30" s="19">
        <f t="shared" si="16"/>
        <v>0</v>
      </c>
      <c r="U30" s="96"/>
      <c r="V30" s="128">
        <f t="shared" si="17"/>
        <v>0</v>
      </c>
      <c r="W30" s="105"/>
      <c r="Y30" t="str">
        <f t="shared" si="14"/>
        <v>REVER PERCENTUAL ATÉ ATINGIR 100%- CASO NECESSÁRIO</v>
      </c>
    </row>
    <row r="31" spans="1:25" ht="15" x14ac:dyDescent="0.25">
      <c r="A31" s="129"/>
      <c r="B31" s="22" t="s">
        <v>26</v>
      </c>
      <c r="C31" s="30">
        <f>C32/SUM(C17:C25)</f>
        <v>1</v>
      </c>
      <c r="D31" s="30">
        <f>SUM(D17:D30)</f>
        <v>1.0000000000000002</v>
      </c>
      <c r="E31" s="31">
        <f>(($D$17*E17)/100)+(($D$18*E18)/100)+(($D$19*E19)/100)+(($D$20*E20)/100)+(($D$21*E21)/100)+(($D$22*E22)/100)+(($D$23*E23)/100)+(($D$24*E24)/100)+(($D$25*E25)/100)+(($D$26*E26)/100)+(($D$27*E27)/100)+(($D$28*E28)/100)+(($D$29*E29)/100)</f>
        <v>0.34937091883454202</v>
      </c>
      <c r="F31" s="31">
        <f>E31</f>
        <v>0.34937091883454202</v>
      </c>
      <c r="G31" s="31">
        <f>(($D$17*G17)/100)+(($D$18*G18)/100)+(($D$19*G19)/100)+(($D$20*G20)/100)+(($D$21*G21)/100)+(($D$22*G22)/100)+(($D$23*G23)/100)+(($D$24*G24)/100)+(($D$25*G25)/100)+(($D$26*G26)/100)+(($D$27*G27)/100)+(($D$28*G28)/100)+(($D$29*G29)/100)</f>
        <v>0.32045909967850922</v>
      </c>
      <c r="H31" s="31">
        <f>F31+G31</f>
        <v>0.66983001851305124</v>
      </c>
      <c r="I31" s="31">
        <f>(($D$17*I17)/100)+(($D$18*I18)/100)+(($D$19*I19)/100)+(($D$20*I20)/100)+(($D$21*I21)/100)+(($D$22*I22)/100)+(($D$23*I23)/100)+(($D$24*I24)/100)+(($D$25*I25)/100)+(($D$26*I26)/100)+(($D$27*I27)/100)+(($D$28*I28)/100)+(($D$29*I29)/100)</f>
        <v>0.33016998148694893</v>
      </c>
      <c r="J31" s="31">
        <f>H31+I31</f>
        <v>1.0000000000000002</v>
      </c>
      <c r="K31" s="31">
        <f>(($D$17*K17)/100)+(($D$18*K18)/100)+(($D$19*K19)/100)+(($D$20*K20)/100)+(($D$21*K21)/100)+(($D$22*K22)/100)+(($D$23*K23)/100)+(($D$24*K24)/100)+(($D$25*K25)/100)+(($D$26*K26)/100)+(($D$27*K27)/100)+(($D$28*K28)/100)+(($D$29*K29)/100)</f>
        <v>0</v>
      </c>
      <c r="L31" s="31">
        <f>J31+K31</f>
        <v>1.0000000000000002</v>
      </c>
      <c r="M31" s="31">
        <f>(($D$17*M17)/100)+(($D$18*M18)/100)+(($D$19*M19)/100)+(($D$20*M20)/100)+(($D$21*M21)/100)+(($D$22*M22)/100)+(($D$23*M23)/100)+(($D$24*M24)/100)+(($D$25*M25)/100)+(($D$26*M26)/100)+(($D$27*M27)/100)+(($D$28*M28)/100)+(($D$29*M29)/100)</f>
        <v>0</v>
      </c>
      <c r="N31" s="31">
        <f>K31+M31</f>
        <v>0</v>
      </c>
      <c r="O31" s="31">
        <f>(($D$17*O17)/100)+(($D$18*O18)/100)+(($D$19*O19)/100)+(($D$20*O20)/100)+(($D$21*O21)/100)+(($D$22*O22)/100)+(($D$23*O23)/100)+(($D$24*O24)/100)+(($D$25*O25)/100)+(($D$26*O26)/100)+(($D$27*O27)/100)+(($D$28*O28)/100)+(($D$29*O29)/100)</f>
        <v>0</v>
      </c>
      <c r="P31" s="31">
        <f>M31+O31</f>
        <v>0</v>
      </c>
      <c r="Q31" s="31">
        <f>(($D$17*Q17)/100)+(($D$18*Q18)/100)+(($D$19*Q19)/100)+(($D$20*Q20)/100)+(($D$21*Q21)/100)+(($D$22*Q22)/100)+(($D$23*Q23)/100)+(($D$24*Q24)/100)+(($D$25*Q25)/100)+(($D$26*Q26)/100)+(($D$27*Q27)/100)+(($D$28*Q28)/100)+(($D$29*Q29)/100)</f>
        <v>0</v>
      </c>
      <c r="R31" s="31">
        <f>O31+Q31</f>
        <v>0</v>
      </c>
      <c r="S31" s="31">
        <f>(($D$17*S17)/100)+(($D$18*S18)/100)+(($D$19*S19)/100)+(($D$20*S20)/100)+(($D$21*S21)/100)+(($D$22*S22)/100)+(($D$23*S23)/100)+(($D$24*S24)/100)+(($D$25*S25)/100)+(($D$26*S26)/100)+(($D$27*S27)/100)+(($D$28*S28)/100)+(($D$29*S29)/100)</f>
        <v>0</v>
      </c>
      <c r="T31" s="31">
        <f>Q31+S31</f>
        <v>0</v>
      </c>
      <c r="U31" s="31">
        <f>(($D$17*U17)/100)+(($D$18*U18)/100)+(($D$19*U19)/100)+(($D$20*U20)/100)+(($D$21*U21)/100)+(($D$22*U22)/100)+(($D$23*U23)/100)+(($D$24*U24)/100)+(($D$25*U25)/100)+(($D$26*U26)/100)+(($D$27*U27)/100)+(($D$28*U28)/100)+(($D$29*U29)/100)</f>
        <v>0</v>
      </c>
      <c r="V31" s="130">
        <f>S31+U31</f>
        <v>0</v>
      </c>
      <c r="W31" s="106"/>
    </row>
    <row r="32" spans="1:25" ht="15" x14ac:dyDescent="0.25">
      <c r="A32" s="131"/>
      <c r="B32" s="24" t="s">
        <v>27</v>
      </c>
      <c r="C32" s="23">
        <f>SUM(C17:C30)</f>
        <v>146728.91999999998</v>
      </c>
      <c r="D32" s="30">
        <f>D31</f>
        <v>1.0000000000000002</v>
      </c>
      <c r="E32" s="150">
        <f>($C$32*E31)</f>
        <v>51262.817600000002</v>
      </c>
      <c r="F32" s="150"/>
      <c r="G32" s="150">
        <f t="shared" ref="G32" si="23">($C$32*G31)</f>
        <v>47020.617599999998</v>
      </c>
      <c r="H32" s="150"/>
      <c r="I32" s="150">
        <f t="shared" ref="I32" si="24">($C$32*I31)</f>
        <v>48445.484800000006</v>
      </c>
      <c r="J32" s="150"/>
      <c r="K32" s="150">
        <f t="shared" ref="K32" si="25">($C$32*K31)</f>
        <v>0</v>
      </c>
      <c r="L32" s="150"/>
      <c r="M32" s="150">
        <f t="shared" ref="M32" si="26">($C$32*M31)</f>
        <v>0</v>
      </c>
      <c r="N32" s="150"/>
      <c r="O32" s="150">
        <f t="shared" ref="O32" si="27">($C$32*O31)</f>
        <v>0</v>
      </c>
      <c r="P32" s="150"/>
      <c r="Q32" s="150">
        <f t="shared" ref="Q32" si="28">($C$32*Q31)</f>
        <v>0</v>
      </c>
      <c r="R32" s="150"/>
      <c r="S32" s="150">
        <f t="shared" ref="S32" si="29">($C$32*S31)</f>
        <v>0</v>
      </c>
      <c r="T32" s="150"/>
      <c r="U32" s="150">
        <f t="shared" ref="U32" si="30">($C$32*U31)</f>
        <v>0</v>
      </c>
      <c r="V32" s="159"/>
      <c r="W32" s="107"/>
    </row>
    <row r="33" spans="1:23" ht="15.75" thickBot="1" x14ac:dyDescent="0.3">
      <c r="A33" s="132"/>
      <c r="B33" s="133" t="s">
        <v>28</v>
      </c>
      <c r="C33" s="134"/>
      <c r="D33" s="134"/>
      <c r="E33" s="151">
        <f>E32</f>
        <v>51262.817600000002</v>
      </c>
      <c r="F33" s="151"/>
      <c r="G33" s="151">
        <f>G32+E33</f>
        <v>98283.435200000007</v>
      </c>
      <c r="H33" s="151"/>
      <c r="I33" s="151">
        <f t="shared" ref="I33" si="31">I32+G33</f>
        <v>146728.92000000001</v>
      </c>
      <c r="J33" s="151"/>
      <c r="K33" s="151">
        <f t="shared" ref="K33" si="32">K32+I33</f>
        <v>146728.92000000001</v>
      </c>
      <c r="L33" s="151"/>
      <c r="M33" s="151">
        <f t="shared" ref="M33" si="33">M32+K33</f>
        <v>146728.92000000001</v>
      </c>
      <c r="N33" s="151"/>
      <c r="O33" s="151">
        <f t="shared" ref="O33" si="34">O32+M33</f>
        <v>146728.92000000001</v>
      </c>
      <c r="P33" s="151"/>
      <c r="Q33" s="151">
        <f t="shared" ref="Q33" si="35">Q32+O33</f>
        <v>146728.92000000001</v>
      </c>
      <c r="R33" s="151"/>
      <c r="S33" s="151">
        <f t="shared" ref="S33" si="36">S32+Q33</f>
        <v>146728.92000000001</v>
      </c>
      <c r="T33" s="151"/>
      <c r="U33" s="151">
        <f t="shared" ref="U33" si="37">U32+S33</f>
        <v>146728.92000000001</v>
      </c>
      <c r="V33" s="160"/>
      <c r="W33" s="107"/>
    </row>
    <row r="34" spans="1:23" ht="15" x14ac:dyDescent="0.25"/>
    <row r="35" spans="1:23" ht="15" x14ac:dyDescent="0.25">
      <c r="A35" s="98"/>
      <c r="B35" s="98"/>
      <c r="C35" s="26"/>
      <c r="D35" s="98"/>
      <c r="E35" s="98"/>
      <c r="F35" s="98"/>
      <c r="G35" s="98"/>
      <c r="H35" s="98"/>
      <c r="I35" s="98"/>
      <c r="J35" s="98"/>
      <c r="K35" s="26"/>
      <c r="L35" s="26"/>
      <c r="M35" s="26"/>
      <c r="N35" s="26"/>
      <c r="O35" s="26"/>
      <c r="P35" s="26"/>
      <c r="Q35" s="26"/>
      <c r="R35" s="26"/>
      <c r="S35" s="26"/>
      <c r="T35" s="26"/>
      <c r="U35" s="26"/>
      <c r="V35" s="26"/>
      <c r="W35" s="26"/>
    </row>
    <row r="36" spans="1:23" ht="15" x14ac:dyDescent="0.25">
      <c r="A36" s="26" t="s">
        <v>31</v>
      </c>
      <c r="B36" s="26"/>
      <c r="C36" s="26"/>
      <c r="D36" s="26" t="s">
        <v>70</v>
      </c>
      <c r="E36" s="26"/>
      <c r="F36" s="26"/>
      <c r="G36" s="26"/>
      <c r="H36" s="26"/>
      <c r="I36" s="26"/>
      <c r="J36" s="26"/>
      <c r="K36" s="26"/>
      <c r="L36" s="26"/>
      <c r="M36" s="26"/>
      <c r="N36" s="26"/>
      <c r="O36" s="26"/>
      <c r="P36" s="26"/>
      <c r="Q36" s="26"/>
      <c r="R36" s="26"/>
      <c r="S36" s="26"/>
      <c r="T36" s="26"/>
      <c r="U36" s="26"/>
      <c r="V36" s="26"/>
      <c r="W36" s="26"/>
    </row>
    <row r="37" spans="1:23" ht="15" x14ac:dyDescent="0.25">
      <c r="A37" s="26"/>
      <c r="B37" s="26"/>
      <c r="C37" s="26"/>
      <c r="D37" s="26"/>
      <c r="E37" s="26"/>
      <c r="F37" s="26"/>
      <c r="G37" s="26"/>
      <c r="H37" s="26"/>
      <c r="I37" s="26"/>
      <c r="J37" s="26"/>
      <c r="K37" s="26"/>
      <c r="L37" s="26"/>
      <c r="M37" s="26"/>
      <c r="N37" s="26"/>
      <c r="O37" s="26"/>
      <c r="P37" s="26"/>
      <c r="Q37" s="26"/>
      <c r="R37" s="26"/>
      <c r="S37" s="26"/>
      <c r="T37" s="26"/>
      <c r="U37" s="26"/>
      <c r="V37" s="26"/>
      <c r="W37" s="26"/>
    </row>
    <row r="38" spans="1:23" ht="15" x14ac:dyDescent="0.25">
      <c r="A38" s="26"/>
      <c r="B38" s="26"/>
      <c r="C38" s="26"/>
      <c r="D38" s="26"/>
      <c r="E38" s="26"/>
      <c r="F38" s="26"/>
      <c r="G38" s="26"/>
      <c r="H38" s="26"/>
      <c r="I38" s="26"/>
      <c r="J38" s="26"/>
      <c r="K38" s="26"/>
      <c r="L38" s="26"/>
      <c r="M38" s="26"/>
      <c r="N38" s="26"/>
      <c r="O38" s="26"/>
      <c r="P38" s="26"/>
      <c r="Q38" s="26"/>
      <c r="R38" s="26"/>
      <c r="S38" s="26"/>
      <c r="T38" s="26"/>
      <c r="U38" s="26"/>
      <c r="V38" s="26"/>
      <c r="W38" s="26"/>
    </row>
    <row r="39" spans="1:23" ht="15" x14ac:dyDescent="0.25">
      <c r="A39" s="26"/>
      <c r="B39" s="26"/>
      <c r="C39" s="26"/>
      <c r="D39" s="26"/>
      <c r="E39" s="26"/>
      <c r="F39" s="26"/>
      <c r="G39" s="26"/>
      <c r="H39" s="26"/>
      <c r="I39" s="26"/>
      <c r="J39" s="26"/>
      <c r="K39" s="26"/>
      <c r="L39" s="26"/>
      <c r="M39" s="26"/>
      <c r="N39" s="26"/>
      <c r="O39" s="26"/>
      <c r="P39" s="26"/>
      <c r="Q39" s="26"/>
      <c r="R39" s="26"/>
      <c r="S39" s="26"/>
      <c r="T39" s="26"/>
      <c r="U39" s="26"/>
      <c r="V39" s="26"/>
      <c r="W39" s="26"/>
    </row>
    <row r="40" spans="1:23" ht="15" x14ac:dyDescent="0.25">
      <c r="A40" s="26"/>
      <c r="B40" s="26"/>
      <c r="C40" s="26"/>
      <c r="D40" s="26"/>
      <c r="E40" s="26"/>
      <c r="F40" s="26"/>
      <c r="G40" s="26"/>
      <c r="H40" s="26"/>
      <c r="I40" s="26"/>
      <c r="J40" s="26"/>
      <c r="K40" s="26"/>
      <c r="L40" s="26"/>
      <c r="M40" s="26"/>
      <c r="N40" s="26"/>
      <c r="O40" s="26"/>
      <c r="P40" s="26"/>
      <c r="Q40" s="26"/>
      <c r="R40" s="26"/>
      <c r="S40" s="26"/>
      <c r="T40" s="26"/>
      <c r="U40" s="26"/>
      <c r="V40" s="26"/>
      <c r="W40" s="26"/>
    </row>
    <row r="41" spans="1:23" ht="15" x14ac:dyDescent="0.25">
      <c r="A41" s="26"/>
      <c r="B41" s="26"/>
      <c r="C41" s="26"/>
      <c r="D41" s="26"/>
      <c r="E41" s="26"/>
      <c r="F41" s="26"/>
      <c r="G41" s="26"/>
      <c r="H41" s="26"/>
      <c r="I41" s="26"/>
      <c r="J41" s="26"/>
      <c r="K41" s="26"/>
      <c r="L41" s="26"/>
      <c r="M41" s="26"/>
      <c r="N41" s="26"/>
      <c r="O41" s="26"/>
      <c r="P41" s="26"/>
      <c r="Q41" s="26"/>
      <c r="R41" s="26"/>
      <c r="S41" s="26"/>
      <c r="T41" s="26"/>
      <c r="U41" s="26"/>
      <c r="V41" s="26"/>
      <c r="W41" s="26"/>
    </row>
    <row r="42" spans="1:23" ht="15" x14ac:dyDescent="0.25">
      <c r="A42" s="26"/>
      <c r="B42" s="26"/>
      <c r="C42" s="26"/>
      <c r="D42" s="26"/>
      <c r="E42" s="26"/>
      <c r="F42" s="26"/>
      <c r="G42" s="26"/>
      <c r="H42" s="26"/>
      <c r="I42" s="26"/>
      <c r="J42" s="26"/>
      <c r="K42" s="26"/>
      <c r="L42" s="26"/>
      <c r="M42" s="26"/>
      <c r="N42" s="26"/>
      <c r="O42" s="26"/>
      <c r="P42" s="26"/>
      <c r="Q42" s="26"/>
      <c r="R42" s="26"/>
      <c r="S42" s="26"/>
      <c r="T42" s="26"/>
      <c r="U42" s="26"/>
      <c r="V42" s="26"/>
      <c r="W42" s="26"/>
    </row>
    <row r="43" spans="1:23" ht="15" x14ac:dyDescent="0.25">
      <c r="A43" s="26"/>
      <c r="B43" s="26"/>
      <c r="C43" s="26"/>
      <c r="D43" s="26"/>
      <c r="E43" s="26"/>
      <c r="F43" s="26"/>
      <c r="G43" s="26"/>
      <c r="H43" s="26"/>
      <c r="I43" s="26"/>
      <c r="J43" s="26"/>
      <c r="K43" s="26"/>
      <c r="L43" s="26"/>
      <c r="M43" s="26"/>
      <c r="N43" s="26"/>
      <c r="O43" s="26"/>
      <c r="P43" s="26"/>
      <c r="Q43" s="26"/>
      <c r="R43" s="26"/>
      <c r="S43" s="26"/>
      <c r="T43" s="26"/>
      <c r="U43" s="26"/>
      <c r="V43" s="26"/>
      <c r="W43" s="26"/>
    </row>
    <row r="44" spans="1:23" ht="15" x14ac:dyDescent="0.25">
      <c r="A44" s="26"/>
      <c r="B44" s="26"/>
      <c r="C44" s="26"/>
      <c r="D44" s="26"/>
      <c r="E44" s="26"/>
      <c r="F44" s="26"/>
      <c r="G44" s="26"/>
      <c r="H44" s="26"/>
      <c r="I44" s="26"/>
      <c r="J44" s="26"/>
      <c r="K44" s="26"/>
      <c r="L44" s="26"/>
      <c r="M44" s="26"/>
      <c r="N44" s="26"/>
      <c r="O44" s="26"/>
      <c r="P44" s="26"/>
      <c r="Q44" s="26"/>
      <c r="R44" s="26"/>
      <c r="S44" s="26"/>
      <c r="T44" s="26"/>
      <c r="U44" s="26"/>
      <c r="V44" s="26"/>
      <c r="W44" s="26"/>
    </row>
    <row r="45" spans="1:23" ht="15" x14ac:dyDescent="0.25"/>
    <row r="46" spans="1:23" ht="15" x14ac:dyDescent="0.25"/>
  </sheetData>
  <sheetProtection password="EE6F" sheet="1" objects="1" scenarios="1" selectLockedCells="1"/>
  <mergeCells count="31">
    <mergeCell ref="S32:T32"/>
    <mergeCell ref="S33:T33"/>
    <mergeCell ref="U15:V15"/>
    <mergeCell ref="U32:V32"/>
    <mergeCell ref="U33:V33"/>
    <mergeCell ref="Q33:R33"/>
    <mergeCell ref="O33:P33"/>
    <mergeCell ref="M15:N15"/>
    <mergeCell ref="O15:P15"/>
    <mergeCell ref="O32:P32"/>
    <mergeCell ref="E33:F33"/>
    <mergeCell ref="G33:H33"/>
    <mergeCell ref="I33:J33"/>
    <mergeCell ref="K33:L33"/>
    <mergeCell ref="M33:N33"/>
    <mergeCell ref="A9:V9"/>
    <mergeCell ref="E32:F32"/>
    <mergeCell ref="G32:H32"/>
    <mergeCell ref="I32:J32"/>
    <mergeCell ref="K32:L32"/>
    <mergeCell ref="M32:N32"/>
    <mergeCell ref="K15:L15"/>
    <mergeCell ref="A15:A16"/>
    <mergeCell ref="E15:F15"/>
    <mergeCell ref="G15:H15"/>
    <mergeCell ref="I15:J15"/>
    <mergeCell ref="B15:B16"/>
    <mergeCell ref="C15:C16"/>
    <mergeCell ref="Q15:R15"/>
    <mergeCell ref="Q32:R32"/>
    <mergeCell ref="S15:T15"/>
  </mergeCells>
  <conditionalFormatting sqref="P17:P30 R17:R30">
    <cfRule type="cellIs" dxfId="17" priority="19" stopIfTrue="1" operator="equal">
      <formula>N17+P17-100</formula>
    </cfRule>
  </conditionalFormatting>
  <conditionalFormatting sqref="N30">
    <cfRule type="cellIs" dxfId="16" priority="18" stopIfTrue="1" operator="equal">
      <formula>L30+N30-100</formula>
    </cfRule>
  </conditionalFormatting>
  <conditionalFormatting sqref="L30">
    <cfRule type="cellIs" dxfId="15" priority="17" stopIfTrue="1" operator="equal">
      <formula>J30+L30-100</formula>
    </cfRule>
  </conditionalFormatting>
  <conditionalFormatting sqref="J30">
    <cfRule type="cellIs" dxfId="14" priority="16" stopIfTrue="1" operator="equal">
      <formula>H30+J30-100</formula>
    </cfRule>
  </conditionalFormatting>
  <conditionalFormatting sqref="H30">
    <cfRule type="cellIs" dxfId="13" priority="15" stopIfTrue="1" operator="equal">
      <formula>F30+H30-100</formula>
    </cfRule>
  </conditionalFormatting>
  <conditionalFormatting sqref="N17:N29">
    <cfRule type="cellIs" dxfId="12" priority="13" stopIfTrue="1" operator="equal">
      <formula>L17+N17-100</formula>
    </cfRule>
  </conditionalFormatting>
  <conditionalFormatting sqref="L17:L29">
    <cfRule type="cellIs" dxfId="11" priority="12" stopIfTrue="1" operator="equal">
      <formula>J17+L17-100</formula>
    </cfRule>
  </conditionalFormatting>
  <conditionalFormatting sqref="J17:J29">
    <cfRule type="cellIs" dxfId="10" priority="11" stopIfTrue="1" operator="equal">
      <formula>H17+J17-100</formula>
    </cfRule>
  </conditionalFormatting>
  <conditionalFormatting sqref="H17:H29">
    <cfRule type="cellIs" dxfId="9" priority="10" stopIfTrue="1" operator="equal">
      <formula>F17+H17-100</formula>
    </cfRule>
  </conditionalFormatting>
  <conditionalFormatting sqref="F17:F30">
    <cfRule type="cellIs" dxfId="8" priority="9" stopIfTrue="1" operator="equal">
      <formula>D17+F17-100</formula>
    </cfRule>
  </conditionalFormatting>
  <conditionalFormatting sqref="F17:F30 H17:H30 J17:J30 L17:L30 N17:N30 P17:P30 W17:W30">
    <cfRule type="cellIs" dxfId="7" priority="8" operator="equal">
      <formula>0</formula>
    </cfRule>
  </conditionalFormatting>
  <conditionalFormatting sqref="W17:W30">
    <cfRule type="cellIs" dxfId="6" priority="21" stopIfTrue="1" operator="equal">
      <formula>O17+W17-100</formula>
    </cfRule>
  </conditionalFormatting>
  <conditionalFormatting sqref="R17:R30">
    <cfRule type="cellIs" dxfId="5" priority="5" operator="equal">
      <formula>0</formula>
    </cfRule>
  </conditionalFormatting>
  <conditionalFormatting sqref="T17:T30">
    <cfRule type="cellIs" dxfId="4" priority="4" stopIfTrue="1" operator="equal">
      <formula>R17+T17-100</formula>
    </cfRule>
  </conditionalFormatting>
  <conditionalFormatting sqref="T17:T30">
    <cfRule type="cellIs" dxfId="3" priority="3" operator="equal">
      <formula>0</formula>
    </cfRule>
  </conditionalFormatting>
  <conditionalFormatting sqref="V17:V30">
    <cfRule type="cellIs" dxfId="2" priority="2" stopIfTrue="1" operator="equal">
      <formula>T17+V17-100</formula>
    </cfRule>
  </conditionalFormatting>
  <conditionalFormatting sqref="V17:V30">
    <cfRule type="cellIs" dxfId="1" priority="1" operator="equal">
      <formula>0</formula>
    </cfRule>
  </conditionalFormatting>
  <pageMargins left="0.19685039370078741" right="0.19685039370078741" top="0.39370078740157483" bottom="0.39370078740157483" header="0.31496062992125984" footer="0.31496062992125984"/>
  <pageSetup paperSize="9" scale="89" orientation="landscape" horizontalDpi="300" verticalDpi="300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7" operator="containsText" id="{545466F1-51E7-4D0E-96E1-1A7BEA910F3D}">
            <xm:f>NOT(ISERROR(SEARCH($Y$22,Y17)))</xm:f>
            <xm:f>$Y$22</xm:f>
            <x14:dxf>
              <font>
                <b/>
                <i val="0"/>
                <color rgb="FFFF0000"/>
              </font>
            </x14:dxf>
          </x14:cfRule>
          <xm:sqref>Y17:Y30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7"/>
  <sheetViews>
    <sheetView workbookViewId="0">
      <selection activeCell="A39" sqref="A39"/>
    </sheetView>
  </sheetViews>
  <sheetFormatPr defaultRowHeight="15" x14ac:dyDescent="0.25"/>
  <cols>
    <col min="1" max="1" width="36.5703125" customWidth="1"/>
    <col min="2" max="2" width="26.5703125" customWidth="1"/>
    <col min="4" max="4" width="6.7109375" bestFit="1" customWidth="1"/>
    <col min="5" max="5" width="12" bestFit="1" customWidth="1"/>
    <col min="8" max="8" width="30.28515625" customWidth="1"/>
    <col min="9" max="11" width="15.85546875" customWidth="1"/>
    <col min="12" max="12" width="10.28515625" bestFit="1" customWidth="1"/>
  </cols>
  <sheetData>
    <row r="1" spans="1:5" x14ac:dyDescent="0.25">
      <c r="A1" s="47"/>
      <c r="B1" s="47"/>
      <c r="C1" s="47"/>
      <c r="D1" s="47"/>
      <c r="E1" s="47"/>
    </row>
    <row r="2" spans="1:5" x14ac:dyDescent="0.25">
      <c r="A2" s="47"/>
      <c r="B2" s="47"/>
      <c r="C2" s="47"/>
      <c r="D2" s="47"/>
      <c r="E2" s="47"/>
    </row>
    <row r="3" spans="1:5" x14ac:dyDescent="0.25">
      <c r="A3" s="47"/>
      <c r="B3" s="47"/>
      <c r="C3" s="47"/>
      <c r="D3" s="47"/>
      <c r="E3" s="47"/>
    </row>
    <row r="4" spans="1:5" x14ac:dyDescent="0.25">
      <c r="A4" s="47"/>
      <c r="B4" s="47"/>
      <c r="C4" s="47"/>
      <c r="D4" s="47"/>
      <c r="E4" s="47"/>
    </row>
    <row r="5" spans="1:5" x14ac:dyDescent="0.25">
      <c r="A5" s="47"/>
      <c r="B5" s="47"/>
      <c r="C5" s="47"/>
      <c r="D5" s="47"/>
      <c r="E5" s="47"/>
    </row>
    <row r="6" spans="1:5" x14ac:dyDescent="0.25">
      <c r="A6" s="47"/>
      <c r="B6" s="47"/>
      <c r="C6" s="47"/>
      <c r="D6" s="47"/>
      <c r="E6" s="47"/>
    </row>
    <row r="7" spans="1:5" x14ac:dyDescent="0.25">
      <c r="A7" s="47"/>
      <c r="B7" s="47"/>
      <c r="C7" s="47"/>
      <c r="D7" s="47"/>
      <c r="E7" s="47"/>
    </row>
    <row r="8" spans="1:5" x14ac:dyDescent="0.25">
      <c r="A8" s="168" t="s">
        <v>63</v>
      </c>
      <c r="B8" s="168"/>
      <c r="C8" s="168"/>
      <c r="D8" s="47"/>
      <c r="E8" s="90" t="s">
        <v>64</v>
      </c>
    </row>
    <row r="9" spans="1:5" x14ac:dyDescent="0.25">
      <c r="A9" s="47"/>
      <c r="B9" s="91"/>
      <c r="C9" s="91"/>
      <c r="D9" s="91"/>
      <c r="E9" s="92" t="s">
        <v>65</v>
      </c>
    </row>
    <row r="10" spans="1:5" x14ac:dyDescent="0.25">
      <c r="A10" s="47"/>
      <c r="B10" s="47"/>
      <c r="C10" s="47"/>
      <c r="D10" s="47"/>
      <c r="E10" s="47"/>
    </row>
    <row r="11" spans="1:5" x14ac:dyDescent="0.25">
      <c r="A11" s="93" t="s">
        <v>32</v>
      </c>
      <c r="B11" s="93" t="s">
        <v>86</v>
      </c>
      <c r="C11" s="189" t="s">
        <v>33</v>
      </c>
      <c r="D11" s="190"/>
      <c r="E11" s="191"/>
    </row>
    <row r="12" spans="1:5" x14ac:dyDescent="0.25">
      <c r="A12" s="38"/>
      <c r="B12" s="38"/>
      <c r="C12" s="192" t="str">
        <f>Import.Município</f>
        <v>CORONEL VIVIDA - PR</v>
      </c>
      <c r="D12" s="193"/>
      <c r="E12" s="194"/>
    </row>
    <row r="13" spans="1:5" x14ac:dyDescent="0.25">
      <c r="A13" s="39"/>
      <c r="B13" s="39"/>
      <c r="C13" s="40"/>
      <c r="D13" s="41"/>
      <c r="E13" s="41"/>
    </row>
    <row r="14" spans="1:5" ht="15" customHeight="1" x14ac:dyDescent="0.25">
      <c r="A14" s="94" t="s">
        <v>34</v>
      </c>
      <c r="B14" s="181" t="str">
        <f>ORÇAMENTO!A7</f>
        <v>OBJETO: PAVIMENTAÇÃO DE ESTRADA RURAL PARA MODERNIZAÇÃO E MELHORIA DA INFRAESTRUTURA</v>
      </c>
      <c r="C14" s="183" t="str">
        <f>ORÇAMENTO!A8</f>
        <v>LOCALIZAÇÃO: PAVIMENTAÇÃO POLIÉDRICA NA ESTRADA RURAL- Trecho BR 158 e a comunidade de Palmeirinha.</v>
      </c>
      <c r="D14" s="184"/>
      <c r="E14" s="185"/>
    </row>
    <row r="15" spans="1:5" ht="25.5" customHeight="1" x14ac:dyDescent="0.25">
      <c r="A15" s="42" t="s">
        <v>66</v>
      </c>
      <c r="B15" s="182"/>
      <c r="C15" s="186"/>
      <c r="D15" s="187"/>
      <c r="E15" s="188"/>
    </row>
    <row r="16" spans="1:5" x14ac:dyDescent="0.25">
      <c r="A16" s="43"/>
      <c r="B16" s="44"/>
      <c r="C16" s="45"/>
      <c r="D16" s="45"/>
      <c r="E16" s="44"/>
    </row>
    <row r="17" spans="1:12" x14ac:dyDescent="0.25">
      <c r="A17" s="46" t="s">
        <v>35</v>
      </c>
      <c r="B17" s="44"/>
      <c r="C17" s="45"/>
      <c r="D17" s="45"/>
      <c r="E17" s="44"/>
    </row>
    <row r="18" spans="1:12" x14ac:dyDescent="0.25">
      <c r="A18" s="162" t="s">
        <v>36</v>
      </c>
      <c r="B18" s="162"/>
      <c r="C18" s="162"/>
      <c r="D18" s="162"/>
      <c r="E18" s="162"/>
    </row>
    <row r="19" spans="1:12" x14ac:dyDescent="0.25">
      <c r="A19" s="47"/>
      <c r="B19" s="47"/>
      <c r="C19" s="47"/>
      <c r="D19" s="47"/>
      <c r="E19" s="47"/>
    </row>
    <row r="20" spans="1:12" ht="15.75" thickBot="1" x14ac:dyDescent="0.3">
      <c r="A20" s="48" t="s">
        <v>37</v>
      </c>
      <c r="B20" s="49"/>
      <c r="C20" s="49"/>
      <c r="D20" s="50" t="s">
        <v>38</v>
      </c>
      <c r="E20" s="50" t="s">
        <v>39</v>
      </c>
    </row>
    <row r="21" spans="1:12" ht="15" customHeight="1" thickBot="1" x14ac:dyDescent="0.3">
      <c r="A21" s="51" t="s">
        <v>40</v>
      </c>
      <c r="B21" s="52"/>
      <c r="C21" s="52"/>
      <c r="D21" s="53" t="s">
        <v>41</v>
      </c>
      <c r="E21" s="54"/>
      <c r="H21" s="178" t="s">
        <v>71</v>
      </c>
      <c r="I21" s="179"/>
      <c r="J21" s="179"/>
      <c r="K21" s="180"/>
    </row>
    <row r="22" spans="1:12" ht="15.75" x14ac:dyDescent="0.25">
      <c r="A22" s="55" t="s">
        <v>42</v>
      </c>
      <c r="B22" s="56"/>
      <c r="C22" s="56"/>
      <c r="D22" s="57" t="s">
        <v>43</v>
      </c>
      <c r="E22" s="58"/>
      <c r="H22" s="121" t="s">
        <v>72</v>
      </c>
      <c r="I22" s="122" t="s">
        <v>73</v>
      </c>
      <c r="J22" s="122" t="s">
        <v>74</v>
      </c>
      <c r="K22" s="123" t="s">
        <v>75</v>
      </c>
    </row>
    <row r="23" spans="1:12" ht="15.75" x14ac:dyDescent="0.25">
      <c r="A23" s="55" t="s">
        <v>44</v>
      </c>
      <c r="B23" s="56"/>
      <c r="C23" s="56"/>
      <c r="D23" s="57" t="s">
        <v>45</v>
      </c>
      <c r="E23" s="58"/>
      <c r="H23" s="114" t="s">
        <v>76</v>
      </c>
      <c r="I23" s="108">
        <v>3.7999999999999999E-2</v>
      </c>
      <c r="J23" s="109">
        <v>4.0099999999999997E-2</v>
      </c>
      <c r="K23" s="115">
        <v>4.6699999999999998E-2</v>
      </c>
    </row>
    <row r="24" spans="1:12" ht="15.75" x14ac:dyDescent="0.25">
      <c r="A24" s="55" t="s">
        <v>46</v>
      </c>
      <c r="B24" s="56"/>
      <c r="C24" s="56"/>
      <c r="D24" s="57" t="s">
        <v>47</v>
      </c>
      <c r="E24" s="58"/>
      <c r="H24" s="114" t="s">
        <v>77</v>
      </c>
      <c r="I24" s="110">
        <v>3.2000000000000002E-3</v>
      </c>
      <c r="J24" s="111">
        <v>4.0000000000000001E-3</v>
      </c>
      <c r="K24" s="116">
        <v>7.4000000000000003E-3</v>
      </c>
    </row>
    <row r="25" spans="1:12" ht="15.75" x14ac:dyDescent="0.25">
      <c r="A25" s="59" t="s">
        <v>48</v>
      </c>
      <c r="B25" s="60"/>
      <c r="C25" s="60"/>
      <c r="D25" s="57" t="s">
        <v>49</v>
      </c>
      <c r="E25" s="61"/>
      <c r="H25" s="114" t="s">
        <v>78</v>
      </c>
      <c r="I25" s="110">
        <v>5.0000000000000001E-3</v>
      </c>
      <c r="J25" s="111">
        <v>5.5999999999999999E-3</v>
      </c>
      <c r="K25" s="116">
        <v>9.7000000000000003E-3</v>
      </c>
    </row>
    <row r="26" spans="1:12" ht="15.75" x14ac:dyDescent="0.25">
      <c r="A26" s="59" t="s">
        <v>50</v>
      </c>
      <c r="B26" s="62" t="s">
        <v>51</v>
      </c>
      <c r="C26" s="63"/>
      <c r="D26" s="64" t="s">
        <v>52</v>
      </c>
      <c r="E26" s="61">
        <v>6.4999999999999997E-3</v>
      </c>
      <c r="H26" s="114" t="s">
        <v>79</v>
      </c>
      <c r="I26" s="110">
        <v>1.0200000000000001E-2</v>
      </c>
      <c r="J26" s="111">
        <v>1.11E-2</v>
      </c>
      <c r="K26" s="116">
        <v>1.21E-2</v>
      </c>
    </row>
    <row r="27" spans="1:12" ht="16.5" thickBot="1" x14ac:dyDescent="0.3">
      <c r="A27" s="65"/>
      <c r="B27" s="62" t="s">
        <v>53</v>
      </c>
      <c r="C27" s="63"/>
      <c r="D27" s="64"/>
      <c r="E27" s="61">
        <v>0.03</v>
      </c>
      <c r="H27" s="114" t="s">
        <v>80</v>
      </c>
      <c r="I27" s="112">
        <v>6.6400000000000001E-2</v>
      </c>
      <c r="J27" s="113">
        <v>7.2999999999999995E-2</v>
      </c>
      <c r="K27" s="117">
        <v>8.6900000000000005E-2</v>
      </c>
    </row>
    <row r="28" spans="1:12" ht="15.75" x14ac:dyDescent="0.25">
      <c r="A28" s="65"/>
      <c r="B28" s="62" t="s">
        <v>54</v>
      </c>
      <c r="C28" s="63"/>
      <c r="D28" s="64"/>
      <c r="E28" s="66">
        <f>IF(A18=" - Fornecimento de Materiais e Equipamentos (Aquisição direta)",0,ROUND(E37*D38,4))</f>
        <v>0.03</v>
      </c>
      <c r="H28" s="169" t="s">
        <v>82</v>
      </c>
      <c r="I28" s="170"/>
      <c r="J28" s="170"/>
      <c r="K28" s="171"/>
      <c r="L28" s="118">
        <v>3.6499999999999998E-2</v>
      </c>
    </row>
    <row r="29" spans="1:12" ht="15.75" x14ac:dyDescent="0.25">
      <c r="A29" s="65"/>
      <c r="B29" s="67" t="s">
        <v>55</v>
      </c>
      <c r="C29" s="69"/>
      <c r="D29" s="64"/>
      <c r="E29" s="70">
        <f>IF([1]Dados!$G$28="SELECIONAR","Ver DADOS",IF(A18=" - Fornecimento de Materiais e Equipamentos (Aquisição direta)",0,IF([1]Dados!$G$28="não desonerado",0%,4.5%)))</f>
        <v>4.4999999999999998E-2</v>
      </c>
      <c r="H29" s="172" t="s">
        <v>83</v>
      </c>
      <c r="I29" s="173"/>
      <c r="J29" s="173"/>
      <c r="K29" s="174"/>
      <c r="L29" s="119">
        <v>0.03</v>
      </c>
    </row>
    <row r="30" spans="1:12" ht="16.5" thickBot="1" x14ac:dyDescent="0.3">
      <c r="A30" s="71" t="s">
        <v>56</v>
      </c>
      <c r="B30" s="71"/>
      <c r="C30" s="71"/>
      <c r="D30" s="71"/>
      <c r="E30" s="72">
        <f>IF(A18=" - Fornecimento de Materiais e Equipamentos (Aquisição direta)",0,ROUND((((1+SUM(E$21:E$23))*(1+E$24)*(1+E$25))/(1-SUM(E$26:E$28)))-1,4))</f>
        <v>7.1199999999999999E-2</v>
      </c>
      <c r="H30" s="175" t="s">
        <v>81</v>
      </c>
      <c r="I30" s="176"/>
      <c r="J30" s="176"/>
      <c r="K30" s="177"/>
      <c r="L30" s="120">
        <v>4.4999999999999998E-2</v>
      </c>
    </row>
    <row r="31" spans="1:12" x14ac:dyDescent="0.25">
      <c r="A31" s="73" t="s">
        <v>57</v>
      </c>
      <c r="B31" s="74"/>
      <c r="C31" s="74"/>
      <c r="D31" s="74"/>
      <c r="E31" s="75">
        <f>IF(A18=" - Fornecimento de Materiais e Equipamentos (Aquisição direta)",0,ROUND((((1+SUM(E$21:E$23))*(1+E$24)*(1+E$25))/(1-SUM(E$26:E$29)))-1,4))</f>
        <v>0.1255</v>
      </c>
    </row>
    <row r="32" spans="1:12" x14ac:dyDescent="0.25">
      <c r="A32" s="47"/>
      <c r="B32" s="47"/>
      <c r="C32" s="47"/>
      <c r="D32" s="47"/>
      <c r="E32" s="47"/>
    </row>
    <row r="33" spans="1:5" x14ac:dyDescent="0.25">
      <c r="A33" s="47" t="s">
        <v>58</v>
      </c>
      <c r="B33" s="47"/>
      <c r="C33" s="47"/>
      <c r="D33" s="47"/>
      <c r="E33" s="47"/>
    </row>
    <row r="34" spans="1:5" x14ac:dyDescent="0.25">
      <c r="A34" s="47"/>
      <c r="B34" s="47"/>
      <c r="C34" s="47"/>
      <c r="D34" s="47"/>
      <c r="E34" s="47"/>
    </row>
    <row r="35" spans="1:5" x14ac:dyDescent="0.25">
      <c r="A35" s="163" t="str">
        <f>IF(AND(A18=" - Fornecimento de Materiais e Equipamentos (Aquisição direta)",E$31=0),"",IF(OR($AI$10&lt;$AK$10,$AI$10&gt;$AL$10)=TRUE(),$AK$21,""))</f>
        <v/>
      </c>
      <c r="B35" s="163"/>
      <c r="C35" s="163"/>
      <c r="D35" s="163"/>
      <c r="E35" s="163"/>
    </row>
    <row r="36" spans="1:5" x14ac:dyDescent="0.25">
      <c r="A36" s="76"/>
      <c r="B36" s="76"/>
      <c r="C36" s="76"/>
      <c r="D36" s="76"/>
      <c r="E36" s="76"/>
    </row>
    <row r="37" spans="1:5" ht="15.75" customHeight="1" x14ac:dyDescent="0.25">
      <c r="A37" s="164" t="s">
        <v>59</v>
      </c>
      <c r="B37" s="165"/>
      <c r="C37" s="165"/>
      <c r="D37" s="165"/>
      <c r="E37" s="77">
        <v>0.6</v>
      </c>
    </row>
    <row r="38" spans="1:5" x14ac:dyDescent="0.25">
      <c r="A38" s="164" t="s">
        <v>60</v>
      </c>
      <c r="B38" s="165"/>
      <c r="C38" s="165"/>
      <c r="D38" s="77">
        <v>0.05</v>
      </c>
      <c r="E38" s="76"/>
    </row>
    <row r="39" spans="1:5" x14ac:dyDescent="0.25">
      <c r="A39" s="78"/>
      <c r="B39" s="79"/>
      <c r="C39" s="79"/>
      <c r="D39" s="80"/>
      <c r="E39" s="81"/>
    </row>
    <row r="40" spans="1:5" x14ac:dyDescent="0.25">
      <c r="A40" s="166" t="s">
        <v>61</v>
      </c>
      <c r="B40" s="167"/>
      <c r="C40" s="167"/>
      <c r="D40" s="167"/>
      <c r="E40" s="167"/>
    </row>
    <row r="43" spans="1:5" x14ac:dyDescent="0.25">
      <c r="A43" s="82"/>
      <c r="B43" s="83"/>
      <c r="C43" s="84"/>
      <c r="D43" s="84"/>
      <c r="E43" s="84"/>
    </row>
    <row r="44" spans="1:5" x14ac:dyDescent="0.25">
      <c r="A44" s="68" t="s">
        <v>70</v>
      </c>
      <c r="B44" s="68"/>
      <c r="C44" s="60"/>
      <c r="D44" s="47"/>
      <c r="E44" s="47"/>
    </row>
    <row r="45" spans="1:5" x14ac:dyDescent="0.25">
      <c r="A45" s="161" t="s">
        <v>67</v>
      </c>
      <c r="B45" s="161"/>
      <c r="C45" s="161"/>
      <c r="D45" s="85" t="s">
        <v>62</v>
      </c>
      <c r="E45" s="86" t="s">
        <v>85</v>
      </c>
    </row>
    <row r="46" spans="1:5" x14ac:dyDescent="0.25">
      <c r="A46" s="161" t="s">
        <v>84</v>
      </c>
      <c r="B46" s="161"/>
      <c r="C46" s="161"/>
      <c r="D46" s="87"/>
      <c r="E46" s="87"/>
    </row>
    <row r="47" spans="1:5" x14ac:dyDescent="0.25">
      <c r="A47" s="87"/>
      <c r="B47" s="88"/>
      <c r="C47" s="89"/>
      <c r="D47" s="87"/>
      <c r="E47" s="87"/>
    </row>
  </sheetData>
  <sheetProtection password="EE6F" sheet="1" objects="1" scenarios="1"/>
  <mergeCells count="16">
    <mergeCell ref="A8:C8"/>
    <mergeCell ref="H28:K28"/>
    <mergeCell ref="H29:K29"/>
    <mergeCell ref="H30:K30"/>
    <mergeCell ref="H21:K21"/>
    <mergeCell ref="B14:B15"/>
    <mergeCell ref="C14:E15"/>
    <mergeCell ref="C11:E11"/>
    <mergeCell ref="C12:E12"/>
    <mergeCell ref="A45:C45"/>
    <mergeCell ref="A46:C46"/>
    <mergeCell ref="A18:E18"/>
    <mergeCell ref="A35:E35"/>
    <mergeCell ref="A37:D37"/>
    <mergeCell ref="A38:C38"/>
    <mergeCell ref="A40:E40"/>
  </mergeCells>
  <dataValidations disablePrompts="1" count="2">
    <dataValidation type="decimal" allowBlank="1" showInputMessage="1" showErrorMessage="1" sqref="D38">
      <formula1>0</formula1>
      <formula2>0.05</formula2>
    </dataValidation>
    <dataValidation type="list" allowBlank="1" showInputMessage="1" showErrorMessage="1" sqref="A18:E18">
      <formula1>$AH$14:$AH$20</formula1>
    </dataValidation>
  </dataValidations>
  <pageMargins left="0.511811024" right="0.511811024" top="0.78740157499999996" bottom="0.78740157499999996" header="0.31496062000000002" footer="0.31496062000000002"/>
  <pageSetup paperSize="9" orientation="portrait" horizontalDpi="4294967293" vertic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3</vt:i4>
      </vt:variant>
    </vt:vector>
  </HeadingPairs>
  <TitlesOfParts>
    <vt:vector size="6" baseType="lpstr">
      <vt:lpstr>ORÇAMENTO</vt:lpstr>
      <vt:lpstr>CRONOGRAMA</vt:lpstr>
      <vt:lpstr>BDI</vt:lpstr>
      <vt:lpstr>BDI!Area_de_impressao</vt:lpstr>
      <vt:lpstr>CRONOGRAMA!Area_de_impressao</vt:lpstr>
      <vt:lpstr>ORÇAMENTO!Area_de_impressao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eng3</dc:creator>
  <cp:lastModifiedBy>engenharia4</cp:lastModifiedBy>
  <cp:lastPrinted>2018-07-27T13:51:12Z</cp:lastPrinted>
  <dcterms:created xsi:type="dcterms:W3CDTF">2013-05-17T17:26:46Z</dcterms:created>
  <dcterms:modified xsi:type="dcterms:W3CDTF">2019-05-10T12:24:03Z</dcterms:modified>
</cp:coreProperties>
</file>