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4610" yWindow="-15" windowWidth="14175" windowHeight="12825"/>
  </bookViews>
  <sheets>
    <sheet name="ORÇAMENTO" sheetId="1" r:id="rId1"/>
    <sheet name="CRONOGRAMA" sheetId="2" r:id="rId2"/>
    <sheet name="BDI" sheetId="5" r:id="rId3"/>
  </sheets>
  <externalReferences>
    <externalReference r:id="rId4"/>
  </externalReferences>
  <definedNames>
    <definedName name="_xlnm._FilterDatabase" localSheetId="0" hidden="1">ORÇAMENTO!$A$10:$G$88</definedName>
    <definedName name="_xlnm.Print_Area" localSheetId="0">ORÇAMENTO!$A$1:$G$96</definedName>
    <definedName name="Import.CR">[1]Dados!$G$8</definedName>
    <definedName name="Import.Município">[1]Dados!$G$7</definedName>
    <definedName name="Import.Proponente">[1]Dados!$G$6</definedName>
  </definedNames>
  <calcPr calcId="144525"/>
</workbook>
</file>

<file path=xl/calcChain.xml><?xml version="1.0" encoding="utf-8"?>
<calcChain xmlns="http://schemas.openxmlformats.org/spreadsheetml/2006/main">
  <c r="H10" i="2" l="1"/>
  <c r="C10" i="2"/>
  <c r="C9" i="2"/>
  <c r="B10" i="2" l="1"/>
  <c r="G90" i="1" l="1"/>
  <c r="F14" i="1"/>
  <c r="F15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3" i="1"/>
  <c r="F34" i="1"/>
  <c r="F35" i="1"/>
  <c r="F36" i="1"/>
  <c r="F37" i="1"/>
  <c r="F38" i="1"/>
  <c r="F39" i="1"/>
  <c r="F40" i="1"/>
  <c r="F42" i="1"/>
  <c r="F43" i="1"/>
  <c r="F44" i="1"/>
  <c r="F45" i="1"/>
  <c r="F46" i="1"/>
  <c r="F47" i="1"/>
  <c r="F48" i="1"/>
  <c r="F49" i="1"/>
  <c r="F50" i="1"/>
  <c r="F52" i="1"/>
  <c r="F53" i="1"/>
  <c r="F54" i="1"/>
  <c r="F55" i="1"/>
  <c r="F56" i="1"/>
  <c r="F57" i="1"/>
  <c r="F59" i="1"/>
  <c r="F60" i="1"/>
  <c r="F61" i="1"/>
  <c r="F63" i="1"/>
  <c r="F64" i="1"/>
  <c r="F66" i="1"/>
  <c r="F67" i="1"/>
  <c r="F68" i="1"/>
  <c r="F69" i="1"/>
  <c r="F70" i="1"/>
  <c r="F72" i="1"/>
  <c r="F74" i="1"/>
  <c r="F75" i="1"/>
  <c r="F77" i="1"/>
  <c r="F79" i="1"/>
  <c r="F81" i="1"/>
  <c r="F84" i="1"/>
  <c r="F86" i="1"/>
  <c r="F88" i="1"/>
  <c r="F89" i="1"/>
  <c r="G14" i="1"/>
  <c r="G15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3" i="1"/>
  <c r="G34" i="1"/>
  <c r="G35" i="1"/>
  <c r="G36" i="1"/>
  <c r="G37" i="1"/>
  <c r="G38" i="1"/>
  <c r="G39" i="1"/>
  <c r="G40" i="1"/>
  <c r="G42" i="1"/>
  <c r="G43" i="1"/>
  <c r="G44" i="1"/>
  <c r="G45" i="1"/>
  <c r="G46" i="1"/>
  <c r="G47" i="1"/>
  <c r="G48" i="1"/>
  <c r="G49" i="1"/>
  <c r="G50" i="1"/>
  <c r="G52" i="1"/>
  <c r="G53" i="1"/>
  <c r="G54" i="1"/>
  <c r="G55" i="1"/>
  <c r="G56" i="1"/>
  <c r="G57" i="1"/>
  <c r="G59" i="1"/>
  <c r="G60" i="1"/>
  <c r="G61" i="1"/>
  <c r="G63" i="1"/>
  <c r="G64" i="1"/>
  <c r="G66" i="1"/>
  <c r="G67" i="1"/>
  <c r="G68" i="1"/>
  <c r="G69" i="1"/>
  <c r="G70" i="1"/>
  <c r="G72" i="1"/>
  <c r="G74" i="1"/>
  <c r="G75" i="1"/>
  <c r="G77" i="1"/>
  <c r="G79" i="1"/>
  <c r="G81" i="1"/>
  <c r="G84" i="1"/>
  <c r="G86" i="1"/>
  <c r="G88" i="1"/>
  <c r="G89" i="1"/>
  <c r="I14" i="1"/>
  <c r="I15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3" i="1"/>
  <c r="I34" i="1"/>
  <c r="I35" i="1"/>
  <c r="I36" i="1"/>
  <c r="I37" i="1"/>
  <c r="I38" i="1"/>
  <c r="I39" i="1"/>
  <c r="I40" i="1"/>
  <c r="I42" i="1"/>
  <c r="I43" i="1"/>
  <c r="I44" i="1"/>
  <c r="I45" i="1"/>
  <c r="I46" i="1"/>
  <c r="I47" i="1"/>
  <c r="I48" i="1"/>
  <c r="I49" i="1"/>
  <c r="I50" i="1"/>
  <c r="I52" i="1"/>
  <c r="I53" i="1"/>
  <c r="I54" i="1"/>
  <c r="I55" i="1"/>
  <c r="I56" i="1"/>
  <c r="I57" i="1"/>
  <c r="I59" i="1"/>
  <c r="I60" i="1"/>
  <c r="I61" i="1"/>
  <c r="I63" i="1"/>
  <c r="I64" i="1"/>
  <c r="I66" i="1"/>
  <c r="I67" i="1"/>
  <c r="I68" i="1"/>
  <c r="I69" i="1"/>
  <c r="I70" i="1"/>
  <c r="I72" i="1"/>
  <c r="I74" i="1"/>
  <c r="I75" i="1"/>
  <c r="I77" i="1"/>
  <c r="I79" i="1"/>
  <c r="I81" i="1"/>
  <c r="I84" i="1"/>
  <c r="I86" i="1"/>
  <c r="I88" i="1"/>
  <c r="I89" i="1"/>
  <c r="C14" i="5" l="1"/>
  <c r="B14" i="5"/>
  <c r="E29" i="5"/>
  <c r="E28" i="5"/>
  <c r="C12" i="5"/>
  <c r="E31" i="5" l="1"/>
  <c r="A35" i="5" s="1"/>
  <c r="E30" i="5"/>
  <c r="J10" i="2" l="1"/>
  <c r="J9" i="2"/>
  <c r="H9" i="2"/>
  <c r="F9" i="2"/>
  <c r="B9" i="2"/>
  <c r="I13" i="1"/>
  <c r="F13" i="1"/>
  <c r="G13" i="1" s="1"/>
  <c r="C43" i="2" l="1"/>
  <c r="F10" i="2"/>
  <c r="A4" i="2" l="1"/>
  <c r="D9" i="2" l="1"/>
  <c r="D10" i="2" l="1"/>
  <c r="D42" i="2" s="1"/>
  <c r="A3" i="2"/>
  <c r="I42" i="2" l="1"/>
  <c r="I43" i="2" s="1"/>
  <c r="G42" i="2"/>
  <c r="G43" i="2" s="1"/>
  <c r="E42" i="2"/>
  <c r="E43" i="2" s="1"/>
  <c r="D43" i="2"/>
  <c r="F42" i="2" l="1"/>
  <c r="H42" i="2"/>
  <c r="J42" i="2" s="1"/>
  <c r="M10" i="1"/>
  <c r="E44" i="2" l="1"/>
  <c r="G44" i="2" l="1"/>
  <c r="I44" i="2" s="1"/>
</calcChain>
</file>

<file path=xl/comments1.xml><?xml version="1.0" encoding="utf-8"?>
<comments xmlns="http://schemas.openxmlformats.org/spreadsheetml/2006/main">
  <authors>
    <author>Administrador</author>
  </authors>
  <commentList>
    <comment ref="A12" authorId="0">
      <text>
        <r>
          <rPr>
            <b/>
            <sz val="8"/>
            <color indexed="81"/>
            <rFont val="Tahoma"/>
            <family val="2"/>
          </rPr>
          <t>Exemplos 
1
1.1
1.1.1
1.1.1.2
1.2
1.2.1
1.2.2
2
2.1
2.2
2.2.1
2.2.2
2.2.2.1
3
3.1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<sst xmlns="http://schemas.openxmlformats.org/spreadsheetml/2006/main" count="375" uniqueCount="249">
  <si>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</si>
  <si>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</si>
  <si>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</si>
  <si>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</si>
  <si>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</si>
  <si>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</si>
  <si>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</si>
  <si>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MAXIMO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</si>
  <si>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</si>
  <si>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</si>
  <si>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</si>
  <si>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</si>
  <si>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</si>
  <si>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</si>
  <si>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</si>
  <si>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</si>
  <si>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</si>
  <si>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</si>
  <si>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</si>
  <si>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1.1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</si>
  <si>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</si>
  <si>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</si>
  <si>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</si>
  <si>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</si>
  <si>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Agente Promotor / Proponente: PREFEITURA MUNICIPAL DE CORONEL VIVIDA-PR</t>
  </si>
  <si>
    <t>DESCRIÇÃO DOS AGRUPADORES DE SERVIÇOS</t>
  </si>
  <si>
    <t>Investimento</t>
  </si>
  <si>
    <t>TOTAL (%)</t>
  </si>
  <si>
    <t>TOTAL (R$)</t>
  </si>
  <si>
    <t>ACUMULADO (R$)</t>
  </si>
  <si>
    <t>CORONEL VIVIDA, XX DE XXXXXXXXXXX DE 2017</t>
  </si>
  <si>
    <t>1.2</t>
  </si>
  <si>
    <t>PESO</t>
  </si>
  <si>
    <t>%</t>
  </si>
  <si>
    <t>Local/data</t>
  </si>
  <si>
    <t>Responsável Técnico</t>
  </si>
  <si>
    <t>Nº da Operação</t>
  </si>
  <si>
    <t>Município/UF</t>
  </si>
  <si>
    <t>Proponente</t>
  </si>
  <si>
    <t>Tipo de Obra (conforme Acórdão 2622/2013 - TCU):</t>
  </si>
  <si>
    <t>ITENS</t>
  </si>
  <si>
    <t>SIGLAS</t>
  </si>
  <si>
    <t>VALORES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</si>
  <si>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</si>
  <si>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</si>
  <si>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</si>
  <si>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</si>
  <si>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</si>
  <si>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</si>
  <si>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</si>
  <si>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</si>
  <si>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</si>
  <si>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</si>
  <si>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</si>
  <si>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</si>
  <si>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I</t>
  </si>
  <si>
    <t>COFINS (geralmente 3,00%)</t>
  </si>
  <si>
    <t>ISS (legislação municipal)</t>
  </si>
  <si>
    <t>CPRB (INSS)</t>
  </si>
  <si>
    <t>BDI conforme Acórdão 2622/2013 - TCU</t>
  </si>
  <si>
    <t>BDI RESULTANTE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</si>
  <si>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</si>
  <si>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</si>
  <si>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</si>
  <si>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 xml:space="preserve">Observações: </t>
  </si>
  <si>
    <t>Data:</t>
  </si>
  <si>
    <t xml:space="preserve">         QUADRO DE COMPOSIÇÃO DO BDI - PADRÃO</t>
  </si>
  <si>
    <t>Grau de Sigilo</t>
  </si>
  <si>
    <t>#PUBLICO</t>
  </si>
  <si>
    <t>MUNICÍPIO DE CORONEL VIVIDA</t>
  </si>
  <si>
    <t>Nome:</t>
  </si>
  <si>
    <t>2.1</t>
  </si>
  <si>
    <t>2.2</t>
  </si>
  <si>
    <t>1.3</t>
  </si>
  <si>
    <t>1.4</t>
  </si>
  <si>
    <t>1.5</t>
  </si>
  <si>
    <t>1.6</t>
  </si>
  <si>
    <t>1.7</t>
  </si>
  <si>
    <t>1.8</t>
  </si>
  <si>
    <t>1.9</t>
  </si>
  <si>
    <t>1.10</t>
  </si>
  <si>
    <t>1.12</t>
  </si>
  <si>
    <t>1.13</t>
  </si>
  <si>
    <t>2.3</t>
  </si>
  <si>
    <t>2.4</t>
  </si>
  <si>
    <t>COTAÇÃO</t>
  </si>
  <si>
    <t>M²</t>
  </si>
  <si>
    <t>M</t>
  </si>
  <si>
    <t>LIMPEZA FINAL DE OBRA</t>
  </si>
  <si>
    <t>Programa</t>
  </si>
  <si>
    <t>.- Construção e Reforma de Edifícios</t>
  </si>
  <si>
    <t>Intervalo de admissibilidade</t>
  </si>
  <si>
    <t>Item Componente do BDI</t>
  </si>
  <si>
    <t>1º Quartil</t>
  </si>
  <si>
    <t>Médio</t>
  </si>
  <si>
    <t>3º Quartil</t>
  </si>
  <si>
    <r>
      <t>A</t>
    </r>
    <r>
      <rPr>
        <sz val="12"/>
        <rFont val="Arial"/>
        <family val="2"/>
      </rPr>
      <t xml:space="preserve">dministração </t>
    </r>
    <r>
      <rPr>
        <b/>
        <sz val="12"/>
        <rFont val="Arial"/>
        <family val="2"/>
      </rPr>
      <t>C</t>
    </r>
    <r>
      <rPr>
        <sz val="12"/>
        <rFont val="Arial"/>
        <family val="2"/>
      </rPr>
      <t>entral</t>
    </r>
  </si>
  <si>
    <r>
      <t>S</t>
    </r>
    <r>
      <rPr>
        <sz val="12"/>
        <rFont val="Arial"/>
        <family val="2"/>
      </rPr>
      <t xml:space="preserve">eguro e </t>
    </r>
    <r>
      <rPr>
        <b/>
        <sz val="12"/>
        <rFont val="Arial"/>
        <family val="2"/>
      </rPr>
      <t>G</t>
    </r>
    <r>
      <rPr>
        <sz val="12"/>
        <rFont val="Arial"/>
        <family val="2"/>
      </rPr>
      <t>arantia</t>
    </r>
  </si>
  <si>
    <r>
      <t>R</t>
    </r>
    <r>
      <rPr>
        <sz val="12"/>
        <rFont val="Arial"/>
        <family val="2"/>
      </rPr>
      <t>isco</t>
    </r>
  </si>
  <si>
    <r>
      <t>D</t>
    </r>
    <r>
      <rPr>
        <sz val="12"/>
        <rFont val="Arial"/>
        <family val="2"/>
      </rPr>
      <t xml:space="preserve">espesas </t>
    </r>
    <r>
      <rPr>
        <b/>
        <sz val="12"/>
        <rFont val="Arial"/>
        <family val="2"/>
      </rPr>
      <t>F</t>
    </r>
    <r>
      <rPr>
        <sz val="12"/>
        <rFont val="Arial"/>
        <family val="2"/>
      </rPr>
      <t>inanceiras</t>
    </r>
  </si>
  <si>
    <r>
      <t>L</t>
    </r>
    <r>
      <rPr>
        <sz val="12"/>
        <rFont val="Arial"/>
        <family val="2"/>
      </rPr>
      <t>ucro</t>
    </r>
  </si>
  <si>
    <r>
      <t>I1:</t>
    </r>
    <r>
      <rPr>
        <sz val="12"/>
        <rFont val="Arial"/>
        <family val="2"/>
      </rPr>
      <t xml:space="preserve"> PIS e COFINS (geralmente PIS 0,65%, COFINS 3,00%)</t>
    </r>
  </si>
  <si>
    <r>
      <t>I2:</t>
    </r>
    <r>
      <rPr>
        <sz val="12"/>
        <rFont val="Arial"/>
        <family val="2"/>
      </rPr>
      <t xml:space="preserve"> ISSQN (conforme legislação municipal) (5% sobre 60% do valor)</t>
    </r>
  </si>
  <si>
    <t>I3: Cont.Prev s/Rec.Bruta (Lei 13.161/2015 - Desoneração)</t>
  </si>
  <si>
    <t>Responsável legal ou procurador</t>
  </si>
  <si>
    <t>XX/XX/2018</t>
  </si>
  <si>
    <t>CPF/CNPJ ou Crea</t>
  </si>
  <si>
    <t>OBJETO: EXECUÇÃO DE INSTALAÇÕES ELÉTRICA E DE REVESTIMENTO NO AUDITÓRIO DO CENTRO CULTURAL PROFESSOR BENEDITO RAKOWSKI</t>
  </si>
  <si>
    <t>LOCALIZAÇÃO: RUA DR° CLAUDINO DOS SANTOS ESQ. RUA MAJOR ESTEVÃO R. DO NASCIMENTO - BAIRRO CENTRO</t>
  </si>
  <si>
    <t>1.1.1</t>
  </si>
  <si>
    <t>1.1.2</t>
  </si>
  <si>
    <t>1.1.3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</si>
  <si>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</si>
  <si>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</si>
  <si>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</si>
  <si>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</si>
  <si>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</si>
  <si>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</si>
  <si>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</si>
  <si>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</si>
  <si>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</si>
  <si>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</si>
  <si>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</si>
  <si>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1.2.12</t>
  </si>
  <si>
    <t>1.2.13</t>
  </si>
  <si>
    <t>1.2.14</t>
  </si>
  <si>
    <t>1.2.15</t>
  </si>
  <si>
    <t>1.3.1</t>
  </si>
  <si>
    <t>1.3.2</t>
  </si>
  <si>
    <t>1.3.3</t>
  </si>
  <si>
    <t>1.3.4</t>
  </si>
  <si>
    <t>1.3.5</t>
  </si>
  <si>
    <t>1.3.6</t>
  </si>
  <si>
    <t>1.3.7</t>
  </si>
  <si>
    <t>1.3.8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</si>
  <si>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</si>
  <si>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</si>
  <si>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</si>
  <si>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</si>
  <si>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</si>
  <si>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</si>
  <si>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</si>
  <si>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</si>
  <si>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</si>
  <si>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1.5.1</t>
  </si>
  <si>
    <t>1.5.2</t>
  </si>
  <si>
    <t>1.5.3</t>
  </si>
  <si>
    <t>1.5.4</t>
  </si>
  <si>
    <t>1.5.5</t>
  </si>
  <si>
    <t>1.5.6</t>
  </si>
  <si>
    <t>1.6.1</t>
  </si>
  <si>
    <t>1.6.2</t>
  </si>
  <si>
    <t>1.6.3</t>
  </si>
  <si>
    <t>1.7.1</t>
  </si>
  <si>
    <t>1.7.2</t>
  </si>
  <si>
    <t>1.8.1</t>
  </si>
  <si>
    <t>1.8.2</t>
  </si>
  <si>
    <t>1.8.3</t>
  </si>
  <si>
    <t>1.8.4</t>
  </si>
  <si>
    <t>1.8.5</t>
  </si>
  <si>
    <t>1.9.1</t>
  </si>
  <si>
    <t>1.10.1</t>
  </si>
  <si>
    <t>1.10.2</t>
  </si>
  <si>
    <t>1.11</t>
  </si>
  <si>
    <t>1.11.1</t>
  </si>
  <si>
    <t>1.12.1</t>
  </si>
  <si>
    <t>1.13.1</t>
  </si>
  <si>
    <t>2.1.1</t>
  </si>
  <si>
    <t>2.2.1</t>
  </si>
  <si>
    <t>2.3.1</t>
  </si>
  <si>
    <t>INSTALAÇÕES ELÉTRICAS</t>
  </si>
  <si>
    <t>ACESSÓRIOS PARA ELETRODUTOS</t>
  </si>
  <si>
    <t>CAIXA PVC 4X2" SOBREPOR</t>
  </si>
  <si>
    <t>CAIXA PVC OCTOGONAL 3X3"</t>
  </si>
  <si>
    <t>LUVA PVC ROSCA 3/4"</t>
  </si>
  <si>
    <t>ACESSÓRIOS USO GERAL</t>
  </si>
  <si>
    <t>ARRUELA DE PRESSÃO GALVANIZADA 1/4"</t>
  </si>
  <si>
    <t>ARRUELA LISA GALVANIZADA 1/4"</t>
  </si>
  <si>
    <t>ARRUELA LISA GALVANIZADA 3/8"</t>
  </si>
  <si>
    <t>BUCHA DE NYLON S4</t>
  </si>
  <si>
    <t>BUCHA DE NYLON S6</t>
  </si>
  <si>
    <t>BUCHA DE NYLON S8</t>
  </si>
  <si>
    <t>PARAFUSO FENDA GALVANIZADA CAB. PANELA 2,9X25MM AUTOATARRACHANTE</t>
  </si>
  <si>
    <t>PARAFUSO FENDA GALVANIZADA CAB. PANELA 4,2X32MM AUTOATARRACHANTE</t>
  </si>
  <si>
    <t>PARAFUSO GALVANIZADO CAB. SEXT. 1/4"X1 3/4" ROSCA SOBERBA</t>
  </si>
  <si>
    <t>PARAFUSO GALVANIZADO CAB. SEXT. 3/8"X2 1/2" ROSCA TOTAL WW</t>
  </si>
  <si>
    <t>PARAFUSO GALVANIZADO CABEÇA LENTILHA 1/4"X5/8" MAQUINA ROSCA TOTAL</t>
  </si>
  <si>
    <t>PORCA SEXTAVADA GALVANIZADA 1/4"</t>
  </si>
  <si>
    <t>PORCA SEXTAVADA GALVANIZADA 3/8"</t>
  </si>
  <si>
    <t>SUPORTE PARA CABO DE AÇO  38X90MM</t>
  </si>
  <si>
    <t>VERGALHÃO GALVANIZADO ROSCA TOTAL 1/4"</t>
  </si>
  <si>
    <t>CABO UNIPOLAR (COBRE)</t>
  </si>
  <si>
    <t>ISOL. PVC - 450/750V 10MM2</t>
  </si>
  <si>
    <t>ISOL. PVC - 450/750V 2,5MM²</t>
  </si>
  <si>
    <t xml:space="preserve">ISOL. PVC - 450/750V 35MM²  </t>
  </si>
  <si>
    <t>ISOL. PVC - 450/750V 16MM²</t>
  </si>
  <si>
    <t>ISOL. PVC - 450/750V 4MM²</t>
  </si>
  <si>
    <t>ISOL. PVC - 450/750V 6MM²</t>
  </si>
  <si>
    <t>ISOL. PP 2 X 2,5MM²</t>
  </si>
  <si>
    <t>ISOL. PP 2 X 1,5MM²</t>
  </si>
  <si>
    <t>DISPOSITIVO ELÉTRICO EMBUTIDO</t>
  </si>
  <si>
    <t>PLACA 2X4" P/ 1 FUNÇÃO</t>
  </si>
  <si>
    <t>PLACA 2X4" P/ 1 FUNÇÃO RETANGULAR</t>
  </si>
  <si>
    <t>PLACA 2X4" P/ 2 FUNÇÕES</t>
  </si>
  <si>
    <t>SEM PLACA INTERRUPTOR 1 TECLA PARALELA</t>
  </si>
  <si>
    <t>SEM PLACA INTERRUPTOR 1 TECLA SIMPLES</t>
  </si>
  <si>
    <t>SEM PLACA TOMADA HEXAGONAL (NBR14136) (2) 2P + T 10A</t>
  </si>
  <si>
    <t>SEM PLACA TOMADA HEXAGONAL (NBR14136) 2P + T 10A</t>
  </si>
  <si>
    <t>COM PLACA TOMADA DE PISO</t>
  </si>
  <si>
    <t>COM PLACA TOMADA DE AUDIO</t>
  </si>
  <si>
    <t>DISPOSITIVO D EPROTEÇÃO</t>
  </si>
  <si>
    <t>DISJUNTOR BIPOLAR TERMOMAGNETICO - NORMA DIN (CURVA C) 10A - 3KA</t>
  </si>
  <si>
    <t>DISJUNTOR BIPOLAR TERMOMAGNETICO - NORMA DIN (CURVA C) 25A - 10KA</t>
  </si>
  <si>
    <t>DISJUNTOR TRIPOLAR TERMOMAGNETICO - NORMA DIN (CURVA C) 50A - 10KA</t>
  </si>
  <si>
    <t>DISJUNTOR UNIPOLAR TERMOMAGNETICO - NORMA DIN (CURVA C) 10A - 10KA</t>
  </si>
  <si>
    <t>DISJUNTOR UNIPOLAR TERMOMAGNETICO - NORMA DIN (CURVA C) 16A - 10KA</t>
  </si>
  <si>
    <t>DISJUNTOR UNIPOLAR TERMOMAGNETICO - NORMA DIN (CURVA C) 25A - 10KA</t>
  </si>
  <si>
    <t xml:space="preserve">ELETROCALHA FURADA TIPO C </t>
  </si>
  <si>
    <t>ELETROCALHA PERFURADA TIPO C 50X50MM CHAPA 22</t>
  </si>
  <si>
    <t>SUPORTE VERTICAL 70X81MM</t>
  </si>
  <si>
    <t>TELA PLANA PERFURADA 50MM</t>
  </si>
  <si>
    <t>ELETRODUTO PVC ROSCA</t>
  </si>
  <si>
    <t>BRAÇADEIRA PVC ENCAIXE 3/4"</t>
  </si>
  <si>
    <t>ELETRODUTO 3/4" 3M</t>
  </si>
  <si>
    <t>LUMUNÁRIA E ACESSÓRIOS</t>
  </si>
  <si>
    <t>LUMINÁRIA LED SOBREPOR LEDVANCE PANEL 40W</t>
  </si>
  <si>
    <t>LUMINÁRIA PARA ALTA PRESSÃO 400W</t>
  </si>
  <si>
    <t>PLAFONIER 4"</t>
  </si>
  <si>
    <t>REATOR ELETROMAGNETICO P/ VAPOR DE MERCURIO 400W</t>
  </si>
  <si>
    <t>SOQUETE BASE E40</t>
  </si>
  <si>
    <t>LAMPADA ALTA PRESSÃO</t>
  </si>
  <si>
    <t>VAPOR METALICO 400W</t>
  </si>
  <si>
    <t>PERFILADOS PERFURADOS</t>
  </si>
  <si>
    <t>CHAPA 22</t>
  </si>
  <si>
    <t>GANCHO CURTO PARA PERFILADO 44X32MM</t>
  </si>
  <si>
    <t>QUADRO DISTRIBUIÇÃO</t>
  </si>
  <si>
    <t>QUADRO DISTRIBUIÇÃO 44 DISJNUTORES C/ BARRAMENTO COMPATIVEL</t>
  </si>
  <si>
    <t>CABEAMENTO METALICO</t>
  </si>
  <si>
    <t>CABO UTP-6 (24AWG) 4 PARES</t>
  </si>
  <si>
    <t>DISPOSITIVO DE CABEAMENTO EMBUTIR</t>
  </si>
  <si>
    <t>PLACA 2X4" 1 MODULO RJ45</t>
  </si>
  <si>
    <t>PAVIMENTAÇÃO E REVESTIMENTO</t>
  </si>
  <si>
    <t xml:space="preserve">PAVIMENTAÇÃO </t>
  </si>
  <si>
    <t>CONTRAPISO E=3CM</t>
  </si>
  <si>
    <t>REVESTIMENTO  PISO</t>
  </si>
  <si>
    <t>REVESTIMENTO CERÂMICO PARA PISO COM PLACAS TIPO PORCELANATO DE DIMENSÕES 72x72CM C/ REJUNTE</t>
  </si>
  <si>
    <t>REVESTIMENTO PAREDES</t>
  </si>
  <si>
    <t>GRAFIATO NA COR ALGODÃO EGIPCIO</t>
  </si>
  <si>
    <t>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</si>
</sst>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0.000%"/>
  </numFmts>
  <fonts count="27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2"/>
      <name val="Arial"/>
      <family val="2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4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42"/>
        <bgColor indexed="64"/>
      </patternFill>
    </fill>
  </fills>
  <borders count="61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9" fillId="0" borderId="0" applyFont="0" applyFill="0" applyBorder="0" applyAlignment="0" applyProtection="0"/>
    <xf numFmtId="0" fontId="26" fillId="0" borderId="0"/>
    <xf numFmtId="43" fontId="9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center"/>
    </xf>
    <xf numFmtId="4" fontId="1" fillId="2" borderId="2" xfId="0" applyNumberFormat="1" applyFont="1" applyFill="1" applyBorder="1" applyAlignment="1" applyProtection="1"/>
    <xf numFmtId="4" fontId="1" fillId="3" borderId="2" xfId="0" applyNumberFormat="1" applyFont="1" applyFill="1" applyBorder="1" applyAlignment="1" applyProtection="1">
      <protection locked="0"/>
    </xf>
    <xf numFmtId="4" fontId="4" fillId="3" borderId="0" xfId="0" applyNumberFormat="1" applyFont="1" applyFill="1" applyAlignment="1" applyProtection="1">
      <alignment horizontal="right"/>
    </xf>
    <xf numFmtId="4" fontId="6" fillId="0" borderId="1" xfId="0" applyNumberFormat="1" applyFont="1" applyBorder="1" applyAlignment="1" applyProtection="1">
      <alignment horizontal="center"/>
    </xf>
    <xf numFmtId="0" fontId="7" fillId="2" borderId="2" xfId="0" applyFont="1" applyFill="1" applyBorder="1" applyAlignment="1" applyProtection="1">
      <alignment horizontal="center" vertical="top" wrapText="1"/>
    </xf>
    <xf numFmtId="4" fontId="6" fillId="0" borderId="0" xfId="0" applyNumberFormat="1" applyFont="1" applyBorder="1" applyAlignment="1" applyProtection="1">
      <alignment horizontal="center"/>
    </xf>
    <xf numFmtId="164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2" fontId="2" fillId="0" borderId="11" xfId="0" applyNumberFormat="1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1" fillId="0" borderId="12" xfId="0" applyFont="1" applyBorder="1" applyAlignment="1" applyProtection="1">
      <alignment horizontal="center" vertical="top"/>
    </xf>
    <xf numFmtId="4" fontId="1" fillId="0" borderId="2" xfId="0" applyNumberFormat="1" applyFont="1" applyBorder="1" applyAlignment="1" applyProtection="1">
      <alignment horizontal="justify" vertical="top" wrapText="1"/>
    </xf>
    <xf numFmtId="4" fontId="1" fillId="0" borderId="2" xfId="0" applyNumberFormat="1" applyFont="1" applyBorder="1" applyAlignment="1" applyProtection="1"/>
    <xf numFmtId="4" fontId="1" fillId="4" borderId="2" xfId="0" applyNumberFormat="1" applyFont="1" applyFill="1" applyBorder="1" applyAlignment="1" applyProtection="1">
      <protection locked="0"/>
    </xf>
    <xf numFmtId="4" fontId="1" fillId="4" borderId="4" xfId="0" applyNumberFormat="1" applyFont="1" applyFill="1" applyBorder="1" applyAlignment="1" applyProtection="1">
      <protection locked="0"/>
    </xf>
    <xf numFmtId="4" fontId="1" fillId="0" borderId="18" xfId="0" applyNumberFormat="1" applyFont="1" applyBorder="1" applyAlignment="1" applyProtection="1"/>
    <xf numFmtId="0" fontId="2" fillId="0" borderId="19" xfId="0" applyFont="1" applyBorder="1" applyAlignment="1" applyProtection="1">
      <alignment horizontal="center" vertical="center"/>
    </xf>
    <xf numFmtId="0" fontId="2" fillId="0" borderId="20" xfId="0" applyFont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vertical="center"/>
    </xf>
    <xf numFmtId="4" fontId="2" fillId="0" borderId="11" xfId="0" applyNumberFormat="1" applyFont="1" applyBorder="1" applyAlignment="1" applyProtection="1">
      <alignment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0" fontId="1" fillId="0" borderId="2" xfId="1" applyNumberFormat="1" applyFont="1" applyBorder="1" applyAlignment="1" applyProtection="1"/>
    <xf numFmtId="9" fontId="2" fillId="0" borderId="11" xfId="1" applyFont="1" applyBorder="1" applyAlignment="1" applyProtection="1">
      <alignment vertical="center"/>
    </xf>
    <xf numFmtId="10" fontId="2" fillId="0" borderId="11" xfId="1" applyNumberFormat="1" applyFont="1" applyBorder="1" applyAlignment="1" applyProtection="1">
      <alignment vertical="center"/>
    </xf>
    <xf numFmtId="0" fontId="2" fillId="0" borderId="16" xfId="0" applyFont="1" applyBorder="1" applyAlignment="1" applyProtection="1">
      <alignment horizontal="center" vertical="center"/>
    </xf>
    <xf numFmtId="0" fontId="2" fillId="0" borderId="17" xfId="0" applyFont="1" applyBorder="1" applyAlignment="1" applyProtection="1">
      <alignment horizontal="right" vertical="center"/>
    </xf>
    <xf numFmtId="0" fontId="0" fillId="0" borderId="8" xfId="0" applyBorder="1"/>
    <xf numFmtId="0" fontId="2" fillId="0" borderId="21" xfId="0" applyNumberFormat="1" applyFont="1" applyFill="1" applyBorder="1" applyAlignment="1" applyProtection="1">
      <alignment vertical="center"/>
    </xf>
    <xf numFmtId="0" fontId="2" fillId="0" borderId="31" xfId="0" applyNumberFormat="1" applyFont="1" applyFill="1" applyBorder="1" applyAlignment="1" applyProtection="1">
      <alignment vertical="center"/>
    </xf>
    <xf numFmtId="0" fontId="2" fillId="0" borderId="22" xfId="0" applyNumberFormat="1" applyFont="1" applyFill="1" applyBorder="1" applyAlignment="1" applyProtection="1">
      <alignment vertical="center"/>
    </xf>
    <xf numFmtId="0" fontId="1" fillId="0" borderId="31" xfId="0" applyFont="1" applyFill="1" applyBorder="1" applyAlignment="1" applyProtection="1">
      <alignment vertical="center"/>
    </xf>
    <xf numFmtId="0" fontId="2" fillId="0" borderId="31" xfId="0" applyFont="1" applyFill="1" applyBorder="1" applyAlignment="1" applyProtection="1">
      <alignment horizontal="left" vertical="center"/>
    </xf>
    <xf numFmtId="0" fontId="2" fillId="0" borderId="22" xfId="0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>
      <alignment horizontal="left" vertical="center"/>
    </xf>
    <xf numFmtId="0" fontId="13" fillId="0" borderId="0" xfId="0" applyNumberFormat="1" applyFont="1" applyFill="1" applyAlignment="1">
      <alignment horizontal="left" vertical="center"/>
    </xf>
    <xf numFmtId="0" fontId="13" fillId="0" borderId="0" xfId="0" applyNumberFormat="1" applyFont="1" applyFill="1" applyAlignment="1" applyProtection="1">
      <alignment horizontal="left" vertical="center" wrapText="1"/>
      <protection hidden="1"/>
    </xf>
    <xf numFmtId="0" fontId="13" fillId="0" borderId="0" xfId="0" applyNumberFormat="1" applyFont="1" applyFill="1" applyAlignment="1" applyProtection="1">
      <alignment horizontal="left" vertical="center"/>
    </xf>
    <xf numFmtId="0" fontId="14" fillId="0" borderId="10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5" fillId="0" borderId="0" xfId="0" applyFont="1"/>
    <xf numFmtId="0" fontId="16" fillId="0" borderId="21" xfId="0" applyFont="1" applyBorder="1" applyAlignment="1">
      <alignment horizontal="center"/>
    </xf>
    <xf numFmtId="0" fontId="16" fillId="0" borderId="31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5" fillId="0" borderId="33" xfId="0" applyFont="1" applyBorder="1"/>
    <xf numFmtId="0" fontId="15" fillId="0" borderId="24" xfId="0" applyFont="1" applyBorder="1"/>
    <xf numFmtId="0" fontId="15" fillId="0" borderId="34" xfId="0" applyFont="1" applyFill="1" applyBorder="1" applyAlignment="1">
      <alignment horizontal="center"/>
    </xf>
    <xf numFmtId="10" fontId="15" fillId="6" borderId="34" xfId="1" applyNumberFormat="1" applyFont="1" applyFill="1" applyBorder="1" applyProtection="1">
      <protection locked="0"/>
    </xf>
    <xf numFmtId="0" fontId="15" fillId="0" borderId="27" xfId="0" applyFont="1" applyBorder="1"/>
    <xf numFmtId="0" fontId="15" fillId="0" borderId="5" xfId="0" applyFont="1" applyBorder="1"/>
    <xf numFmtId="0" fontId="15" fillId="0" borderId="35" xfId="0" applyFont="1" applyFill="1" applyBorder="1" applyAlignment="1">
      <alignment horizontal="center"/>
    </xf>
    <xf numFmtId="10" fontId="15" fillId="6" borderId="35" xfId="1" applyNumberFormat="1" applyFont="1" applyFill="1" applyBorder="1" applyProtection="1">
      <protection locked="0"/>
    </xf>
    <xf numFmtId="0" fontId="15" fillId="0" borderId="30" xfId="0" applyFont="1" applyBorder="1"/>
    <xf numFmtId="0" fontId="15" fillId="0" borderId="3" xfId="0" applyFont="1" applyBorder="1"/>
    <xf numFmtId="10" fontId="15" fillId="6" borderId="36" xfId="1" applyNumberFormat="1" applyFont="1" applyFill="1" applyBorder="1" applyProtection="1">
      <protection locked="0"/>
    </xf>
    <xf numFmtId="0" fontId="15" fillId="0" borderId="4" xfId="0" applyFont="1" applyBorder="1"/>
    <xf numFmtId="0" fontId="15" fillId="0" borderId="28" xfId="0" applyFont="1" applyBorder="1"/>
    <xf numFmtId="0" fontId="15" fillId="0" borderId="32" xfId="0" applyFont="1" applyFill="1" applyBorder="1" applyAlignment="1">
      <alignment horizontal="center"/>
    </xf>
    <xf numFmtId="0" fontId="15" fillId="0" borderId="13" xfId="0" applyFont="1" applyBorder="1"/>
    <xf numFmtId="10" fontId="15" fillId="0" borderId="35" xfId="1" applyNumberFormat="1" applyFont="1" applyFill="1" applyBorder="1" applyProtection="1"/>
    <xf numFmtId="0" fontId="15" fillId="0" borderId="26" xfId="0" applyFont="1" applyBorder="1"/>
    <xf numFmtId="0" fontId="15" fillId="0" borderId="0" xfId="0" applyFont="1" applyBorder="1"/>
    <xf numFmtId="0" fontId="15" fillId="0" borderId="37" xfId="0" applyFont="1" applyBorder="1"/>
    <xf numFmtId="10" fontId="15" fillId="0" borderId="36" xfId="1" applyNumberFormat="1" applyFont="1" applyFill="1" applyBorder="1" applyAlignment="1" applyProtection="1">
      <alignment horizontal="right"/>
    </xf>
    <xf numFmtId="0" fontId="15" fillId="0" borderId="31" xfId="0" applyFont="1" applyBorder="1"/>
    <xf numFmtId="10" fontId="15" fillId="0" borderId="11" xfId="1" applyNumberFormat="1" applyFont="1" applyFill="1" applyBorder="1"/>
    <xf numFmtId="0" fontId="17" fillId="0" borderId="21" xfId="0" applyFont="1" applyFill="1" applyBorder="1"/>
    <xf numFmtId="0" fontId="17" fillId="0" borderId="31" xfId="0" applyFont="1" applyFill="1" applyBorder="1"/>
    <xf numFmtId="10" fontId="17" fillId="0" borderId="11" xfId="1" applyNumberFormat="1" applyFont="1" applyFill="1" applyBorder="1"/>
    <xf numFmtId="0" fontId="18" fillId="0" borderId="0" xfId="0" applyFont="1" applyAlignment="1">
      <alignment vertical="center" wrapText="1"/>
    </xf>
    <xf numFmtId="10" fontId="19" fillId="6" borderId="0" xfId="0" applyNumberFormat="1" applyFont="1" applyFill="1" applyAlignment="1" applyProtection="1">
      <alignment horizontal="left" vertical="center" wrapText="1"/>
      <protection locked="0"/>
    </xf>
    <xf numFmtId="0" fontId="19" fillId="0" borderId="0" xfId="0" applyFont="1" applyFill="1" applyAlignment="1" applyProtection="1">
      <alignment horizontal="right" vertical="center" wrapText="1"/>
    </xf>
    <xf numFmtId="0" fontId="21" fillId="0" borderId="0" xfId="0" applyFont="1" applyFill="1" applyAlignment="1" applyProtection="1">
      <alignment horizontal="right" vertical="center" wrapText="1"/>
    </xf>
    <xf numFmtId="10" fontId="19" fillId="0" borderId="0" xfId="0" applyNumberFormat="1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vertical="center" wrapText="1"/>
    </xf>
    <xf numFmtId="0" fontId="18" fillId="0" borderId="24" xfId="0" applyFont="1" applyBorder="1" applyAlignment="1">
      <alignment vertical="center" wrapText="1"/>
    </xf>
    <xf numFmtId="0" fontId="22" fillId="0" borderId="24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Fill="1" applyAlignment="1">
      <alignment horizontal="right"/>
    </xf>
    <xf numFmtId="14" fontId="19" fillId="6" borderId="0" xfId="0" applyNumberFormat="1" applyFont="1" applyFill="1" applyAlignment="1" applyProtection="1">
      <alignment horizontal="left" vertical="center" wrapText="1"/>
      <protection locked="0"/>
    </xf>
    <xf numFmtId="0" fontId="15" fillId="0" borderId="0" xfId="0" applyFont="1" applyFill="1"/>
    <xf numFmtId="49" fontId="15" fillId="0" borderId="0" xfId="0" applyNumberFormat="1" applyFont="1" applyFill="1" applyAlignment="1">
      <alignment wrapText="1"/>
    </xf>
    <xf numFmtId="0" fontId="0" fillId="0" borderId="0" xfId="0" applyFill="1" applyAlignment="1">
      <alignment wrapText="1"/>
    </xf>
    <xf numFmtId="0" fontId="15" fillId="0" borderId="32" xfId="0" applyFont="1" applyBorder="1" applyAlignment="1">
      <alignment horizontal="center"/>
    </xf>
    <xf numFmtId="0" fontId="17" fillId="0" borderId="0" xfId="0" applyFont="1" applyAlignment="1">
      <alignment vertical="center"/>
    </xf>
    <xf numFmtId="0" fontId="17" fillId="0" borderId="10" xfId="0" applyFont="1" applyBorder="1" applyAlignment="1">
      <alignment horizontal="center" vertical="center"/>
    </xf>
    <xf numFmtId="0" fontId="13" fillId="0" borderId="9" xfId="0" applyNumberFormat="1" applyFont="1" applyFill="1" applyBorder="1" applyAlignment="1">
      <alignment horizontal="left" vertical="center"/>
    </xf>
    <xf numFmtId="4" fontId="1" fillId="4" borderId="14" xfId="0" applyNumberFormat="1" applyFont="1" applyFill="1" applyBorder="1" applyAlignment="1" applyProtection="1">
      <protection locked="0"/>
    </xf>
    <xf numFmtId="4" fontId="1" fillId="0" borderId="14" xfId="0" applyNumberFormat="1" applyFont="1" applyBorder="1" applyAlignment="1" applyProtection="1"/>
    <xf numFmtId="4" fontId="1" fillId="4" borderId="25" xfId="0" applyNumberFormat="1" applyFont="1" applyFill="1" applyBorder="1" applyAlignment="1" applyProtection="1">
      <protection locked="0"/>
    </xf>
    <xf numFmtId="4" fontId="1" fillId="0" borderId="29" xfId="0" applyNumberFormat="1" applyFont="1" applyBorder="1" applyAlignment="1" applyProtection="1"/>
    <xf numFmtId="4" fontId="2" fillId="0" borderId="38" xfId="0" applyNumberFormat="1" applyFont="1" applyBorder="1" applyAlignment="1" applyProtection="1">
      <alignment vertical="center"/>
    </xf>
    <xf numFmtId="0" fontId="7" fillId="2" borderId="0" xfId="0" applyFont="1" applyFill="1" applyBorder="1" applyAlignment="1" applyProtection="1">
      <alignment horizontal="center" vertical="top" wrapText="1"/>
    </xf>
    <xf numFmtId="164" fontId="10" fillId="3" borderId="0" xfId="1" applyNumberFormat="1" applyFont="1" applyFill="1" applyBorder="1" applyAlignment="1" applyProtection="1">
      <alignment horizontal="center" vertical="center"/>
      <protection locked="0"/>
    </xf>
    <xf numFmtId="0" fontId="13" fillId="0" borderId="19" xfId="0" applyNumberFormat="1" applyFont="1" applyFill="1" applyBorder="1" applyAlignment="1">
      <alignment horizontal="left" vertical="center"/>
    </xf>
    <xf numFmtId="0" fontId="1" fillId="2" borderId="2" xfId="0" applyFont="1" applyFill="1" applyBorder="1" applyAlignment="1" applyProtection="1">
      <alignment horizontal="justify" vertical="top" wrapText="1"/>
    </xf>
    <xf numFmtId="0" fontId="0" fillId="7" borderId="0" xfId="0" applyFill="1"/>
    <xf numFmtId="0" fontId="12" fillId="8" borderId="42" xfId="0" applyFont="1" applyFill="1" applyBorder="1" applyAlignment="1">
      <alignment horizontal="center" vertical="center" wrapText="1"/>
    </xf>
    <xf numFmtId="0" fontId="12" fillId="8" borderId="15" xfId="0" applyFont="1" applyFill="1" applyBorder="1" applyAlignment="1">
      <alignment horizontal="center" vertical="center" wrapText="1"/>
    </xf>
    <xf numFmtId="0" fontId="12" fillId="8" borderId="43" xfId="0" applyFont="1" applyFill="1" applyBorder="1" applyAlignment="1">
      <alignment horizontal="center" vertical="center" wrapText="1"/>
    </xf>
    <xf numFmtId="0" fontId="12" fillId="8" borderId="44" xfId="0" applyFont="1" applyFill="1" applyBorder="1" applyAlignment="1">
      <alignment vertical="center"/>
    </xf>
    <xf numFmtId="10" fontId="25" fillId="0" borderId="45" xfId="0" applyNumberFormat="1" applyFont="1" applyFill="1" applyBorder="1" applyAlignment="1">
      <alignment horizontal="center" vertical="center"/>
    </xf>
    <xf numFmtId="10" fontId="25" fillId="0" borderId="46" xfId="0" applyNumberFormat="1" applyFont="1" applyFill="1" applyBorder="1" applyAlignment="1">
      <alignment horizontal="center" vertical="center"/>
    </xf>
    <xf numFmtId="10" fontId="25" fillId="0" borderId="47" xfId="0" applyNumberFormat="1" applyFont="1" applyFill="1" applyBorder="1" applyAlignment="1">
      <alignment horizontal="center" vertical="center"/>
    </xf>
    <xf numFmtId="10" fontId="25" fillId="0" borderId="12" xfId="0" applyNumberFormat="1" applyFont="1" applyFill="1" applyBorder="1" applyAlignment="1">
      <alignment horizontal="center" vertical="center"/>
    </xf>
    <xf numFmtId="10" fontId="25" fillId="0" borderId="2" xfId="0" applyNumberFormat="1" applyFont="1" applyFill="1" applyBorder="1" applyAlignment="1">
      <alignment horizontal="center" vertical="center"/>
    </xf>
    <xf numFmtId="10" fontId="25" fillId="0" borderId="48" xfId="0" applyNumberFormat="1" applyFont="1" applyFill="1" applyBorder="1" applyAlignment="1">
      <alignment horizontal="center" vertical="center"/>
    </xf>
    <xf numFmtId="10" fontId="25" fillId="0" borderId="49" xfId="0" applyNumberFormat="1" applyFont="1" applyFill="1" applyBorder="1" applyAlignment="1">
      <alignment horizontal="center" vertical="center"/>
    </xf>
    <xf numFmtId="10" fontId="25" fillId="0" borderId="50" xfId="0" applyNumberFormat="1" applyFont="1" applyFill="1" applyBorder="1" applyAlignment="1">
      <alignment horizontal="center" vertical="center"/>
    </xf>
    <xf numFmtId="10" fontId="25" fillId="0" borderId="51" xfId="0" applyNumberFormat="1" applyFont="1" applyFill="1" applyBorder="1" applyAlignment="1">
      <alignment horizontal="center" vertical="center"/>
    </xf>
    <xf numFmtId="10" fontId="25" fillId="0" borderId="53" xfId="0" applyNumberFormat="1" applyFont="1" applyFill="1" applyBorder="1" applyAlignment="1">
      <alignment horizontal="center" vertical="center"/>
    </xf>
    <xf numFmtId="10" fontId="25" fillId="0" borderId="56" xfId="0" applyNumberFormat="1" applyFont="1" applyFill="1" applyBorder="1" applyAlignment="1">
      <alignment horizontal="center" vertical="center"/>
    </xf>
    <xf numFmtId="10" fontId="25" fillId="0" borderId="60" xfId="0" applyNumberFormat="1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 vertical="top" wrapText="1"/>
    </xf>
    <xf numFmtId="4" fontId="12" fillId="0" borderId="0" xfId="0" applyNumberFormat="1" applyFont="1" applyFill="1" applyBorder="1" applyAlignment="1" applyProtection="1">
      <alignment horizontal="center"/>
      <protection locked="0"/>
    </xf>
    <xf numFmtId="0" fontId="11" fillId="2" borderId="14" xfId="0" applyFont="1" applyFill="1" applyBorder="1" applyAlignment="1" applyProtection="1">
      <alignment horizontal="center" vertical="center" wrapText="1"/>
    </xf>
    <xf numFmtId="0" fontId="11" fillId="2" borderId="15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8" fillId="2" borderId="14" xfId="0" applyFont="1" applyFill="1" applyBorder="1" applyAlignment="1" applyProtection="1">
      <alignment horizontal="center" vertical="top" wrapText="1"/>
    </xf>
    <xf numFmtId="0" fontId="8" fillId="2" borderId="15" xfId="0" applyFont="1" applyFill="1" applyBorder="1" applyAlignment="1" applyProtection="1">
      <alignment horizontal="center" vertical="top" wrapText="1"/>
    </xf>
    <xf numFmtId="0" fontId="8" fillId="2" borderId="1" xfId="0" applyFont="1" applyFill="1" applyBorder="1" applyAlignment="1" applyProtection="1">
      <alignment horizontal="center" vertical="top" wrapText="1"/>
    </xf>
    <xf numFmtId="0" fontId="5" fillId="0" borderId="24" xfId="0" applyFont="1" applyFill="1" applyBorder="1" applyAlignment="1" applyProtection="1">
      <alignment horizontal="left" vertical="top" wrapText="1"/>
    </xf>
    <xf numFmtId="0" fontId="5" fillId="0" borderId="4" xfId="0" applyFont="1" applyFill="1" applyBorder="1" applyAlignment="1" applyProtection="1">
      <alignment horizontal="left" vertical="top" wrapText="1"/>
    </xf>
    <xf numFmtId="0" fontId="5" fillId="0" borderId="5" xfId="0" applyFont="1" applyFill="1" applyBorder="1" applyAlignment="1" applyProtection="1">
      <alignment horizontal="left" vertical="top" wrapText="1"/>
    </xf>
    <xf numFmtId="0" fontId="5" fillId="0" borderId="6" xfId="0" applyFont="1" applyFill="1" applyBorder="1" applyAlignment="1" applyProtection="1">
      <alignment horizontal="left" vertical="top" wrapText="1"/>
    </xf>
    <xf numFmtId="0" fontId="12" fillId="0" borderId="0" xfId="0" applyFont="1" applyFill="1" applyBorder="1" applyAlignment="1" applyProtection="1">
      <alignment horizontal="center" vertical="center"/>
    </xf>
    <xf numFmtId="4" fontId="2" fillId="0" borderId="11" xfId="0" applyNumberFormat="1" applyFont="1" applyBorder="1" applyAlignment="1" applyProtection="1">
      <alignment horizontal="right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right" vertical="center"/>
    </xf>
    <xf numFmtId="0" fontId="2" fillId="0" borderId="10" xfId="0" applyFont="1" applyBorder="1" applyAlignment="1" applyProtection="1">
      <alignment horizontal="right" vertical="center"/>
    </xf>
    <xf numFmtId="0" fontId="12" fillId="8" borderId="39" xfId="0" applyFont="1" applyFill="1" applyBorder="1" applyAlignment="1">
      <alignment horizontal="center" vertical="center"/>
    </xf>
    <xf numFmtId="0" fontId="12" fillId="8" borderId="40" xfId="0" applyFont="1" applyFill="1" applyBorder="1" applyAlignment="1">
      <alignment horizontal="center" vertical="center"/>
    </xf>
    <xf numFmtId="0" fontId="12" fillId="8" borderId="41" xfId="0" applyFont="1" applyFill="1" applyBorder="1" applyAlignment="1">
      <alignment horizontal="center" vertical="center"/>
    </xf>
    <xf numFmtId="0" fontId="12" fillId="8" borderId="44" xfId="0" applyFont="1" applyFill="1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52" xfId="0" applyBorder="1" applyAlignment="1">
      <alignment vertical="center"/>
    </xf>
    <xf numFmtId="0" fontId="12" fillId="8" borderId="54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55" xfId="0" applyBorder="1" applyAlignment="1">
      <alignment vertical="center"/>
    </xf>
    <xf numFmtId="0" fontId="12" fillId="8" borderId="57" xfId="0" applyFont="1" applyFill="1" applyBorder="1" applyAlignment="1">
      <alignment vertical="center"/>
    </xf>
    <xf numFmtId="0" fontId="0" fillId="0" borderId="58" xfId="0" applyBorder="1" applyAlignment="1">
      <alignment vertical="center"/>
    </xf>
    <xf numFmtId="0" fontId="0" fillId="0" borderId="59" xfId="0" applyBorder="1" applyAlignment="1">
      <alignment vertical="center"/>
    </xf>
    <xf numFmtId="0" fontId="15" fillId="0" borderId="0" xfId="0" applyFont="1" applyFill="1" applyAlignment="1">
      <alignment horizontal="left"/>
    </xf>
    <xf numFmtId="0" fontId="13" fillId="0" borderId="19" xfId="0" applyNumberFormat="1" applyFont="1" applyFill="1" applyBorder="1" applyAlignment="1" applyProtection="1">
      <alignment horizontal="left" vertical="center"/>
    </xf>
    <xf numFmtId="0" fontId="13" fillId="0" borderId="23" xfId="0" applyNumberFormat="1" applyFont="1" applyFill="1" applyBorder="1" applyAlignment="1" applyProtection="1">
      <alignment horizontal="left" vertical="center"/>
    </xf>
    <xf numFmtId="0" fontId="13" fillId="0" borderId="20" xfId="0" applyNumberFormat="1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 applyProtection="1">
      <alignment horizontal="left" vertical="center"/>
    </xf>
    <xf numFmtId="0" fontId="14" fillId="0" borderId="8" xfId="0" applyNumberFormat="1" applyFont="1" applyFill="1" applyBorder="1" applyAlignment="1" applyProtection="1">
      <alignment horizontal="left" vertical="center"/>
    </xf>
    <xf numFmtId="0" fontId="14" fillId="0" borderId="17" xfId="0" applyNumberFormat="1" applyFont="1" applyFill="1" applyBorder="1" applyAlignment="1" applyProtection="1">
      <alignment horizontal="left" vertical="center"/>
    </xf>
    <xf numFmtId="0" fontId="19" fillId="6" borderId="0" xfId="0" applyFont="1" applyFill="1" applyAlignment="1" applyProtection="1">
      <alignment horizontal="left" vertical="center" wrapText="1"/>
      <protection locked="0"/>
    </xf>
    <xf numFmtId="0" fontId="15" fillId="6" borderId="0" xfId="0" applyFont="1" applyFill="1" applyAlignment="1" applyProtection="1">
      <alignment horizontal="left" vertical="center" wrapText="1"/>
      <protection locked="0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14" fillId="0" borderId="9" xfId="0" applyNumberFormat="1" applyFont="1" applyFill="1" applyBorder="1" applyAlignment="1">
      <alignment horizontal="left" vertical="top" wrapText="1"/>
    </xf>
    <xf numFmtId="0" fontId="14" fillId="0" borderId="10" xfId="0" applyNumberFormat="1" applyFont="1" applyFill="1" applyBorder="1" applyAlignment="1">
      <alignment horizontal="left" vertical="top" wrapText="1"/>
    </xf>
    <xf numFmtId="0" fontId="14" fillId="0" borderId="19" xfId="0" applyNumberFormat="1" applyFont="1" applyFill="1" applyBorder="1" applyAlignment="1">
      <alignment horizontal="left" vertical="top" wrapText="1"/>
    </xf>
    <xf numFmtId="0" fontId="14" fillId="0" borderId="23" xfId="0" applyNumberFormat="1" applyFont="1" applyFill="1" applyBorder="1" applyAlignment="1">
      <alignment horizontal="left" vertical="top" wrapText="1"/>
    </xf>
    <xf numFmtId="0" fontId="14" fillId="0" borderId="20" xfId="0" applyNumberFormat="1" applyFont="1" applyFill="1" applyBorder="1" applyAlignment="1">
      <alignment horizontal="left" vertical="top" wrapText="1"/>
    </xf>
    <xf numFmtId="0" fontId="14" fillId="0" borderId="16" xfId="0" applyNumberFormat="1" applyFont="1" applyFill="1" applyBorder="1" applyAlignment="1">
      <alignment horizontal="left" vertical="top" wrapText="1"/>
    </xf>
    <xf numFmtId="0" fontId="14" fillId="0" borderId="8" xfId="0" applyNumberFormat="1" applyFont="1" applyFill="1" applyBorder="1" applyAlignment="1">
      <alignment horizontal="left" vertical="top" wrapText="1"/>
    </xf>
    <xf numFmtId="0" fontId="14" fillId="0" borderId="17" xfId="0" applyNumberFormat="1" applyFont="1" applyFill="1" applyBorder="1" applyAlignment="1">
      <alignment horizontal="left" vertical="top" wrapText="1"/>
    </xf>
    <xf numFmtId="43" fontId="1" fillId="2" borderId="2" xfId="3" applyFont="1" applyFill="1" applyBorder="1" applyAlignment="1" applyProtection="1">
      <alignment horizontal="center"/>
    </xf>
  </cellXfs>
  <cellStyles count="4">
    <cellStyle name="Normal" xfId="0" builtinId="0"/>
    <cellStyle name="Normal 2" xfId="2"/>
    <cellStyle name="Porcentagem" xfId="1" builtinId="5"/>
    <cellStyle name="Vírgula" xfId="3" builtinId="3"/>
  </cellStyles>
  <dxfs count="5">
    <dxf>
      <font>
        <b/>
        <i val="0"/>
        <condense val="0"/>
        <extend val="0"/>
      </font>
      <fill>
        <patternFill>
          <bgColor indexed="27"/>
        </patternFill>
      </fill>
    </dxf>
    <dxf>
      <font>
        <b/>
        <i val="0"/>
        <condense val="0"/>
        <extend val="0"/>
      </font>
      <fill>
        <patternFill>
          <bgColor indexed="27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27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4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0825" y="6257925"/>
          <a:ext cx="200025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6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0825" y="6257925"/>
          <a:ext cx="200025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ng/COMPARTILHADO/ASFALTO/2017%20-%20PAV%20ASF&#193;LTICA/04%20%20-%20ACESSOS%20AO%20LAGO/OR&#199;AMENTO%20CR%208419572016-MTUR-P1037093-43/OR&#199;AMENTO%20C%20R%20841957-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  <row r="28">
          <cell r="G28" t="str">
            <v>DESONERADO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99"/>
  <sheetViews>
    <sheetView tabSelected="1" topLeftCell="A63" workbookViewId="0">
      <selection activeCell="I73" sqref="I73"/>
    </sheetView>
  </sheetViews>
  <sheetFormatPr defaultRowHeight="15" x14ac:dyDescent="0.25"/>
  <cols>
    <col min="1" max="1" width="6.7109375" customWidth="1"/>
    <col min="2" max="2" width="8.7109375" bestFit="1" customWidth="1"/>
    <col min="3" max="3" width="50.140625" customWidth="1"/>
    <col min="4" max="4" width="4.85546875" bestFit="1" customWidth="1"/>
    <col min="5" max="5" width="7.85546875" bestFit="1" customWidth="1"/>
    <col min="6" max="6" width="10" bestFit="1" customWidth="1"/>
    <col min="7" max="7" width="11.7109375" bestFit="1" customWidth="1"/>
    <col min="9" max="9" width="44.85546875" customWidth="1"/>
    <col min="10" max="10" width="16.140625" customWidth="1"/>
    <col min="11" max="11" width="15.28515625" bestFit="1" customWidth="1"/>
    <col min="12" max="12" width="12.28515625" bestFit="1" customWidth="1"/>
    <col min="13" max="13" width="11.7109375" bestFit="1" customWidth="1"/>
  </cols>
  <sheetData>
    <row r="1" spans="1:13" ht="15" customHeight="1" x14ac:dyDescent="0.25">
      <c r="A1" s="31"/>
      <c r="B1" s="31"/>
      <c r="C1" s="31"/>
      <c r="D1" s="31"/>
      <c r="E1" s="31"/>
      <c r="F1" s="31"/>
      <c r="G1" s="31"/>
      <c r="K1" s="132" t="s">
        <v>22</v>
      </c>
    </row>
    <row r="2" spans="1:13" ht="15" customHeight="1" x14ac:dyDescent="0.25">
      <c r="A2" s="31"/>
      <c r="B2" s="31"/>
      <c r="C2" s="31"/>
      <c r="D2" s="31"/>
      <c r="E2" s="31"/>
      <c r="F2" s="31"/>
      <c r="G2" s="31"/>
      <c r="I2" s="135" t="s">
        <v>8</v>
      </c>
      <c r="K2" s="133"/>
    </row>
    <row r="3" spans="1:13" ht="15" customHeight="1" x14ac:dyDescent="0.25">
      <c r="A3" s="31"/>
      <c r="B3" s="31"/>
      <c r="C3" s="32"/>
      <c r="D3" s="31"/>
      <c r="E3" s="31"/>
      <c r="F3" s="31"/>
      <c r="G3" s="31"/>
      <c r="I3" s="136"/>
      <c r="K3" s="133"/>
    </row>
    <row r="4" spans="1:13" ht="15" customHeight="1" x14ac:dyDescent="0.25">
      <c r="A4" s="31"/>
      <c r="B4" s="31"/>
      <c r="C4" s="31"/>
      <c r="D4" s="31"/>
      <c r="E4" s="31"/>
      <c r="F4" s="31"/>
      <c r="G4" s="31"/>
      <c r="I4" s="136"/>
      <c r="K4" s="133"/>
    </row>
    <row r="5" spans="1:13" ht="15" customHeight="1" x14ac:dyDescent="0.25">
      <c r="A5" s="31"/>
      <c r="B5" s="31"/>
      <c r="C5" s="31"/>
      <c r="D5" s="31"/>
      <c r="E5" s="31"/>
      <c r="F5" s="31"/>
      <c r="G5" s="31"/>
      <c r="I5" s="136"/>
      <c r="K5" s="133"/>
    </row>
    <row r="6" spans="1:13" ht="15" customHeight="1" x14ac:dyDescent="0.25">
      <c r="A6" s="31"/>
      <c r="B6" s="31"/>
      <c r="C6" s="31"/>
      <c r="D6" s="31"/>
      <c r="E6" s="31"/>
      <c r="F6" s="31"/>
      <c r="G6" s="31"/>
      <c r="I6" s="137"/>
      <c r="K6" s="133"/>
    </row>
    <row r="7" spans="1:13" ht="25.5" customHeight="1" x14ac:dyDescent="0.25">
      <c r="A7" s="130" t="s">
        <v>107</v>
      </c>
      <c r="B7" s="130"/>
      <c r="C7" s="130"/>
      <c r="D7" s="130"/>
      <c r="E7" s="130"/>
      <c r="F7" s="130"/>
      <c r="G7" s="130"/>
      <c r="K7" s="133"/>
    </row>
    <row r="8" spans="1:13" ht="26.25" customHeight="1" x14ac:dyDescent="0.25">
      <c r="A8" s="138" t="s">
        <v>108</v>
      </c>
      <c r="B8" s="138"/>
      <c r="C8" s="138"/>
      <c r="D8" s="138"/>
      <c r="E8" s="138"/>
      <c r="F8" s="138"/>
      <c r="G8" s="138"/>
      <c r="K8" s="133"/>
      <c r="L8" s="9" t="s">
        <v>9</v>
      </c>
    </row>
    <row r="9" spans="1:13" ht="15" customHeight="1" x14ac:dyDescent="0.25">
      <c r="A9" s="139"/>
      <c r="B9" s="140"/>
      <c r="C9" s="140"/>
      <c r="D9" s="140"/>
      <c r="E9" s="140"/>
      <c r="F9" s="140"/>
      <c r="G9" s="141"/>
      <c r="K9" s="134"/>
      <c r="L9" s="9" t="s">
        <v>3</v>
      </c>
    </row>
    <row r="10" spans="1:13" s="1" customFormat="1" ht="47.25" x14ac:dyDescent="0.25">
      <c r="A10" s="2" t="s">
        <v>5</v>
      </c>
      <c r="B10" s="2" t="s">
        <v>6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10" t="s">
        <v>20</v>
      </c>
      <c r="J10" s="10" t="s">
        <v>21</v>
      </c>
      <c r="K10" s="12"/>
      <c r="L10" s="9" t="s">
        <v>7</v>
      </c>
      <c r="M10" s="9">
        <f>G90</f>
        <v>84245.119999999981</v>
      </c>
    </row>
    <row r="11" spans="1:13" s="1" customFormat="1" ht="20.25" x14ac:dyDescent="0.25">
      <c r="A11" s="111">
        <v>1</v>
      </c>
      <c r="B11" s="111"/>
      <c r="C11" s="111" t="s">
        <v>170</v>
      </c>
      <c r="D11" s="5"/>
      <c r="E11" s="6"/>
      <c r="F11" s="6"/>
      <c r="G11" s="6"/>
      <c r="I11" s="7"/>
      <c r="J11" s="108"/>
      <c r="K11" s="109"/>
      <c r="L11" s="9"/>
      <c r="M11" s="11"/>
    </row>
    <row r="12" spans="1:13" s="1" customFormat="1" ht="20.25" x14ac:dyDescent="0.25">
      <c r="A12" s="111" t="s">
        <v>19</v>
      </c>
      <c r="B12" s="111"/>
      <c r="C12" s="111" t="s">
        <v>171</v>
      </c>
      <c r="D12" s="5"/>
      <c r="E12" s="5"/>
      <c r="F12" s="6"/>
      <c r="G12" s="6"/>
      <c r="I12" s="7"/>
      <c r="J12" s="108"/>
      <c r="K12" s="109"/>
      <c r="L12" s="9"/>
      <c r="M12" s="11"/>
    </row>
    <row r="13" spans="1:13" s="1" customFormat="1" ht="20.25" x14ac:dyDescent="0.25">
      <c r="A13" s="111" t="s">
        <v>109</v>
      </c>
      <c r="B13" s="111" t="s">
        <v>85</v>
      </c>
      <c r="C13" s="111" t="s">
        <v>172</v>
      </c>
      <c r="D13" s="5" t="s">
        <v>248</v>
      </c>
      <c r="E13" s="181">
        <v>132</v>
      </c>
      <c r="F13" s="6">
        <f t="shared" ref="F12:F88" si="0">ROUND(I13,2)</f>
        <v>12.33</v>
      </c>
      <c r="G13" s="6">
        <f t="shared" ref="G12:G88" si="1">ROUND(F13*E13,2)</f>
        <v>1627.56</v>
      </c>
      <c r="I13" s="7">
        <f t="shared" ref="I13:I76" si="2">ROUND(L13-(L13*$K$10),2)</f>
        <v>12.33</v>
      </c>
      <c r="J13" s="108"/>
      <c r="K13" s="109"/>
      <c r="L13" s="9">
        <v>12.33</v>
      </c>
      <c r="M13" s="11"/>
    </row>
    <row r="14" spans="1:13" s="1" customFormat="1" ht="20.25" x14ac:dyDescent="0.25">
      <c r="A14" s="111" t="s">
        <v>110</v>
      </c>
      <c r="B14" s="111" t="s">
        <v>85</v>
      </c>
      <c r="C14" s="111" t="s">
        <v>173</v>
      </c>
      <c r="D14" s="5" t="s">
        <v>248</v>
      </c>
      <c r="E14" s="181">
        <v>79</v>
      </c>
      <c r="F14" s="6">
        <f t="shared" si="0"/>
        <v>5.33</v>
      </c>
      <c r="G14" s="6">
        <f t="shared" si="1"/>
        <v>421.07</v>
      </c>
      <c r="I14" s="7">
        <f t="shared" si="2"/>
        <v>5.33</v>
      </c>
      <c r="J14" s="108"/>
      <c r="K14" s="109"/>
      <c r="L14" s="9">
        <v>5.33</v>
      </c>
      <c r="M14" s="11"/>
    </row>
    <row r="15" spans="1:13" s="1" customFormat="1" ht="20.25" x14ac:dyDescent="0.25">
      <c r="A15" s="111" t="s">
        <v>111</v>
      </c>
      <c r="B15" s="111" t="s">
        <v>85</v>
      </c>
      <c r="C15" s="111" t="s">
        <v>174</v>
      </c>
      <c r="D15" s="5" t="s">
        <v>248</v>
      </c>
      <c r="E15" s="181">
        <v>293</v>
      </c>
      <c r="F15" s="6">
        <f t="shared" si="0"/>
        <v>5.33</v>
      </c>
      <c r="G15" s="6">
        <f t="shared" si="1"/>
        <v>1561.69</v>
      </c>
      <c r="I15" s="7">
        <f t="shared" si="2"/>
        <v>5.33</v>
      </c>
      <c r="J15" s="108"/>
      <c r="K15" s="109"/>
      <c r="L15" s="9">
        <v>5.33</v>
      </c>
      <c r="M15" s="11"/>
    </row>
    <row r="16" spans="1:13" s="1" customFormat="1" ht="20.25" x14ac:dyDescent="0.25">
      <c r="A16" s="111" t="s">
        <v>31</v>
      </c>
      <c r="B16" s="111"/>
      <c r="C16" s="111" t="s">
        <v>175</v>
      </c>
      <c r="D16" s="5"/>
      <c r="E16" s="181"/>
      <c r="F16" s="6"/>
      <c r="G16" s="6"/>
      <c r="I16" s="7"/>
      <c r="J16" s="108"/>
      <c r="K16" s="109"/>
      <c r="L16" s="9"/>
      <c r="M16" s="11"/>
    </row>
    <row r="17" spans="1:13" s="1" customFormat="1" ht="20.25" x14ac:dyDescent="0.25">
      <c r="A17" s="111" t="s">
        <v>112</v>
      </c>
      <c r="B17" s="111" t="s">
        <v>85</v>
      </c>
      <c r="C17" s="111" t="s">
        <v>176</v>
      </c>
      <c r="D17" s="5" t="s">
        <v>248</v>
      </c>
      <c r="E17" s="181">
        <v>241</v>
      </c>
      <c r="F17" s="6">
        <f t="shared" si="0"/>
        <v>0.12</v>
      </c>
      <c r="G17" s="6">
        <f t="shared" si="1"/>
        <v>28.92</v>
      </c>
      <c r="I17" s="7">
        <f t="shared" si="2"/>
        <v>0.12</v>
      </c>
      <c r="J17" s="108"/>
      <c r="K17" s="109"/>
      <c r="L17" s="9">
        <v>0.12</v>
      </c>
      <c r="M17" s="11"/>
    </row>
    <row r="18" spans="1:13" s="1" customFormat="1" ht="20.25" x14ac:dyDescent="0.25">
      <c r="A18" s="111" t="s">
        <v>113</v>
      </c>
      <c r="B18" s="111" t="s">
        <v>85</v>
      </c>
      <c r="C18" s="111" t="s">
        <v>177</v>
      </c>
      <c r="D18" s="5" t="s">
        <v>248</v>
      </c>
      <c r="E18" s="181">
        <v>520</v>
      </c>
      <c r="F18" s="6">
        <f t="shared" si="0"/>
        <v>0.15</v>
      </c>
      <c r="G18" s="6">
        <f t="shared" si="1"/>
        <v>78</v>
      </c>
      <c r="I18" s="7">
        <f t="shared" si="2"/>
        <v>0.15</v>
      </c>
      <c r="J18" s="108"/>
      <c r="K18" s="109"/>
      <c r="L18" s="9">
        <v>0.15</v>
      </c>
      <c r="M18" s="11"/>
    </row>
    <row r="19" spans="1:13" s="1" customFormat="1" ht="20.25" x14ac:dyDescent="0.25">
      <c r="A19" s="111" t="s">
        <v>114</v>
      </c>
      <c r="B19" s="111" t="s">
        <v>85</v>
      </c>
      <c r="C19" s="111" t="s">
        <v>178</v>
      </c>
      <c r="D19" s="5" t="s">
        <v>248</v>
      </c>
      <c r="E19" s="181">
        <v>46</v>
      </c>
      <c r="F19" s="6">
        <f t="shared" si="0"/>
        <v>0.12</v>
      </c>
      <c r="G19" s="6">
        <f t="shared" si="1"/>
        <v>5.52</v>
      </c>
      <c r="I19" s="7">
        <f t="shared" si="2"/>
        <v>0.12</v>
      </c>
      <c r="J19" s="108"/>
      <c r="K19" s="109"/>
      <c r="L19" s="9">
        <v>0.12</v>
      </c>
      <c r="M19" s="11"/>
    </row>
    <row r="20" spans="1:13" s="1" customFormat="1" ht="20.25" x14ac:dyDescent="0.25">
      <c r="A20" s="111" t="s">
        <v>115</v>
      </c>
      <c r="B20" s="111" t="s">
        <v>85</v>
      </c>
      <c r="C20" s="111" t="s">
        <v>179</v>
      </c>
      <c r="D20" s="5" t="s">
        <v>248</v>
      </c>
      <c r="E20" s="181">
        <v>293</v>
      </c>
      <c r="F20" s="6">
        <f t="shared" si="0"/>
        <v>0.11</v>
      </c>
      <c r="G20" s="6">
        <f t="shared" si="1"/>
        <v>32.229999999999997</v>
      </c>
      <c r="I20" s="7">
        <f t="shared" si="2"/>
        <v>0.11</v>
      </c>
      <c r="J20" s="108"/>
      <c r="K20" s="109"/>
      <c r="L20" s="9">
        <v>0.11</v>
      </c>
      <c r="M20" s="11"/>
    </row>
    <row r="21" spans="1:13" s="1" customFormat="1" ht="20.25" x14ac:dyDescent="0.25">
      <c r="A21" s="111" t="s">
        <v>116</v>
      </c>
      <c r="B21" s="111" t="s">
        <v>85</v>
      </c>
      <c r="C21" s="111" t="s">
        <v>180</v>
      </c>
      <c r="D21" s="5" t="s">
        <v>248</v>
      </c>
      <c r="E21" s="181">
        <v>88</v>
      </c>
      <c r="F21" s="6">
        <f t="shared" si="0"/>
        <v>0.11</v>
      </c>
      <c r="G21" s="6">
        <f t="shared" si="1"/>
        <v>9.68</v>
      </c>
      <c r="I21" s="7">
        <f t="shared" si="2"/>
        <v>0.11</v>
      </c>
      <c r="J21" s="108"/>
      <c r="K21" s="109"/>
      <c r="L21" s="9">
        <v>0.11</v>
      </c>
      <c r="M21" s="11"/>
    </row>
    <row r="22" spans="1:13" s="1" customFormat="1" ht="20.25" x14ac:dyDescent="0.25">
      <c r="A22" s="111" t="s">
        <v>117</v>
      </c>
      <c r="B22" s="111" t="s">
        <v>85</v>
      </c>
      <c r="C22" s="111" t="s">
        <v>181</v>
      </c>
      <c r="D22" s="5" t="s">
        <v>248</v>
      </c>
      <c r="E22" s="181">
        <v>78</v>
      </c>
      <c r="F22" s="6">
        <f t="shared" si="0"/>
        <v>0.11</v>
      </c>
      <c r="G22" s="6">
        <f t="shared" si="1"/>
        <v>8.58</v>
      </c>
      <c r="I22" s="7">
        <f t="shared" si="2"/>
        <v>0.11</v>
      </c>
      <c r="J22" s="108"/>
      <c r="K22" s="109"/>
      <c r="L22" s="9">
        <v>0.11</v>
      </c>
      <c r="M22" s="11"/>
    </row>
    <row r="23" spans="1:13" s="1" customFormat="1" ht="22.5" x14ac:dyDescent="0.25">
      <c r="A23" s="111" t="s">
        <v>118</v>
      </c>
      <c r="B23" s="111" t="s">
        <v>85</v>
      </c>
      <c r="C23" s="111" t="s">
        <v>182</v>
      </c>
      <c r="D23" s="5" t="s">
        <v>248</v>
      </c>
      <c r="E23" s="181">
        <v>320</v>
      </c>
      <c r="F23" s="6">
        <f t="shared" si="0"/>
        <v>0.11</v>
      </c>
      <c r="G23" s="6">
        <f t="shared" si="1"/>
        <v>35.200000000000003</v>
      </c>
      <c r="I23" s="7">
        <f t="shared" si="2"/>
        <v>0.11</v>
      </c>
      <c r="J23" s="108"/>
      <c r="K23" s="109"/>
      <c r="L23" s="9">
        <v>0.11</v>
      </c>
      <c r="M23" s="11"/>
    </row>
    <row r="24" spans="1:13" s="1" customFormat="1" ht="22.5" x14ac:dyDescent="0.25">
      <c r="A24" s="111" t="s">
        <v>119</v>
      </c>
      <c r="B24" s="111" t="s">
        <v>85</v>
      </c>
      <c r="C24" s="111" t="s">
        <v>183</v>
      </c>
      <c r="D24" s="5" t="s">
        <v>248</v>
      </c>
      <c r="E24" s="181">
        <v>210</v>
      </c>
      <c r="F24" s="6">
        <f t="shared" si="0"/>
        <v>0.11</v>
      </c>
      <c r="G24" s="6">
        <f t="shared" si="1"/>
        <v>23.1</v>
      </c>
      <c r="I24" s="7">
        <f t="shared" si="2"/>
        <v>0.11</v>
      </c>
      <c r="J24" s="108"/>
      <c r="K24" s="109"/>
      <c r="L24" s="9">
        <v>0.11</v>
      </c>
      <c r="M24" s="11"/>
    </row>
    <row r="25" spans="1:13" s="1" customFormat="1" ht="22.5" x14ac:dyDescent="0.25">
      <c r="A25" s="111" t="s">
        <v>120</v>
      </c>
      <c r="B25" s="111" t="s">
        <v>85</v>
      </c>
      <c r="C25" s="111" t="s">
        <v>184</v>
      </c>
      <c r="D25" s="5" t="s">
        <v>248</v>
      </c>
      <c r="E25" s="181">
        <v>136</v>
      </c>
      <c r="F25" s="6">
        <f t="shared" si="0"/>
        <v>0.11</v>
      </c>
      <c r="G25" s="6">
        <f t="shared" si="1"/>
        <v>14.96</v>
      </c>
      <c r="I25" s="7">
        <f t="shared" si="2"/>
        <v>0.11</v>
      </c>
      <c r="J25" s="108"/>
      <c r="K25" s="109"/>
      <c r="L25" s="9">
        <v>0.11</v>
      </c>
      <c r="M25" s="11"/>
    </row>
    <row r="26" spans="1:13" s="1" customFormat="1" ht="22.5" x14ac:dyDescent="0.25">
      <c r="A26" s="111" t="s">
        <v>121</v>
      </c>
      <c r="B26" s="111" t="s">
        <v>85</v>
      </c>
      <c r="C26" s="111" t="s">
        <v>185</v>
      </c>
      <c r="D26" s="5" t="s">
        <v>248</v>
      </c>
      <c r="E26" s="181">
        <v>4</v>
      </c>
      <c r="F26" s="6">
        <f t="shared" si="0"/>
        <v>0.1</v>
      </c>
      <c r="G26" s="6">
        <f t="shared" si="1"/>
        <v>0.4</v>
      </c>
      <c r="I26" s="7">
        <f t="shared" si="2"/>
        <v>0.1</v>
      </c>
      <c r="J26" s="108"/>
      <c r="K26" s="109"/>
      <c r="L26" s="9">
        <v>0.1</v>
      </c>
      <c r="M26" s="11"/>
    </row>
    <row r="27" spans="1:13" s="1" customFormat="1" ht="22.5" x14ac:dyDescent="0.25">
      <c r="A27" s="111" t="s">
        <v>122</v>
      </c>
      <c r="B27" s="111" t="s">
        <v>85</v>
      </c>
      <c r="C27" s="111" t="s">
        <v>186</v>
      </c>
      <c r="D27" s="5" t="s">
        <v>248</v>
      </c>
      <c r="E27" s="181">
        <v>8</v>
      </c>
      <c r="F27" s="6">
        <f t="shared" si="0"/>
        <v>0.11</v>
      </c>
      <c r="G27" s="6">
        <f t="shared" si="1"/>
        <v>0.88</v>
      </c>
      <c r="I27" s="7">
        <f t="shared" si="2"/>
        <v>0.11</v>
      </c>
      <c r="J27" s="108"/>
      <c r="K27" s="109"/>
      <c r="L27" s="9">
        <v>0.11</v>
      </c>
      <c r="M27" s="11"/>
    </row>
    <row r="28" spans="1:13" s="1" customFormat="1" ht="20.25" x14ac:dyDescent="0.25">
      <c r="A28" s="111" t="s">
        <v>123</v>
      </c>
      <c r="B28" s="111" t="s">
        <v>85</v>
      </c>
      <c r="C28" s="111" t="s">
        <v>187</v>
      </c>
      <c r="D28" s="5" t="s">
        <v>248</v>
      </c>
      <c r="E28" s="181">
        <v>149</v>
      </c>
      <c r="F28" s="6">
        <f t="shared" si="0"/>
        <v>0.1</v>
      </c>
      <c r="G28" s="6">
        <f t="shared" si="1"/>
        <v>14.9</v>
      </c>
      <c r="I28" s="7">
        <f t="shared" si="2"/>
        <v>0.1</v>
      </c>
      <c r="J28" s="108"/>
      <c r="K28" s="109"/>
      <c r="L28" s="9">
        <v>0.1</v>
      </c>
      <c r="M28" s="11"/>
    </row>
    <row r="29" spans="1:13" s="1" customFormat="1" ht="20.25" x14ac:dyDescent="0.25">
      <c r="A29" s="111" t="s">
        <v>124</v>
      </c>
      <c r="B29" s="111" t="s">
        <v>85</v>
      </c>
      <c r="C29" s="111" t="s">
        <v>188</v>
      </c>
      <c r="D29" s="5" t="s">
        <v>248</v>
      </c>
      <c r="E29" s="181">
        <v>4</v>
      </c>
      <c r="F29" s="6">
        <f t="shared" si="0"/>
        <v>0.1</v>
      </c>
      <c r="G29" s="6">
        <f t="shared" si="1"/>
        <v>0.4</v>
      </c>
      <c r="I29" s="7">
        <f t="shared" si="2"/>
        <v>0.1</v>
      </c>
      <c r="J29" s="108"/>
      <c r="K29" s="109"/>
      <c r="L29" s="9">
        <v>0.1</v>
      </c>
      <c r="M29" s="11"/>
    </row>
    <row r="30" spans="1:13" s="1" customFormat="1" ht="20.25" x14ac:dyDescent="0.25">
      <c r="A30" s="111" t="s">
        <v>125</v>
      </c>
      <c r="B30" s="111" t="s">
        <v>85</v>
      </c>
      <c r="C30" s="111" t="s">
        <v>189</v>
      </c>
      <c r="D30" s="5" t="s">
        <v>248</v>
      </c>
      <c r="E30" s="181">
        <v>4</v>
      </c>
      <c r="F30" s="6">
        <f t="shared" si="0"/>
        <v>0.93</v>
      </c>
      <c r="G30" s="6">
        <f t="shared" si="1"/>
        <v>3.72</v>
      </c>
      <c r="I30" s="7">
        <f t="shared" si="2"/>
        <v>0.93</v>
      </c>
      <c r="J30" s="108"/>
      <c r="K30" s="109"/>
      <c r="L30" s="9">
        <v>0.93</v>
      </c>
      <c r="M30" s="11"/>
    </row>
    <row r="31" spans="1:13" s="1" customFormat="1" ht="20.25" x14ac:dyDescent="0.25">
      <c r="A31" s="111" t="s">
        <v>126</v>
      </c>
      <c r="B31" s="111" t="s">
        <v>85</v>
      </c>
      <c r="C31" s="111" t="s">
        <v>190</v>
      </c>
      <c r="D31" s="5" t="s">
        <v>248</v>
      </c>
      <c r="E31" s="181">
        <v>280</v>
      </c>
      <c r="F31" s="6">
        <f t="shared" si="0"/>
        <v>0.93</v>
      </c>
      <c r="G31" s="6">
        <f t="shared" si="1"/>
        <v>260.39999999999998</v>
      </c>
      <c r="I31" s="7">
        <f t="shared" si="2"/>
        <v>0.93</v>
      </c>
      <c r="J31" s="108"/>
      <c r="K31" s="109"/>
      <c r="L31" s="9">
        <v>0.93</v>
      </c>
      <c r="M31" s="11"/>
    </row>
    <row r="32" spans="1:13" s="1" customFormat="1" ht="20.25" x14ac:dyDescent="0.25">
      <c r="A32" s="111" t="s">
        <v>73</v>
      </c>
      <c r="B32" s="111"/>
      <c r="C32" s="111" t="s">
        <v>191</v>
      </c>
      <c r="D32" s="5"/>
      <c r="E32" s="181"/>
      <c r="F32" s="6"/>
      <c r="G32" s="6"/>
      <c r="I32" s="7"/>
      <c r="J32" s="108"/>
      <c r="K32" s="109"/>
      <c r="L32" s="9"/>
      <c r="M32" s="11"/>
    </row>
    <row r="33" spans="1:13" s="1" customFormat="1" ht="20.25" x14ac:dyDescent="0.25">
      <c r="A33" s="111" t="s">
        <v>127</v>
      </c>
      <c r="B33" s="111" t="s">
        <v>85</v>
      </c>
      <c r="C33" s="111" t="s">
        <v>192</v>
      </c>
      <c r="D33" s="5" t="s">
        <v>87</v>
      </c>
      <c r="E33" s="181">
        <v>107</v>
      </c>
      <c r="F33" s="6">
        <f t="shared" si="0"/>
        <v>6</v>
      </c>
      <c r="G33" s="6">
        <f t="shared" si="1"/>
        <v>642</v>
      </c>
      <c r="I33" s="7">
        <f t="shared" si="2"/>
        <v>6</v>
      </c>
      <c r="J33" s="108"/>
      <c r="K33" s="109"/>
      <c r="L33" s="9">
        <v>6</v>
      </c>
      <c r="M33" s="11"/>
    </row>
    <row r="34" spans="1:13" s="1" customFormat="1" ht="20.25" x14ac:dyDescent="0.25">
      <c r="A34" s="111" t="s">
        <v>128</v>
      </c>
      <c r="B34" s="111" t="s">
        <v>85</v>
      </c>
      <c r="C34" s="111" t="s">
        <v>193</v>
      </c>
      <c r="D34" s="5" t="s">
        <v>87</v>
      </c>
      <c r="E34" s="181">
        <v>2200</v>
      </c>
      <c r="F34" s="6">
        <f t="shared" si="0"/>
        <v>1.1000000000000001</v>
      </c>
      <c r="G34" s="6">
        <f t="shared" si="1"/>
        <v>2420</v>
      </c>
      <c r="I34" s="7">
        <f t="shared" si="2"/>
        <v>1.1000000000000001</v>
      </c>
      <c r="J34" s="108"/>
      <c r="K34" s="109"/>
      <c r="L34" s="9">
        <v>1.1000000000000001</v>
      </c>
      <c r="M34" s="11"/>
    </row>
    <row r="35" spans="1:13" s="1" customFormat="1" ht="20.25" x14ac:dyDescent="0.25">
      <c r="A35" s="111" t="s">
        <v>129</v>
      </c>
      <c r="B35" s="111" t="s">
        <v>85</v>
      </c>
      <c r="C35" s="111" t="s">
        <v>194</v>
      </c>
      <c r="D35" s="5" t="s">
        <v>87</v>
      </c>
      <c r="E35" s="181">
        <v>93</v>
      </c>
      <c r="F35" s="6">
        <f t="shared" si="0"/>
        <v>14</v>
      </c>
      <c r="G35" s="6">
        <f t="shared" si="1"/>
        <v>1302</v>
      </c>
      <c r="I35" s="7">
        <f t="shared" si="2"/>
        <v>14</v>
      </c>
      <c r="J35" s="108"/>
      <c r="K35" s="109"/>
      <c r="L35" s="9">
        <v>14</v>
      </c>
      <c r="M35" s="11"/>
    </row>
    <row r="36" spans="1:13" s="1" customFormat="1" ht="20.25" x14ac:dyDescent="0.25">
      <c r="A36" s="111" t="s">
        <v>130</v>
      </c>
      <c r="B36" s="111" t="s">
        <v>85</v>
      </c>
      <c r="C36" s="111" t="s">
        <v>195</v>
      </c>
      <c r="D36" s="5" t="s">
        <v>87</v>
      </c>
      <c r="E36" s="181">
        <v>76.8</v>
      </c>
      <c r="F36" s="6">
        <f t="shared" si="0"/>
        <v>8.17</v>
      </c>
      <c r="G36" s="6">
        <f t="shared" si="1"/>
        <v>627.46</v>
      </c>
      <c r="I36" s="7">
        <f t="shared" si="2"/>
        <v>8.17</v>
      </c>
      <c r="J36" s="108"/>
      <c r="K36" s="109"/>
      <c r="L36" s="9">
        <v>8.17</v>
      </c>
      <c r="M36" s="11"/>
    </row>
    <row r="37" spans="1:13" s="1" customFormat="1" ht="20.25" x14ac:dyDescent="0.25">
      <c r="A37" s="111" t="s">
        <v>131</v>
      </c>
      <c r="B37" s="111" t="s">
        <v>85</v>
      </c>
      <c r="C37" s="111" t="s">
        <v>196</v>
      </c>
      <c r="D37" s="5" t="s">
        <v>87</v>
      </c>
      <c r="E37" s="181">
        <v>1035</v>
      </c>
      <c r="F37" s="6">
        <f t="shared" si="0"/>
        <v>2.1</v>
      </c>
      <c r="G37" s="6">
        <f t="shared" si="1"/>
        <v>2173.5</v>
      </c>
      <c r="I37" s="7">
        <f t="shared" si="2"/>
        <v>2.1</v>
      </c>
      <c r="J37" s="108"/>
      <c r="K37" s="109"/>
      <c r="L37" s="9">
        <v>2.1</v>
      </c>
      <c r="M37" s="11"/>
    </row>
    <row r="38" spans="1:13" s="1" customFormat="1" ht="20.25" x14ac:dyDescent="0.25">
      <c r="A38" s="111" t="s">
        <v>132</v>
      </c>
      <c r="B38" s="111" t="s">
        <v>85</v>
      </c>
      <c r="C38" s="111" t="s">
        <v>197</v>
      </c>
      <c r="D38" s="5" t="s">
        <v>87</v>
      </c>
      <c r="E38" s="181">
        <v>209</v>
      </c>
      <c r="F38" s="6">
        <f t="shared" si="0"/>
        <v>3.53</v>
      </c>
      <c r="G38" s="6">
        <f t="shared" si="1"/>
        <v>737.77</v>
      </c>
      <c r="I38" s="7">
        <f t="shared" si="2"/>
        <v>3.53</v>
      </c>
      <c r="J38" s="108"/>
      <c r="K38" s="109"/>
      <c r="L38" s="9">
        <v>3.53</v>
      </c>
      <c r="M38" s="11"/>
    </row>
    <row r="39" spans="1:13" s="1" customFormat="1" ht="20.25" x14ac:dyDescent="0.25">
      <c r="A39" s="111" t="s">
        <v>133</v>
      </c>
      <c r="B39" s="111" t="s">
        <v>85</v>
      </c>
      <c r="C39" s="111" t="s">
        <v>198</v>
      </c>
      <c r="D39" s="5" t="s">
        <v>87</v>
      </c>
      <c r="E39" s="181">
        <v>307</v>
      </c>
      <c r="F39" s="6">
        <f t="shared" si="0"/>
        <v>3.33</v>
      </c>
      <c r="G39" s="6">
        <f t="shared" si="1"/>
        <v>1022.31</v>
      </c>
      <c r="I39" s="7">
        <f t="shared" si="2"/>
        <v>3.33</v>
      </c>
      <c r="J39" s="108"/>
      <c r="K39" s="109"/>
      <c r="L39" s="9">
        <v>3.33</v>
      </c>
      <c r="M39" s="11"/>
    </row>
    <row r="40" spans="1:13" s="1" customFormat="1" ht="20.25" x14ac:dyDescent="0.25">
      <c r="A40" s="111" t="s">
        <v>134</v>
      </c>
      <c r="B40" s="111" t="s">
        <v>85</v>
      </c>
      <c r="C40" s="111" t="s">
        <v>199</v>
      </c>
      <c r="D40" s="5" t="s">
        <v>87</v>
      </c>
      <c r="E40" s="181">
        <v>160</v>
      </c>
      <c r="F40" s="6">
        <f t="shared" si="0"/>
        <v>2.42</v>
      </c>
      <c r="G40" s="6">
        <f t="shared" si="1"/>
        <v>387.2</v>
      </c>
      <c r="I40" s="7">
        <f t="shared" si="2"/>
        <v>2.42</v>
      </c>
      <c r="J40" s="108"/>
      <c r="K40" s="109"/>
      <c r="L40" s="9">
        <v>2.42</v>
      </c>
      <c r="M40" s="11"/>
    </row>
    <row r="41" spans="1:13" s="1" customFormat="1" ht="20.25" x14ac:dyDescent="0.25">
      <c r="A41" s="111" t="s">
        <v>74</v>
      </c>
      <c r="B41" s="111"/>
      <c r="C41" s="111" t="s">
        <v>200</v>
      </c>
      <c r="D41" s="5"/>
      <c r="E41" s="181"/>
      <c r="F41" s="6"/>
      <c r="G41" s="6"/>
      <c r="I41" s="7"/>
      <c r="J41" s="108"/>
      <c r="K41" s="109"/>
      <c r="L41" s="9"/>
      <c r="M41" s="11"/>
    </row>
    <row r="42" spans="1:13" s="1" customFormat="1" ht="20.25" x14ac:dyDescent="0.25">
      <c r="A42" s="111" t="s">
        <v>135</v>
      </c>
      <c r="B42" s="111" t="s">
        <v>85</v>
      </c>
      <c r="C42" s="111" t="s">
        <v>201</v>
      </c>
      <c r="D42" s="5" t="s">
        <v>248</v>
      </c>
      <c r="E42" s="181">
        <v>29</v>
      </c>
      <c r="F42" s="6">
        <f t="shared" si="0"/>
        <v>4.83</v>
      </c>
      <c r="G42" s="6">
        <f t="shared" si="1"/>
        <v>140.07</v>
      </c>
      <c r="I42" s="7">
        <f t="shared" si="2"/>
        <v>4.83</v>
      </c>
      <c r="J42" s="108"/>
      <c r="K42" s="109"/>
      <c r="L42" s="9">
        <v>4.83</v>
      </c>
      <c r="M42" s="11"/>
    </row>
    <row r="43" spans="1:13" s="1" customFormat="1" ht="20.25" x14ac:dyDescent="0.25">
      <c r="A43" s="111" t="s">
        <v>136</v>
      </c>
      <c r="B43" s="111" t="s">
        <v>85</v>
      </c>
      <c r="C43" s="111" t="s">
        <v>202</v>
      </c>
      <c r="D43" s="5" t="s">
        <v>248</v>
      </c>
      <c r="E43" s="181">
        <v>38</v>
      </c>
      <c r="F43" s="6">
        <f t="shared" si="0"/>
        <v>4.83</v>
      </c>
      <c r="G43" s="6">
        <f t="shared" si="1"/>
        <v>183.54</v>
      </c>
      <c r="I43" s="7">
        <f t="shared" si="2"/>
        <v>4.83</v>
      </c>
      <c r="J43" s="108"/>
      <c r="K43" s="109"/>
      <c r="L43" s="9">
        <v>4.83</v>
      </c>
      <c r="M43" s="11"/>
    </row>
    <row r="44" spans="1:13" s="1" customFormat="1" ht="20.25" x14ac:dyDescent="0.25">
      <c r="A44" s="111" t="s">
        <v>137</v>
      </c>
      <c r="B44" s="111" t="s">
        <v>85</v>
      </c>
      <c r="C44" s="111" t="s">
        <v>203</v>
      </c>
      <c r="D44" s="5" t="s">
        <v>248</v>
      </c>
      <c r="E44" s="181">
        <v>35</v>
      </c>
      <c r="F44" s="6">
        <f t="shared" si="0"/>
        <v>5.5</v>
      </c>
      <c r="G44" s="6">
        <f t="shared" si="1"/>
        <v>192.5</v>
      </c>
      <c r="I44" s="7">
        <f t="shared" si="2"/>
        <v>5.5</v>
      </c>
      <c r="J44" s="108"/>
      <c r="K44" s="109"/>
      <c r="L44" s="9">
        <v>5.5</v>
      </c>
      <c r="M44" s="11"/>
    </row>
    <row r="45" spans="1:13" s="1" customFormat="1" ht="20.25" x14ac:dyDescent="0.25">
      <c r="A45" s="111" t="s">
        <v>138</v>
      </c>
      <c r="B45" s="111" t="s">
        <v>85</v>
      </c>
      <c r="C45" s="111" t="s">
        <v>204</v>
      </c>
      <c r="D45" s="5" t="s">
        <v>248</v>
      </c>
      <c r="E45" s="181">
        <v>9</v>
      </c>
      <c r="F45" s="6">
        <f t="shared" si="0"/>
        <v>7.33</v>
      </c>
      <c r="G45" s="6">
        <f t="shared" si="1"/>
        <v>65.97</v>
      </c>
      <c r="I45" s="7">
        <f t="shared" si="2"/>
        <v>7.33</v>
      </c>
      <c r="J45" s="108"/>
      <c r="K45" s="109"/>
      <c r="L45" s="9">
        <v>7.33</v>
      </c>
      <c r="M45" s="11"/>
    </row>
    <row r="46" spans="1:13" s="1" customFormat="1" ht="20.25" x14ac:dyDescent="0.25">
      <c r="A46" s="111" t="s">
        <v>139</v>
      </c>
      <c r="B46" s="111" t="s">
        <v>85</v>
      </c>
      <c r="C46" s="111" t="s">
        <v>205</v>
      </c>
      <c r="D46" s="5" t="s">
        <v>248</v>
      </c>
      <c r="E46" s="181">
        <v>30</v>
      </c>
      <c r="F46" s="6">
        <f t="shared" si="0"/>
        <v>5.67</v>
      </c>
      <c r="G46" s="6">
        <f t="shared" si="1"/>
        <v>170.1</v>
      </c>
      <c r="I46" s="7">
        <f t="shared" si="2"/>
        <v>5.67</v>
      </c>
      <c r="J46" s="108"/>
      <c r="K46" s="109"/>
      <c r="L46" s="9">
        <v>5.67</v>
      </c>
      <c r="M46" s="11"/>
    </row>
    <row r="47" spans="1:13" s="1" customFormat="1" ht="20.25" x14ac:dyDescent="0.25">
      <c r="A47" s="111" t="s">
        <v>140</v>
      </c>
      <c r="B47" s="111" t="s">
        <v>85</v>
      </c>
      <c r="C47" s="111" t="s">
        <v>206</v>
      </c>
      <c r="D47" s="5" t="s">
        <v>248</v>
      </c>
      <c r="E47" s="181">
        <v>73</v>
      </c>
      <c r="F47" s="6">
        <f t="shared" si="0"/>
        <v>13.67</v>
      </c>
      <c r="G47" s="6">
        <f t="shared" si="1"/>
        <v>997.91</v>
      </c>
      <c r="I47" s="7">
        <f t="shared" si="2"/>
        <v>13.67</v>
      </c>
      <c r="J47" s="108"/>
      <c r="K47" s="109"/>
      <c r="L47" s="9">
        <v>13.67</v>
      </c>
      <c r="M47" s="11"/>
    </row>
    <row r="48" spans="1:13" s="1" customFormat="1" ht="20.25" x14ac:dyDescent="0.25">
      <c r="A48" s="111" t="s">
        <v>141</v>
      </c>
      <c r="B48" s="111" t="s">
        <v>85</v>
      </c>
      <c r="C48" s="111" t="s">
        <v>207</v>
      </c>
      <c r="D48" s="5" t="s">
        <v>248</v>
      </c>
      <c r="E48" s="181">
        <v>40</v>
      </c>
      <c r="F48" s="6">
        <f t="shared" si="0"/>
        <v>7.67</v>
      </c>
      <c r="G48" s="6">
        <f t="shared" si="1"/>
        <v>306.8</v>
      </c>
      <c r="I48" s="7">
        <f t="shared" si="2"/>
        <v>7.67</v>
      </c>
      <c r="J48" s="108"/>
      <c r="K48" s="109"/>
      <c r="L48" s="9">
        <v>7.67</v>
      </c>
      <c r="M48" s="11"/>
    </row>
    <row r="49" spans="1:13" s="1" customFormat="1" ht="20.25" x14ac:dyDescent="0.25">
      <c r="A49" s="111" t="s">
        <v>142</v>
      </c>
      <c r="B49" s="111" t="s">
        <v>85</v>
      </c>
      <c r="C49" s="111" t="s">
        <v>208</v>
      </c>
      <c r="D49" s="5" t="s">
        <v>248</v>
      </c>
      <c r="E49" s="181">
        <v>3</v>
      </c>
      <c r="F49" s="6">
        <f t="shared" si="0"/>
        <v>20.67</v>
      </c>
      <c r="G49" s="6">
        <f t="shared" si="1"/>
        <v>62.01</v>
      </c>
      <c r="I49" s="7">
        <f t="shared" si="2"/>
        <v>20.67</v>
      </c>
      <c r="J49" s="108"/>
      <c r="K49" s="109"/>
      <c r="L49" s="9">
        <v>20.67</v>
      </c>
      <c r="M49" s="11"/>
    </row>
    <row r="50" spans="1:13" s="1" customFormat="1" ht="20.25" x14ac:dyDescent="0.25">
      <c r="A50" s="111" t="s">
        <v>143</v>
      </c>
      <c r="B50" s="111" t="s">
        <v>85</v>
      </c>
      <c r="C50" s="111" t="s">
        <v>209</v>
      </c>
      <c r="D50" s="5" t="s">
        <v>248</v>
      </c>
      <c r="E50" s="181">
        <v>24</v>
      </c>
      <c r="F50" s="6">
        <f t="shared" si="0"/>
        <v>15.67</v>
      </c>
      <c r="G50" s="6">
        <f t="shared" si="1"/>
        <v>376.08</v>
      </c>
      <c r="I50" s="7">
        <f t="shared" si="2"/>
        <v>15.67</v>
      </c>
      <c r="J50" s="108"/>
      <c r="K50" s="109"/>
      <c r="L50" s="9">
        <v>15.67</v>
      </c>
      <c r="M50" s="11"/>
    </row>
    <row r="51" spans="1:13" s="1" customFormat="1" ht="20.25" x14ac:dyDescent="0.25">
      <c r="A51" s="111" t="s">
        <v>75</v>
      </c>
      <c r="B51" s="111"/>
      <c r="C51" s="111" t="s">
        <v>210</v>
      </c>
      <c r="D51" s="5"/>
      <c r="E51" s="181"/>
      <c r="F51" s="6"/>
      <c r="G51" s="6"/>
      <c r="I51" s="7"/>
      <c r="J51" s="108"/>
      <c r="K51" s="109"/>
      <c r="L51" s="9"/>
      <c r="M51" s="11"/>
    </row>
    <row r="52" spans="1:13" s="1" customFormat="1" ht="22.5" x14ac:dyDescent="0.25">
      <c r="A52" s="111" t="s">
        <v>144</v>
      </c>
      <c r="B52" s="111" t="s">
        <v>85</v>
      </c>
      <c r="C52" s="111" t="s">
        <v>211</v>
      </c>
      <c r="D52" s="5" t="s">
        <v>248</v>
      </c>
      <c r="E52" s="181">
        <v>5</v>
      </c>
      <c r="F52" s="6">
        <f t="shared" si="0"/>
        <v>35.67</v>
      </c>
      <c r="G52" s="6">
        <f t="shared" si="1"/>
        <v>178.35</v>
      </c>
      <c r="I52" s="7">
        <f t="shared" si="2"/>
        <v>35.67</v>
      </c>
      <c r="J52" s="108"/>
      <c r="K52" s="109"/>
      <c r="L52" s="9">
        <v>35.67</v>
      </c>
      <c r="M52" s="11"/>
    </row>
    <row r="53" spans="1:13" s="1" customFormat="1" ht="22.5" x14ac:dyDescent="0.25">
      <c r="A53" s="111" t="s">
        <v>145</v>
      </c>
      <c r="B53" s="111" t="s">
        <v>85</v>
      </c>
      <c r="C53" s="111" t="s">
        <v>212</v>
      </c>
      <c r="D53" s="5" t="s">
        <v>248</v>
      </c>
      <c r="E53" s="181">
        <v>7</v>
      </c>
      <c r="F53" s="6">
        <f t="shared" si="0"/>
        <v>35.67</v>
      </c>
      <c r="G53" s="6">
        <f t="shared" si="1"/>
        <v>249.69</v>
      </c>
      <c r="I53" s="7">
        <f t="shared" si="2"/>
        <v>35.67</v>
      </c>
      <c r="J53" s="108"/>
      <c r="K53" s="109"/>
      <c r="L53" s="9">
        <v>35.67</v>
      </c>
      <c r="M53" s="11"/>
    </row>
    <row r="54" spans="1:13" s="1" customFormat="1" ht="22.5" x14ac:dyDescent="0.25">
      <c r="A54" s="111" t="s">
        <v>146</v>
      </c>
      <c r="B54" s="111" t="s">
        <v>85</v>
      </c>
      <c r="C54" s="111" t="s">
        <v>213</v>
      </c>
      <c r="D54" s="5" t="s">
        <v>248</v>
      </c>
      <c r="E54" s="181">
        <v>1</v>
      </c>
      <c r="F54" s="6">
        <f t="shared" si="0"/>
        <v>51.67</v>
      </c>
      <c r="G54" s="6">
        <f t="shared" si="1"/>
        <v>51.67</v>
      </c>
      <c r="I54" s="7">
        <f t="shared" si="2"/>
        <v>51.67</v>
      </c>
      <c r="J54" s="108"/>
      <c r="K54" s="109"/>
      <c r="L54" s="9">
        <v>51.67</v>
      </c>
      <c r="M54" s="11"/>
    </row>
    <row r="55" spans="1:13" s="1" customFormat="1" ht="22.5" x14ac:dyDescent="0.25">
      <c r="A55" s="111" t="s">
        <v>147</v>
      </c>
      <c r="B55" s="111" t="s">
        <v>85</v>
      </c>
      <c r="C55" s="111" t="s">
        <v>214</v>
      </c>
      <c r="D55" s="5" t="s">
        <v>248</v>
      </c>
      <c r="E55" s="181">
        <v>8</v>
      </c>
      <c r="F55" s="6">
        <f t="shared" si="0"/>
        <v>24.96</v>
      </c>
      <c r="G55" s="6">
        <f t="shared" si="1"/>
        <v>199.68</v>
      </c>
      <c r="I55" s="7">
        <f t="shared" si="2"/>
        <v>24.96</v>
      </c>
      <c r="J55" s="108"/>
      <c r="K55" s="109"/>
      <c r="L55" s="9">
        <v>24.96</v>
      </c>
      <c r="M55" s="11"/>
    </row>
    <row r="56" spans="1:13" s="1" customFormat="1" ht="22.5" x14ac:dyDescent="0.25">
      <c r="A56" s="111" t="s">
        <v>148</v>
      </c>
      <c r="B56" s="111" t="s">
        <v>85</v>
      </c>
      <c r="C56" s="111" t="s">
        <v>215</v>
      </c>
      <c r="D56" s="5" t="s">
        <v>248</v>
      </c>
      <c r="E56" s="181">
        <v>14</v>
      </c>
      <c r="F56" s="6">
        <f t="shared" si="0"/>
        <v>24</v>
      </c>
      <c r="G56" s="6">
        <f t="shared" si="1"/>
        <v>336</v>
      </c>
      <c r="I56" s="7">
        <f t="shared" si="2"/>
        <v>24</v>
      </c>
      <c r="J56" s="108"/>
      <c r="K56" s="109"/>
      <c r="L56" s="9">
        <v>24</v>
      </c>
      <c r="M56" s="11"/>
    </row>
    <row r="57" spans="1:13" s="1" customFormat="1" ht="22.5" x14ac:dyDescent="0.25">
      <c r="A57" s="111" t="s">
        <v>149</v>
      </c>
      <c r="B57" s="111" t="s">
        <v>85</v>
      </c>
      <c r="C57" s="111" t="s">
        <v>216</v>
      </c>
      <c r="D57" s="5" t="s">
        <v>248</v>
      </c>
      <c r="E57" s="181">
        <v>8</v>
      </c>
      <c r="F57" s="6">
        <f t="shared" si="0"/>
        <v>24</v>
      </c>
      <c r="G57" s="6">
        <f t="shared" si="1"/>
        <v>192</v>
      </c>
      <c r="I57" s="7">
        <f t="shared" si="2"/>
        <v>24</v>
      </c>
      <c r="J57" s="108"/>
      <c r="K57" s="109"/>
      <c r="L57" s="9">
        <v>24</v>
      </c>
      <c r="M57" s="11"/>
    </row>
    <row r="58" spans="1:13" s="1" customFormat="1" ht="20.25" x14ac:dyDescent="0.25">
      <c r="A58" s="111" t="s">
        <v>76</v>
      </c>
      <c r="B58" s="111"/>
      <c r="C58" s="111" t="s">
        <v>217</v>
      </c>
      <c r="D58" s="5"/>
      <c r="E58" s="181"/>
      <c r="F58" s="6"/>
      <c r="G58" s="6"/>
      <c r="I58" s="7"/>
      <c r="J58" s="108"/>
      <c r="K58" s="109"/>
      <c r="L58" s="9"/>
      <c r="M58" s="11"/>
    </row>
    <row r="59" spans="1:13" s="1" customFormat="1" ht="20.25" x14ac:dyDescent="0.25">
      <c r="A59" s="111" t="s">
        <v>150</v>
      </c>
      <c r="B59" s="111" t="s">
        <v>85</v>
      </c>
      <c r="C59" s="111" t="s">
        <v>218</v>
      </c>
      <c r="D59" s="5" t="s">
        <v>87</v>
      </c>
      <c r="E59" s="181">
        <v>70</v>
      </c>
      <c r="F59" s="6">
        <f t="shared" si="0"/>
        <v>36</v>
      </c>
      <c r="G59" s="6">
        <f t="shared" si="1"/>
        <v>2520</v>
      </c>
      <c r="I59" s="7">
        <f t="shared" si="2"/>
        <v>36</v>
      </c>
      <c r="J59" s="108"/>
      <c r="K59" s="109"/>
      <c r="L59" s="9">
        <v>36</v>
      </c>
      <c r="M59" s="11"/>
    </row>
    <row r="60" spans="1:13" s="1" customFormat="1" ht="20.25" x14ac:dyDescent="0.25">
      <c r="A60" s="111" t="s">
        <v>151</v>
      </c>
      <c r="B60" s="111" t="s">
        <v>85</v>
      </c>
      <c r="C60" s="111" t="s">
        <v>219</v>
      </c>
      <c r="D60" s="5" t="s">
        <v>248</v>
      </c>
      <c r="E60" s="181">
        <v>44</v>
      </c>
      <c r="F60" s="6">
        <f t="shared" si="0"/>
        <v>20.67</v>
      </c>
      <c r="G60" s="6">
        <f t="shared" si="1"/>
        <v>909.48</v>
      </c>
      <c r="I60" s="7">
        <f t="shared" si="2"/>
        <v>20.67</v>
      </c>
      <c r="J60" s="108"/>
      <c r="K60" s="109"/>
      <c r="L60" s="9">
        <v>20.67</v>
      </c>
      <c r="M60" s="11"/>
    </row>
    <row r="61" spans="1:13" s="1" customFormat="1" ht="20.25" x14ac:dyDescent="0.25">
      <c r="A61" s="111" t="s">
        <v>152</v>
      </c>
      <c r="B61" s="111" t="s">
        <v>85</v>
      </c>
      <c r="C61" s="111" t="s">
        <v>220</v>
      </c>
      <c r="D61" s="5" t="s">
        <v>248</v>
      </c>
      <c r="E61" s="181">
        <v>44</v>
      </c>
      <c r="F61" s="6">
        <f t="shared" si="0"/>
        <v>41.33</v>
      </c>
      <c r="G61" s="6">
        <f t="shared" si="1"/>
        <v>1818.52</v>
      </c>
      <c r="I61" s="7">
        <f t="shared" si="2"/>
        <v>41.33</v>
      </c>
      <c r="J61" s="108"/>
      <c r="K61" s="109"/>
      <c r="L61" s="9">
        <v>41.33</v>
      </c>
      <c r="M61" s="11"/>
    </row>
    <row r="62" spans="1:13" s="1" customFormat="1" ht="20.25" x14ac:dyDescent="0.25">
      <c r="A62" s="111" t="s">
        <v>77</v>
      </c>
      <c r="B62" s="111"/>
      <c r="C62" s="111" t="s">
        <v>221</v>
      </c>
      <c r="D62" s="5"/>
      <c r="E62" s="181"/>
      <c r="F62" s="6"/>
      <c r="G62" s="6"/>
      <c r="I62" s="7"/>
      <c r="J62" s="108"/>
      <c r="K62" s="109"/>
      <c r="L62" s="9"/>
      <c r="M62" s="11"/>
    </row>
    <row r="63" spans="1:13" s="1" customFormat="1" ht="20.25" x14ac:dyDescent="0.25">
      <c r="A63" s="111" t="s">
        <v>153</v>
      </c>
      <c r="B63" s="111" t="s">
        <v>85</v>
      </c>
      <c r="C63" s="111" t="s">
        <v>222</v>
      </c>
      <c r="D63" s="5" t="s">
        <v>248</v>
      </c>
      <c r="E63" s="181">
        <v>388</v>
      </c>
      <c r="F63" s="6">
        <f t="shared" si="0"/>
        <v>2.97</v>
      </c>
      <c r="G63" s="6">
        <f t="shared" si="1"/>
        <v>1152.3599999999999</v>
      </c>
      <c r="I63" s="7">
        <f t="shared" si="2"/>
        <v>2.97</v>
      </c>
      <c r="J63" s="108"/>
      <c r="K63" s="109"/>
      <c r="L63" s="9">
        <v>2.97</v>
      </c>
      <c r="M63" s="11"/>
    </row>
    <row r="64" spans="1:13" s="1" customFormat="1" ht="20.25" x14ac:dyDescent="0.25">
      <c r="A64" s="111" t="s">
        <v>154</v>
      </c>
      <c r="B64" s="111" t="s">
        <v>85</v>
      </c>
      <c r="C64" s="111" t="s">
        <v>223</v>
      </c>
      <c r="D64" s="5" t="s">
        <v>87</v>
      </c>
      <c r="E64" s="181">
        <v>300</v>
      </c>
      <c r="F64" s="6">
        <f t="shared" si="0"/>
        <v>12.33</v>
      </c>
      <c r="G64" s="6">
        <f t="shared" si="1"/>
        <v>3699</v>
      </c>
      <c r="I64" s="7">
        <f t="shared" si="2"/>
        <v>12.33</v>
      </c>
      <c r="J64" s="108"/>
      <c r="K64" s="109"/>
      <c r="L64" s="9">
        <v>12.33</v>
      </c>
      <c r="M64" s="11"/>
    </row>
    <row r="65" spans="1:13" s="1" customFormat="1" ht="20.25" x14ac:dyDescent="0.25">
      <c r="A65" s="111" t="s">
        <v>78</v>
      </c>
      <c r="B65" s="111"/>
      <c r="C65" s="111" t="s">
        <v>224</v>
      </c>
      <c r="D65" s="5"/>
      <c r="E65" s="181"/>
      <c r="F65" s="6"/>
      <c r="G65" s="6"/>
      <c r="I65" s="7"/>
      <c r="J65" s="108"/>
      <c r="K65" s="109"/>
      <c r="L65" s="9"/>
      <c r="M65" s="11"/>
    </row>
    <row r="66" spans="1:13" s="1" customFormat="1" ht="20.25" x14ac:dyDescent="0.25">
      <c r="A66" s="111" t="s">
        <v>155</v>
      </c>
      <c r="B66" s="111" t="s">
        <v>85</v>
      </c>
      <c r="C66" s="111" t="s">
        <v>225</v>
      </c>
      <c r="D66" s="5" t="s">
        <v>248</v>
      </c>
      <c r="E66" s="181">
        <v>75</v>
      </c>
      <c r="F66" s="6">
        <f t="shared" si="0"/>
        <v>60.67</v>
      </c>
      <c r="G66" s="6">
        <f t="shared" si="1"/>
        <v>4550.25</v>
      </c>
      <c r="I66" s="7">
        <f t="shared" si="2"/>
        <v>60.67</v>
      </c>
      <c r="J66" s="108"/>
      <c r="K66" s="109"/>
      <c r="L66" s="9">
        <v>60.67</v>
      </c>
      <c r="M66" s="11"/>
    </row>
    <row r="67" spans="1:13" s="1" customFormat="1" ht="20.25" x14ac:dyDescent="0.25">
      <c r="A67" s="111" t="s">
        <v>156</v>
      </c>
      <c r="B67" s="111" t="s">
        <v>85</v>
      </c>
      <c r="C67" s="111" t="s">
        <v>226</v>
      </c>
      <c r="D67" s="5" t="s">
        <v>248</v>
      </c>
      <c r="E67" s="181">
        <v>5</v>
      </c>
      <c r="F67" s="6">
        <f t="shared" si="0"/>
        <v>51.67</v>
      </c>
      <c r="G67" s="6">
        <f t="shared" si="1"/>
        <v>258.35000000000002</v>
      </c>
      <c r="I67" s="7">
        <f t="shared" si="2"/>
        <v>51.67</v>
      </c>
      <c r="J67" s="108"/>
      <c r="K67" s="109"/>
      <c r="L67" s="9">
        <v>51.67</v>
      </c>
      <c r="M67" s="11"/>
    </row>
    <row r="68" spans="1:13" s="1" customFormat="1" ht="20.25" x14ac:dyDescent="0.25">
      <c r="A68" s="111" t="s">
        <v>157</v>
      </c>
      <c r="B68" s="111" t="s">
        <v>85</v>
      </c>
      <c r="C68" s="111" t="s">
        <v>227</v>
      </c>
      <c r="D68" s="5" t="s">
        <v>248</v>
      </c>
      <c r="E68" s="181">
        <v>5</v>
      </c>
      <c r="F68" s="6">
        <f t="shared" si="0"/>
        <v>31.67</v>
      </c>
      <c r="G68" s="6">
        <f t="shared" si="1"/>
        <v>158.35</v>
      </c>
      <c r="I68" s="7">
        <f t="shared" si="2"/>
        <v>31.67</v>
      </c>
      <c r="J68" s="108"/>
      <c r="K68" s="109"/>
      <c r="L68" s="9">
        <v>31.67</v>
      </c>
      <c r="M68" s="11"/>
    </row>
    <row r="69" spans="1:13" s="1" customFormat="1" ht="20.25" x14ac:dyDescent="0.25">
      <c r="A69" s="111" t="s">
        <v>158</v>
      </c>
      <c r="B69" s="111" t="s">
        <v>85</v>
      </c>
      <c r="C69" s="111" t="s">
        <v>228</v>
      </c>
      <c r="D69" s="5" t="s">
        <v>248</v>
      </c>
      <c r="E69" s="181">
        <v>5</v>
      </c>
      <c r="F69" s="6">
        <f t="shared" si="0"/>
        <v>96.67</v>
      </c>
      <c r="G69" s="6">
        <f t="shared" si="1"/>
        <v>483.35</v>
      </c>
      <c r="I69" s="7">
        <f t="shared" si="2"/>
        <v>96.67</v>
      </c>
      <c r="J69" s="108"/>
      <c r="K69" s="109"/>
      <c r="L69" s="9">
        <v>96.67</v>
      </c>
      <c r="M69" s="11"/>
    </row>
    <row r="70" spans="1:13" s="1" customFormat="1" ht="20.25" x14ac:dyDescent="0.25">
      <c r="A70" s="111" t="s">
        <v>159</v>
      </c>
      <c r="B70" s="111" t="s">
        <v>85</v>
      </c>
      <c r="C70" s="111" t="s">
        <v>229</v>
      </c>
      <c r="D70" s="5" t="s">
        <v>248</v>
      </c>
      <c r="E70" s="181">
        <v>5</v>
      </c>
      <c r="F70" s="6">
        <f t="shared" si="0"/>
        <v>16.670000000000002</v>
      </c>
      <c r="G70" s="6">
        <f t="shared" si="1"/>
        <v>83.35</v>
      </c>
      <c r="I70" s="7">
        <f t="shared" si="2"/>
        <v>16.670000000000002</v>
      </c>
      <c r="J70" s="108"/>
      <c r="K70" s="109"/>
      <c r="L70" s="9">
        <v>16.670000000000002</v>
      </c>
      <c r="M70" s="11"/>
    </row>
    <row r="71" spans="1:13" s="1" customFormat="1" ht="20.25" x14ac:dyDescent="0.25">
      <c r="A71" s="111" t="s">
        <v>79</v>
      </c>
      <c r="B71" s="111"/>
      <c r="C71" s="111" t="s">
        <v>230</v>
      </c>
      <c r="D71" s="5"/>
      <c r="E71" s="181"/>
      <c r="F71" s="6"/>
      <c r="G71" s="6"/>
      <c r="I71" s="7"/>
      <c r="J71" s="108"/>
      <c r="K71" s="109"/>
      <c r="L71" s="9"/>
      <c r="M71" s="11"/>
    </row>
    <row r="72" spans="1:13" s="1" customFormat="1" ht="20.25" x14ac:dyDescent="0.25">
      <c r="A72" s="111" t="s">
        <v>160</v>
      </c>
      <c r="B72" s="111" t="s">
        <v>85</v>
      </c>
      <c r="C72" s="111" t="s">
        <v>231</v>
      </c>
      <c r="D72" s="5" t="s">
        <v>248</v>
      </c>
      <c r="E72" s="181">
        <v>5</v>
      </c>
      <c r="F72" s="6">
        <f t="shared" si="0"/>
        <v>71.67</v>
      </c>
      <c r="G72" s="6">
        <f t="shared" si="1"/>
        <v>358.35</v>
      </c>
      <c r="I72" s="7">
        <f t="shared" si="2"/>
        <v>71.67</v>
      </c>
      <c r="J72" s="108"/>
      <c r="K72" s="109"/>
      <c r="L72" s="9">
        <v>71.67</v>
      </c>
      <c r="M72" s="11"/>
    </row>
    <row r="73" spans="1:13" s="1" customFormat="1" ht="20.25" x14ac:dyDescent="0.25">
      <c r="A73" s="111" t="s">
        <v>80</v>
      </c>
      <c r="B73" s="111"/>
      <c r="C73" s="111" t="s">
        <v>232</v>
      </c>
      <c r="D73" s="5"/>
      <c r="E73" s="181"/>
      <c r="F73" s="6"/>
      <c r="G73" s="6"/>
      <c r="I73" s="7"/>
      <c r="J73" s="108"/>
      <c r="K73" s="109"/>
      <c r="L73" s="9"/>
      <c r="M73" s="11"/>
    </row>
    <row r="74" spans="1:13" s="1" customFormat="1" ht="20.25" x14ac:dyDescent="0.25">
      <c r="A74" s="111" t="s">
        <v>161</v>
      </c>
      <c r="B74" s="111" t="s">
        <v>85</v>
      </c>
      <c r="C74" s="111" t="s">
        <v>233</v>
      </c>
      <c r="D74" s="5" t="s">
        <v>248</v>
      </c>
      <c r="E74" s="181">
        <v>291</v>
      </c>
      <c r="F74" s="6">
        <f t="shared" si="0"/>
        <v>22.33</v>
      </c>
      <c r="G74" s="6">
        <f t="shared" si="1"/>
        <v>6498.03</v>
      </c>
      <c r="I74" s="7">
        <f t="shared" si="2"/>
        <v>22.33</v>
      </c>
      <c r="J74" s="108"/>
      <c r="K74" s="109"/>
      <c r="L74" s="9">
        <v>22.33</v>
      </c>
      <c r="M74" s="11"/>
    </row>
    <row r="75" spans="1:13" s="1" customFormat="1" ht="20.25" x14ac:dyDescent="0.25">
      <c r="A75" s="111" t="s">
        <v>162</v>
      </c>
      <c r="B75" s="111" t="s">
        <v>85</v>
      </c>
      <c r="C75" s="111" t="s">
        <v>234</v>
      </c>
      <c r="D75" s="5" t="s">
        <v>248</v>
      </c>
      <c r="E75" s="181">
        <v>291</v>
      </c>
      <c r="F75" s="6">
        <f t="shared" si="0"/>
        <v>15.33</v>
      </c>
      <c r="G75" s="6">
        <f t="shared" si="1"/>
        <v>4461.03</v>
      </c>
      <c r="I75" s="7">
        <f t="shared" si="2"/>
        <v>15.33</v>
      </c>
      <c r="J75" s="108"/>
      <c r="K75" s="109"/>
      <c r="L75" s="9">
        <v>15.33</v>
      </c>
      <c r="M75" s="11"/>
    </row>
    <row r="76" spans="1:13" s="1" customFormat="1" ht="20.25" x14ac:dyDescent="0.25">
      <c r="A76" s="111" t="s">
        <v>163</v>
      </c>
      <c r="B76" s="111"/>
      <c r="C76" s="111" t="s">
        <v>235</v>
      </c>
      <c r="D76" s="5"/>
      <c r="E76" s="181"/>
      <c r="F76" s="6"/>
      <c r="G76" s="6"/>
      <c r="I76" s="7"/>
      <c r="J76" s="108"/>
      <c r="K76" s="109"/>
      <c r="L76" s="9"/>
      <c r="M76" s="11"/>
    </row>
    <row r="77" spans="1:13" s="1" customFormat="1" ht="22.5" x14ac:dyDescent="0.25">
      <c r="A77" s="111" t="s">
        <v>164</v>
      </c>
      <c r="B77" s="111" t="s">
        <v>85</v>
      </c>
      <c r="C77" s="111" t="s">
        <v>236</v>
      </c>
      <c r="D77" s="5" t="s">
        <v>248</v>
      </c>
      <c r="E77" s="181">
        <v>3</v>
      </c>
      <c r="F77" s="6">
        <f t="shared" si="0"/>
        <v>383.33</v>
      </c>
      <c r="G77" s="6">
        <f t="shared" si="1"/>
        <v>1149.99</v>
      </c>
      <c r="I77" s="7">
        <f t="shared" ref="I77:I89" si="3">ROUND(L77-(L77*$K$10),2)</f>
        <v>383.33</v>
      </c>
      <c r="J77" s="108"/>
      <c r="K77" s="109"/>
      <c r="L77" s="9">
        <v>383.33</v>
      </c>
      <c r="M77" s="11"/>
    </row>
    <row r="78" spans="1:13" s="1" customFormat="1" ht="20.25" x14ac:dyDescent="0.25">
      <c r="A78" s="111" t="s">
        <v>81</v>
      </c>
      <c r="B78" s="111"/>
      <c r="C78" s="111" t="s">
        <v>237</v>
      </c>
      <c r="D78" s="5"/>
      <c r="E78" s="181"/>
      <c r="F78" s="6"/>
      <c r="G78" s="6"/>
      <c r="I78" s="7"/>
      <c r="J78" s="108"/>
      <c r="K78" s="109"/>
      <c r="L78" s="9">
        <v>0</v>
      </c>
      <c r="M78" s="11"/>
    </row>
    <row r="79" spans="1:13" s="1" customFormat="1" ht="20.25" x14ac:dyDescent="0.25">
      <c r="A79" s="111" t="s">
        <v>165</v>
      </c>
      <c r="B79" s="111" t="s">
        <v>85</v>
      </c>
      <c r="C79" s="111" t="s">
        <v>238</v>
      </c>
      <c r="D79" s="5" t="s">
        <v>87</v>
      </c>
      <c r="E79" s="181">
        <v>350</v>
      </c>
      <c r="F79" s="6">
        <f t="shared" si="0"/>
        <v>2.33</v>
      </c>
      <c r="G79" s="6">
        <f t="shared" si="1"/>
        <v>815.5</v>
      </c>
      <c r="I79" s="7">
        <f t="shared" si="3"/>
        <v>2.33</v>
      </c>
      <c r="J79" s="108"/>
      <c r="K79" s="109"/>
      <c r="L79" s="9">
        <v>2.33</v>
      </c>
      <c r="M79" s="11"/>
    </row>
    <row r="80" spans="1:13" s="1" customFormat="1" ht="20.25" x14ac:dyDescent="0.25">
      <c r="A80" s="111" t="s">
        <v>82</v>
      </c>
      <c r="B80" s="111"/>
      <c r="C80" s="111" t="s">
        <v>239</v>
      </c>
      <c r="D80" s="5"/>
      <c r="E80" s="181"/>
      <c r="F80" s="6"/>
      <c r="G80" s="6"/>
      <c r="I80" s="7"/>
      <c r="J80" s="108"/>
      <c r="K80" s="109"/>
      <c r="L80" s="9"/>
      <c r="M80" s="11"/>
    </row>
    <row r="81" spans="1:13" s="1" customFormat="1" ht="20.25" x14ac:dyDescent="0.25">
      <c r="A81" s="111" t="s">
        <v>166</v>
      </c>
      <c r="B81" s="111" t="s">
        <v>85</v>
      </c>
      <c r="C81" s="111" t="s">
        <v>240</v>
      </c>
      <c r="D81" s="5" t="s">
        <v>248</v>
      </c>
      <c r="E81" s="181">
        <v>8</v>
      </c>
      <c r="F81" s="6">
        <f t="shared" si="0"/>
        <v>26.33</v>
      </c>
      <c r="G81" s="6">
        <f t="shared" si="1"/>
        <v>210.64</v>
      </c>
      <c r="I81" s="7">
        <f t="shared" si="3"/>
        <v>26.33</v>
      </c>
      <c r="J81" s="108"/>
      <c r="K81" s="109"/>
      <c r="L81" s="9">
        <v>26.33</v>
      </c>
      <c r="M81" s="11"/>
    </row>
    <row r="82" spans="1:13" s="1" customFormat="1" ht="20.25" x14ac:dyDescent="0.25">
      <c r="A82" s="111">
        <v>2</v>
      </c>
      <c r="B82" s="111"/>
      <c r="C82" s="111" t="s">
        <v>241</v>
      </c>
      <c r="D82" s="5"/>
      <c r="E82" s="181"/>
      <c r="F82" s="6"/>
      <c r="G82" s="6"/>
      <c r="I82" s="7"/>
      <c r="J82" s="108"/>
      <c r="K82" s="109"/>
      <c r="L82" s="9"/>
      <c r="M82" s="11"/>
    </row>
    <row r="83" spans="1:13" s="1" customFormat="1" ht="20.25" x14ac:dyDescent="0.25">
      <c r="A83" s="111" t="s">
        <v>71</v>
      </c>
      <c r="B83" s="111"/>
      <c r="C83" s="111" t="s">
        <v>242</v>
      </c>
      <c r="D83" s="5"/>
      <c r="E83" s="181"/>
      <c r="F83" s="6"/>
      <c r="G83" s="6"/>
      <c r="I83" s="7"/>
      <c r="J83" s="108"/>
      <c r="K83" s="109"/>
      <c r="L83" s="9"/>
      <c r="M83" s="11"/>
    </row>
    <row r="84" spans="1:13" s="1" customFormat="1" ht="20.25" x14ac:dyDescent="0.25">
      <c r="A84" s="111" t="s">
        <v>167</v>
      </c>
      <c r="B84" s="111">
        <v>87632</v>
      </c>
      <c r="C84" s="111" t="s">
        <v>243</v>
      </c>
      <c r="D84" s="5" t="s">
        <v>86</v>
      </c>
      <c r="E84" s="181">
        <v>189</v>
      </c>
      <c r="F84" s="6">
        <f t="shared" si="0"/>
        <v>43.32</v>
      </c>
      <c r="G84" s="6">
        <f t="shared" si="1"/>
        <v>8187.48</v>
      </c>
      <c r="I84" s="7">
        <f t="shared" si="3"/>
        <v>43.32</v>
      </c>
      <c r="J84" s="108"/>
      <c r="K84" s="109"/>
      <c r="L84" s="9">
        <v>43.32</v>
      </c>
      <c r="M84" s="11"/>
    </row>
    <row r="85" spans="1:13" s="1" customFormat="1" ht="20.25" x14ac:dyDescent="0.25">
      <c r="A85" s="111" t="s">
        <v>72</v>
      </c>
      <c r="B85" s="111"/>
      <c r="C85" s="111" t="s">
        <v>244</v>
      </c>
      <c r="D85" s="5"/>
      <c r="E85" s="181"/>
      <c r="F85" s="6"/>
      <c r="G85" s="6"/>
      <c r="I85" s="7"/>
      <c r="J85" s="108"/>
      <c r="K85" s="109"/>
      <c r="L85" s="9"/>
      <c r="M85" s="11"/>
    </row>
    <row r="86" spans="1:13" s="1" customFormat="1" ht="22.5" x14ac:dyDescent="0.25">
      <c r="A86" s="111" t="s">
        <v>168</v>
      </c>
      <c r="B86" s="111">
        <v>87262</v>
      </c>
      <c r="C86" s="111" t="s">
        <v>245</v>
      </c>
      <c r="D86" s="5" t="s">
        <v>86</v>
      </c>
      <c r="E86" s="181">
        <v>189</v>
      </c>
      <c r="F86" s="6">
        <f t="shared" si="0"/>
        <v>112.4</v>
      </c>
      <c r="G86" s="6">
        <f t="shared" si="1"/>
        <v>21243.599999999999</v>
      </c>
      <c r="I86" s="7">
        <f t="shared" si="3"/>
        <v>112.4</v>
      </c>
      <c r="J86" s="108"/>
      <c r="K86" s="109"/>
      <c r="L86" s="9">
        <v>112.4</v>
      </c>
      <c r="M86" s="11"/>
    </row>
    <row r="87" spans="1:13" s="1" customFormat="1" ht="20.25" x14ac:dyDescent="0.25">
      <c r="A87" s="111" t="s">
        <v>83</v>
      </c>
      <c r="B87" s="111"/>
      <c r="C87" s="111" t="s">
        <v>246</v>
      </c>
      <c r="D87" s="5"/>
      <c r="E87" s="181"/>
      <c r="F87" s="6"/>
      <c r="G87" s="6"/>
      <c r="I87" s="7"/>
      <c r="J87" s="108"/>
      <c r="K87" s="109"/>
      <c r="L87" s="9"/>
      <c r="M87" s="11"/>
    </row>
    <row r="88" spans="1:13" s="1" customFormat="1" ht="20.25" x14ac:dyDescent="0.25">
      <c r="A88" s="111" t="s">
        <v>169</v>
      </c>
      <c r="B88" s="111">
        <v>9537</v>
      </c>
      <c r="C88" s="111" t="s">
        <v>247</v>
      </c>
      <c r="D88" s="5" t="s">
        <v>86</v>
      </c>
      <c r="E88" s="181">
        <v>280</v>
      </c>
      <c r="F88" s="6">
        <f t="shared" si="0"/>
        <v>28.34</v>
      </c>
      <c r="G88" s="6">
        <f t="shared" si="1"/>
        <v>7935.2</v>
      </c>
      <c r="I88" s="7">
        <f t="shared" si="3"/>
        <v>28.34</v>
      </c>
      <c r="J88" s="108"/>
      <c r="K88" s="109"/>
      <c r="L88" s="9">
        <v>28.34</v>
      </c>
      <c r="M88" s="11"/>
    </row>
    <row r="89" spans="1:13" s="1" customFormat="1" ht="20.25" x14ac:dyDescent="0.25">
      <c r="A89" s="111" t="s">
        <v>84</v>
      </c>
      <c r="B89" s="111">
        <v>9537</v>
      </c>
      <c r="C89" s="111" t="s">
        <v>88</v>
      </c>
      <c r="D89" s="5" t="s">
        <v>86</v>
      </c>
      <c r="E89" s="181">
        <v>189</v>
      </c>
      <c r="F89" s="6">
        <f t="shared" ref="F89" si="4">ROUND(I89,2)</f>
        <v>3.23</v>
      </c>
      <c r="G89" s="6">
        <f t="shared" ref="G89" si="5">ROUND(F89*E89,2)</f>
        <v>610.47</v>
      </c>
      <c r="I89" s="7">
        <f t="shared" si="3"/>
        <v>3.23</v>
      </c>
      <c r="J89" s="108"/>
      <c r="K89" s="109"/>
      <c r="L89" s="9">
        <v>3.23</v>
      </c>
      <c r="M89" s="11"/>
    </row>
    <row r="90" spans="1:13" x14ac:dyDescent="0.25">
      <c r="A90" s="129" t="s">
        <v>4</v>
      </c>
      <c r="B90" s="129"/>
      <c r="C90" s="129"/>
      <c r="D90" s="129"/>
      <c r="E90" s="129"/>
      <c r="F90" s="129"/>
      <c r="G90" s="8">
        <f>SUM(G11:G89)</f>
        <v>84245.119999999981</v>
      </c>
    </row>
    <row r="91" spans="1:13" x14ac:dyDescent="0.25">
      <c r="A91" s="31"/>
      <c r="B91" s="31"/>
      <c r="C91" s="31"/>
      <c r="D91" s="31"/>
      <c r="E91" s="31"/>
      <c r="F91" s="31"/>
      <c r="G91" s="31"/>
    </row>
    <row r="92" spans="1:13" ht="15" customHeight="1" x14ac:dyDescent="0.25">
      <c r="A92" s="131" t="s">
        <v>30</v>
      </c>
      <c r="B92" s="131"/>
      <c r="C92" s="131"/>
      <c r="D92" s="131"/>
      <c r="E92" s="131"/>
      <c r="F92" s="131"/>
      <c r="G92" s="131"/>
    </row>
    <row r="93" spans="1:13" x14ac:dyDescent="0.25">
      <c r="A93" s="31"/>
      <c r="B93" s="31"/>
      <c r="C93" s="31"/>
      <c r="D93" s="31"/>
      <c r="E93" s="31"/>
      <c r="F93" s="31"/>
      <c r="G93" s="31"/>
    </row>
    <row r="94" spans="1:13" x14ac:dyDescent="0.25">
      <c r="A94" s="31"/>
      <c r="B94" s="31"/>
      <c r="C94" s="31"/>
      <c r="D94" s="31"/>
      <c r="E94" s="31"/>
      <c r="F94" s="31"/>
      <c r="G94" s="31"/>
    </row>
    <row r="95" spans="1:13" x14ac:dyDescent="0.25">
      <c r="A95" s="31"/>
      <c r="B95" s="31"/>
      <c r="C95" s="31"/>
      <c r="D95" s="31"/>
      <c r="E95" s="31"/>
      <c r="F95" s="31"/>
      <c r="G95" s="31"/>
    </row>
    <row r="96" spans="1:13" x14ac:dyDescent="0.25">
      <c r="A96" s="31"/>
      <c r="B96" s="31"/>
      <c r="C96" s="31"/>
      <c r="D96" s="31"/>
      <c r="E96" s="31"/>
      <c r="F96" s="31"/>
      <c r="G96" s="31"/>
    </row>
    <row r="97" spans="1:7" x14ac:dyDescent="0.25">
      <c r="A97" s="31"/>
      <c r="B97" s="31"/>
      <c r="C97" s="31"/>
      <c r="D97" s="31"/>
      <c r="E97" s="31"/>
      <c r="F97" s="31"/>
      <c r="G97" s="31"/>
    </row>
    <row r="98" spans="1:7" x14ac:dyDescent="0.25">
      <c r="A98" s="31"/>
      <c r="B98" s="31"/>
      <c r="C98" s="31"/>
      <c r="D98" s="31"/>
      <c r="E98" s="31"/>
      <c r="F98" s="31"/>
      <c r="G98" s="31"/>
    </row>
    <row r="99" spans="1:7" x14ac:dyDescent="0.25">
      <c r="A99" s="31"/>
      <c r="B99" s="31"/>
      <c r="C99" s="31"/>
      <c r="D99" s="31"/>
      <c r="E99" s="31"/>
      <c r="F99" s="31"/>
      <c r="G99" s="31"/>
    </row>
  </sheetData>
  <sheetProtection password="EE6F" sheet="1" objects="1" scenarios="1" selectLockedCells="1"/>
  <mergeCells count="7">
    <mergeCell ref="A90:F90"/>
    <mergeCell ref="A7:G7"/>
    <mergeCell ref="A92:G92"/>
    <mergeCell ref="K1:K9"/>
    <mergeCell ref="I2:I6"/>
    <mergeCell ref="A8:G8"/>
    <mergeCell ref="A9:G9"/>
  </mergeCells>
  <conditionalFormatting sqref="C11:C89">
    <cfRule type="expression" dxfId="4" priority="3" stopIfTrue="1">
      <formula>$B11=$BD11</formula>
    </cfRule>
  </conditionalFormatting>
  <conditionalFormatting sqref="D13:E89">
    <cfRule type="expression" dxfId="0" priority="1" stopIfTrue="1">
      <formula>$B13=$BD13</formula>
    </cfRule>
  </conditionalFormatting>
  <dataValidations xWindow="923" yWindow="503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:I89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7"/>
  <sheetViews>
    <sheetView workbookViewId="0">
      <selection activeCell="H10" sqref="H10"/>
    </sheetView>
  </sheetViews>
  <sheetFormatPr defaultRowHeight="12" customHeight="1" x14ac:dyDescent="0.25"/>
  <cols>
    <col min="1" max="1" width="7.42578125" customWidth="1"/>
    <col min="2" max="2" width="50.5703125" customWidth="1"/>
    <col min="3" max="4" width="11.140625" customWidth="1"/>
    <col min="5" max="5" width="7" bestFit="1" customWidth="1"/>
    <col min="6" max="6" width="7.28515625" customWidth="1"/>
    <col min="7" max="7" width="7" bestFit="1" customWidth="1"/>
    <col min="8" max="8" width="6" bestFit="1" customWidth="1"/>
    <col min="9" max="11" width="7" bestFit="1" customWidth="1"/>
    <col min="12" max="12" width="6" bestFit="1" customWidth="1"/>
    <col min="13" max="13" width="7" bestFit="1" customWidth="1"/>
    <col min="14" max="14" width="6" bestFit="1" customWidth="1"/>
    <col min="15" max="15" width="7" bestFit="1" customWidth="1"/>
    <col min="16" max="16" width="6" bestFit="1" customWidth="1"/>
  </cols>
  <sheetData>
    <row r="1" spans="1:16" ht="15.75" x14ac:dyDescent="0.25">
      <c r="A1" s="142" t="s">
        <v>23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</row>
    <row r="2" spans="1:16" ht="15" x14ac:dyDescent="0.25">
      <c r="A2" s="13"/>
      <c r="B2" s="13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</row>
    <row r="3" spans="1:16" ht="15" x14ac:dyDescent="0.25">
      <c r="A3" s="41" t="str">
        <f>ORÇAMENTO!A7</f>
        <v>OBJETO: EXECUÇÃO DE INSTALAÇÕES ELÉTRICA E DE REVESTIMENTO NO AUDITÓRIO DO CENTRO CULTURAL PROFESSOR BENEDITO RAKOWSKI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3"/>
    </row>
    <row r="4" spans="1:16" ht="15" x14ac:dyDescent="0.25">
      <c r="A4" s="41" t="str">
        <f>ORÇAMENTO!A8</f>
        <v>LOCALIZAÇÃO: RUA DR° CLAUDINO DOS SANTOS ESQ. RUA MAJOR ESTEVÃO R. DO NASCIMENTO - BAIRRO CENTRO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3"/>
    </row>
    <row r="5" spans="1:16" ht="15" x14ac:dyDescent="0.25">
      <c r="A5" s="41" t="s">
        <v>24</v>
      </c>
      <c r="B5" s="44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6"/>
    </row>
    <row r="6" spans="1:16" ht="15" x14ac:dyDescent="0.25">
      <c r="A6" s="15"/>
      <c r="B6" s="15"/>
      <c r="C6" s="15"/>
      <c r="D6" s="15"/>
      <c r="E6" s="15"/>
      <c r="F6" s="15"/>
      <c r="G6" s="15"/>
      <c r="H6" s="15"/>
      <c r="I6" s="15"/>
      <c r="J6" s="15"/>
      <c r="K6" s="16"/>
      <c r="L6" s="16"/>
      <c r="M6" s="16"/>
      <c r="N6" s="16"/>
      <c r="O6" s="16"/>
      <c r="P6" s="16"/>
    </row>
    <row r="7" spans="1:16" ht="15" x14ac:dyDescent="0.25">
      <c r="A7" s="144" t="s">
        <v>10</v>
      </c>
      <c r="B7" s="144" t="s">
        <v>25</v>
      </c>
      <c r="C7" s="146" t="s">
        <v>26</v>
      </c>
      <c r="D7" s="33" t="s">
        <v>32</v>
      </c>
      <c r="E7" s="144" t="s">
        <v>11</v>
      </c>
      <c r="F7" s="144"/>
      <c r="G7" s="144" t="s">
        <v>12</v>
      </c>
      <c r="H7" s="144"/>
      <c r="I7" s="144" t="s">
        <v>13</v>
      </c>
      <c r="J7" s="144"/>
      <c r="K7" s="144" t="s">
        <v>14</v>
      </c>
      <c r="L7" s="144"/>
      <c r="M7" s="144" t="s">
        <v>15</v>
      </c>
      <c r="N7" s="144"/>
      <c r="O7" s="144" t="s">
        <v>16</v>
      </c>
      <c r="P7" s="144"/>
    </row>
    <row r="8" spans="1:16" ht="15" x14ac:dyDescent="0.25">
      <c r="A8" s="145"/>
      <c r="B8" s="145"/>
      <c r="C8" s="147"/>
      <c r="D8" s="34" t="s">
        <v>33</v>
      </c>
      <c r="E8" s="17" t="s">
        <v>17</v>
      </c>
      <c r="F8" s="18" t="s">
        <v>18</v>
      </c>
      <c r="G8" s="17" t="s">
        <v>17</v>
      </c>
      <c r="H8" s="18" t="s">
        <v>18</v>
      </c>
      <c r="I8" s="17" t="s">
        <v>17</v>
      </c>
      <c r="J8" s="18" t="s">
        <v>18</v>
      </c>
      <c r="K8" s="17" t="s">
        <v>17</v>
      </c>
      <c r="L8" s="18" t="s">
        <v>18</v>
      </c>
      <c r="M8" s="17" t="s">
        <v>17</v>
      </c>
      <c r="N8" s="18" t="s">
        <v>18</v>
      </c>
      <c r="O8" s="17" t="s">
        <v>17</v>
      </c>
      <c r="P8" s="18" t="s">
        <v>18</v>
      </c>
    </row>
    <row r="9" spans="1:16" ht="15" x14ac:dyDescent="0.25">
      <c r="A9" s="19">
        <v>1</v>
      </c>
      <c r="B9" s="20" t="str">
        <f>ORÇAMENTO!C11</f>
        <v>INSTALAÇÕES ELÉTRICAS</v>
      </c>
      <c r="C9" s="21">
        <f>SUM(ORÇAMENTO!G13:G81)</f>
        <v>46268.369999999988</v>
      </c>
      <c r="D9" s="35">
        <f t="shared" ref="D9:D40" si="0">((C9*100)/$C$43)/100</f>
        <v>0.54921127775709733</v>
      </c>
      <c r="E9" s="22">
        <v>70</v>
      </c>
      <c r="F9" s="21">
        <f>E9</f>
        <v>70</v>
      </c>
      <c r="G9" s="22">
        <v>30</v>
      </c>
      <c r="H9" s="21">
        <f>G9+E9</f>
        <v>100</v>
      </c>
      <c r="I9" s="22"/>
      <c r="J9" s="21">
        <f>E9+G9+I9</f>
        <v>100</v>
      </c>
      <c r="K9" s="22"/>
      <c r="L9" s="21"/>
      <c r="M9" s="22"/>
      <c r="N9" s="21"/>
      <c r="O9" s="23"/>
      <c r="P9" s="24"/>
    </row>
    <row r="10" spans="1:16" ht="15" x14ac:dyDescent="0.25">
      <c r="A10" s="19">
        <v>2</v>
      </c>
      <c r="B10" s="20" t="str">
        <f>ORÇAMENTO!C82</f>
        <v>PAVIMENTAÇÃO E REVESTIMENTO</v>
      </c>
      <c r="C10" s="21">
        <f>SUM(ORÇAMENTO!G84:G89)</f>
        <v>37976.75</v>
      </c>
      <c r="D10" s="35">
        <f t="shared" si="0"/>
        <v>0.45078872224290267</v>
      </c>
      <c r="E10" s="22">
        <v>50</v>
      </c>
      <c r="F10" s="21">
        <f>E10</f>
        <v>50</v>
      </c>
      <c r="G10" s="22">
        <v>30</v>
      </c>
      <c r="H10" s="21">
        <f>G10+E10</f>
        <v>80</v>
      </c>
      <c r="I10" s="22">
        <v>20</v>
      </c>
      <c r="J10" s="21">
        <f t="shared" ref="J10:J40" si="1">E10+G10+I10</f>
        <v>100</v>
      </c>
      <c r="K10" s="22"/>
      <c r="L10" s="21"/>
      <c r="M10" s="22"/>
      <c r="N10" s="21"/>
      <c r="O10" s="23"/>
      <c r="P10" s="24"/>
    </row>
    <row r="11" spans="1:16" ht="15" x14ac:dyDescent="0.25">
      <c r="A11" s="19"/>
      <c r="B11" s="20"/>
      <c r="C11" s="21"/>
      <c r="D11" s="35"/>
      <c r="E11" s="22"/>
      <c r="F11" s="21"/>
      <c r="G11" s="22"/>
      <c r="H11" s="21"/>
      <c r="I11" s="22"/>
      <c r="J11" s="21"/>
      <c r="K11" s="22"/>
      <c r="L11" s="21"/>
      <c r="M11" s="22"/>
      <c r="N11" s="21"/>
      <c r="O11" s="23"/>
      <c r="P11" s="24"/>
    </row>
    <row r="12" spans="1:16" ht="15" x14ac:dyDescent="0.25">
      <c r="A12" s="19"/>
      <c r="B12" s="20"/>
      <c r="C12" s="21"/>
      <c r="D12" s="35"/>
      <c r="E12" s="22"/>
      <c r="F12" s="21"/>
      <c r="G12" s="22"/>
      <c r="H12" s="21"/>
      <c r="I12" s="22"/>
      <c r="J12" s="21"/>
      <c r="K12" s="22"/>
      <c r="L12" s="21"/>
      <c r="M12" s="22"/>
      <c r="N12" s="21"/>
      <c r="O12" s="23"/>
      <c r="P12" s="24"/>
    </row>
    <row r="13" spans="1:16" ht="15" x14ac:dyDescent="0.25">
      <c r="A13" s="19"/>
      <c r="B13" s="20"/>
      <c r="C13" s="21"/>
      <c r="D13" s="35"/>
      <c r="E13" s="22"/>
      <c r="F13" s="21"/>
      <c r="G13" s="22"/>
      <c r="H13" s="21"/>
      <c r="I13" s="22"/>
      <c r="J13" s="21"/>
      <c r="K13" s="22"/>
      <c r="L13" s="21"/>
      <c r="M13" s="22"/>
      <c r="N13" s="21"/>
      <c r="O13" s="23"/>
      <c r="P13" s="24"/>
    </row>
    <row r="14" spans="1:16" ht="15" x14ac:dyDescent="0.25">
      <c r="A14" s="19"/>
      <c r="B14" s="20"/>
      <c r="C14" s="21"/>
      <c r="D14" s="35"/>
      <c r="E14" s="22"/>
      <c r="F14" s="21"/>
      <c r="G14" s="22"/>
      <c r="H14" s="21"/>
      <c r="I14" s="22"/>
      <c r="J14" s="21"/>
      <c r="K14" s="22"/>
      <c r="L14" s="21"/>
      <c r="M14" s="22"/>
      <c r="N14" s="21"/>
      <c r="O14" s="23"/>
      <c r="P14" s="24"/>
    </row>
    <row r="15" spans="1:16" ht="15" x14ac:dyDescent="0.25">
      <c r="A15" s="19"/>
      <c r="B15" s="20"/>
      <c r="C15" s="21"/>
      <c r="D15" s="35"/>
      <c r="E15" s="22"/>
      <c r="F15" s="21"/>
      <c r="G15" s="22"/>
      <c r="H15" s="21"/>
      <c r="I15" s="22"/>
      <c r="J15" s="21"/>
      <c r="K15" s="22"/>
      <c r="L15" s="21"/>
      <c r="M15" s="22"/>
      <c r="N15" s="21"/>
      <c r="O15" s="23"/>
      <c r="P15" s="24"/>
    </row>
    <row r="16" spans="1:16" ht="15" x14ac:dyDescent="0.25">
      <c r="A16" s="19"/>
      <c r="B16" s="20"/>
      <c r="C16" s="21"/>
      <c r="D16" s="35"/>
      <c r="E16" s="22"/>
      <c r="F16" s="21"/>
      <c r="G16" s="22"/>
      <c r="H16" s="21"/>
      <c r="I16" s="22"/>
      <c r="J16" s="21"/>
      <c r="K16" s="22"/>
      <c r="L16" s="21"/>
      <c r="M16" s="22"/>
      <c r="N16" s="21"/>
      <c r="O16" s="23"/>
      <c r="P16" s="24"/>
    </row>
    <row r="17" spans="1:16" ht="15" x14ac:dyDescent="0.25">
      <c r="A17" s="19"/>
      <c r="B17" s="20"/>
      <c r="C17" s="21"/>
      <c r="D17" s="35"/>
      <c r="E17" s="22"/>
      <c r="F17" s="21"/>
      <c r="G17" s="22"/>
      <c r="H17" s="21"/>
      <c r="I17" s="22"/>
      <c r="J17" s="21"/>
      <c r="K17" s="22"/>
      <c r="L17" s="21"/>
      <c r="M17" s="22"/>
      <c r="N17" s="21"/>
      <c r="O17" s="23"/>
      <c r="P17" s="24"/>
    </row>
    <row r="18" spans="1:16" ht="15" x14ac:dyDescent="0.25">
      <c r="A18" s="19"/>
      <c r="B18" s="20"/>
      <c r="C18" s="21"/>
      <c r="D18" s="35"/>
      <c r="E18" s="22"/>
      <c r="F18" s="21"/>
      <c r="G18" s="22"/>
      <c r="H18" s="21"/>
      <c r="I18" s="22"/>
      <c r="J18" s="21"/>
      <c r="K18" s="22"/>
      <c r="L18" s="21"/>
      <c r="M18" s="22"/>
      <c r="N18" s="21"/>
      <c r="O18" s="23"/>
      <c r="P18" s="24"/>
    </row>
    <row r="19" spans="1:16" ht="15" x14ac:dyDescent="0.25">
      <c r="A19" s="19"/>
      <c r="B19" s="20"/>
      <c r="C19" s="21"/>
      <c r="D19" s="35"/>
      <c r="E19" s="22"/>
      <c r="F19" s="21"/>
      <c r="G19" s="22"/>
      <c r="H19" s="21"/>
      <c r="I19" s="22"/>
      <c r="J19" s="21"/>
      <c r="K19" s="22"/>
      <c r="L19" s="21"/>
      <c r="M19" s="22"/>
      <c r="N19" s="21"/>
      <c r="O19" s="23"/>
      <c r="P19" s="24"/>
    </row>
    <row r="20" spans="1:16" ht="15" x14ac:dyDescent="0.25">
      <c r="A20" s="19"/>
      <c r="B20" s="20"/>
      <c r="C20" s="21"/>
      <c r="D20" s="35"/>
      <c r="E20" s="22"/>
      <c r="F20" s="21"/>
      <c r="G20" s="22"/>
      <c r="H20" s="21"/>
      <c r="I20" s="22"/>
      <c r="J20" s="21"/>
      <c r="K20" s="22"/>
      <c r="L20" s="21"/>
      <c r="M20" s="22"/>
      <c r="N20" s="21"/>
      <c r="O20" s="23"/>
      <c r="P20" s="24"/>
    </row>
    <row r="21" spans="1:16" ht="15" x14ac:dyDescent="0.25">
      <c r="A21" s="19"/>
      <c r="B21" s="20"/>
      <c r="C21" s="21"/>
      <c r="D21" s="35"/>
      <c r="E21" s="22"/>
      <c r="F21" s="21"/>
      <c r="G21" s="22"/>
      <c r="H21" s="21"/>
      <c r="I21" s="22"/>
      <c r="J21" s="21"/>
      <c r="K21" s="22"/>
      <c r="L21" s="21"/>
      <c r="M21" s="22"/>
      <c r="N21" s="21"/>
      <c r="O21" s="23"/>
      <c r="P21" s="24"/>
    </row>
    <row r="22" spans="1:16" ht="15" x14ac:dyDescent="0.25">
      <c r="A22" s="19"/>
      <c r="B22" s="20"/>
      <c r="C22" s="21"/>
      <c r="D22" s="35"/>
      <c r="E22" s="22"/>
      <c r="F22" s="21"/>
      <c r="G22" s="22"/>
      <c r="H22" s="21"/>
      <c r="I22" s="22"/>
      <c r="J22" s="21"/>
      <c r="K22" s="22"/>
      <c r="L22" s="21"/>
      <c r="M22" s="22"/>
      <c r="N22" s="21"/>
      <c r="O22" s="23"/>
      <c r="P22" s="24"/>
    </row>
    <row r="23" spans="1:16" ht="15" x14ac:dyDescent="0.25">
      <c r="A23" s="19"/>
      <c r="B23" s="20"/>
      <c r="C23" s="21"/>
      <c r="D23" s="35"/>
      <c r="E23" s="22"/>
      <c r="F23" s="21"/>
      <c r="G23" s="22"/>
      <c r="H23" s="21"/>
      <c r="I23" s="22"/>
      <c r="J23" s="21"/>
      <c r="K23" s="22"/>
      <c r="L23" s="21"/>
      <c r="M23" s="22"/>
      <c r="N23" s="21"/>
      <c r="O23" s="23"/>
      <c r="P23" s="24"/>
    </row>
    <row r="24" spans="1:16" ht="15" x14ac:dyDescent="0.25">
      <c r="A24" s="19"/>
      <c r="B24" s="20"/>
      <c r="C24" s="21"/>
      <c r="D24" s="35"/>
      <c r="E24" s="22"/>
      <c r="F24" s="21"/>
      <c r="G24" s="22"/>
      <c r="H24" s="21"/>
      <c r="I24" s="22"/>
      <c r="J24" s="21"/>
      <c r="K24" s="22"/>
      <c r="L24" s="21"/>
      <c r="M24" s="22"/>
      <c r="N24" s="21"/>
      <c r="O24" s="23"/>
      <c r="P24" s="24"/>
    </row>
    <row r="25" spans="1:16" ht="15" x14ac:dyDescent="0.25">
      <c r="A25" s="19"/>
      <c r="B25" s="20"/>
      <c r="C25" s="21"/>
      <c r="D25" s="35"/>
      <c r="E25" s="22"/>
      <c r="F25" s="21"/>
      <c r="G25" s="22"/>
      <c r="H25" s="21"/>
      <c r="I25" s="22"/>
      <c r="J25" s="21"/>
      <c r="K25" s="22"/>
      <c r="L25" s="21"/>
      <c r="M25" s="22"/>
      <c r="N25" s="21"/>
      <c r="O25" s="23"/>
      <c r="P25" s="24"/>
    </row>
    <row r="26" spans="1:16" ht="15" x14ac:dyDescent="0.25">
      <c r="A26" s="19"/>
      <c r="B26" s="20"/>
      <c r="C26" s="21"/>
      <c r="D26" s="35"/>
      <c r="E26" s="22"/>
      <c r="F26" s="21"/>
      <c r="G26" s="22"/>
      <c r="H26" s="21"/>
      <c r="I26" s="22"/>
      <c r="J26" s="21"/>
      <c r="K26" s="22"/>
      <c r="L26" s="21"/>
      <c r="M26" s="22"/>
      <c r="N26" s="21"/>
      <c r="O26" s="23"/>
      <c r="P26" s="24"/>
    </row>
    <row r="27" spans="1:16" ht="15" x14ac:dyDescent="0.25">
      <c r="A27" s="19"/>
      <c r="B27" s="20"/>
      <c r="C27" s="21"/>
      <c r="D27" s="35"/>
      <c r="E27" s="22"/>
      <c r="F27" s="21"/>
      <c r="G27" s="22"/>
      <c r="H27" s="21"/>
      <c r="I27" s="22"/>
      <c r="J27" s="21"/>
      <c r="K27" s="22"/>
      <c r="L27" s="21"/>
      <c r="M27" s="22"/>
      <c r="N27" s="21"/>
      <c r="O27" s="23"/>
      <c r="P27" s="24"/>
    </row>
    <row r="28" spans="1:16" ht="15" x14ac:dyDescent="0.25">
      <c r="A28" s="19"/>
      <c r="B28" s="20"/>
      <c r="C28" s="21"/>
      <c r="D28" s="35"/>
      <c r="E28" s="22"/>
      <c r="F28" s="21"/>
      <c r="G28" s="22"/>
      <c r="H28" s="21"/>
      <c r="I28" s="22"/>
      <c r="J28" s="21"/>
      <c r="K28" s="22"/>
      <c r="L28" s="21"/>
      <c r="M28" s="22"/>
      <c r="N28" s="21"/>
      <c r="O28" s="23"/>
      <c r="P28" s="24"/>
    </row>
    <row r="29" spans="1:16" ht="15" x14ac:dyDescent="0.25">
      <c r="A29" s="19"/>
      <c r="B29" s="20"/>
      <c r="C29" s="21"/>
      <c r="D29" s="35"/>
      <c r="E29" s="22"/>
      <c r="F29" s="21"/>
      <c r="G29" s="22"/>
      <c r="H29" s="21"/>
      <c r="I29" s="22"/>
      <c r="J29" s="21"/>
      <c r="K29" s="22"/>
      <c r="L29" s="21"/>
      <c r="M29" s="22"/>
      <c r="N29" s="21"/>
      <c r="O29" s="23"/>
      <c r="P29" s="24"/>
    </row>
    <row r="30" spans="1:16" ht="15" x14ac:dyDescent="0.25">
      <c r="A30" s="19"/>
      <c r="B30" s="20"/>
      <c r="C30" s="21"/>
      <c r="D30" s="35"/>
      <c r="E30" s="22"/>
      <c r="F30" s="21"/>
      <c r="G30" s="22"/>
      <c r="H30" s="21"/>
      <c r="I30" s="22"/>
      <c r="J30" s="21"/>
      <c r="K30" s="22"/>
      <c r="L30" s="21"/>
      <c r="M30" s="22"/>
      <c r="N30" s="21"/>
      <c r="O30" s="23"/>
      <c r="P30" s="24"/>
    </row>
    <row r="31" spans="1:16" ht="15" x14ac:dyDescent="0.25">
      <c r="A31" s="19"/>
      <c r="B31" s="20"/>
      <c r="C31" s="21"/>
      <c r="D31" s="35"/>
      <c r="E31" s="22"/>
      <c r="F31" s="21"/>
      <c r="G31" s="22"/>
      <c r="H31" s="21"/>
      <c r="I31" s="22"/>
      <c r="J31" s="21"/>
      <c r="K31" s="22"/>
      <c r="L31" s="21"/>
      <c r="M31" s="22"/>
      <c r="N31" s="21"/>
      <c r="O31" s="23"/>
      <c r="P31" s="24"/>
    </row>
    <row r="32" spans="1:16" ht="15" x14ac:dyDescent="0.25">
      <c r="A32" s="19"/>
      <c r="B32" s="20"/>
      <c r="C32" s="21"/>
      <c r="D32" s="35"/>
      <c r="E32" s="22"/>
      <c r="F32" s="21"/>
      <c r="G32" s="22"/>
      <c r="H32" s="21"/>
      <c r="I32" s="22"/>
      <c r="J32" s="21"/>
      <c r="K32" s="22"/>
      <c r="L32" s="21"/>
      <c r="M32" s="22"/>
      <c r="N32" s="21"/>
      <c r="O32" s="23"/>
      <c r="P32" s="24"/>
    </row>
    <row r="33" spans="1:16" ht="15" x14ac:dyDescent="0.25">
      <c r="A33" s="19"/>
      <c r="B33" s="20"/>
      <c r="C33" s="21"/>
      <c r="D33" s="35"/>
      <c r="E33" s="22"/>
      <c r="F33" s="21"/>
      <c r="G33" s="22"/>
      <c r="H33" s="21"/>
      <c r="I33" s="22"/>
      <c r="J33" s="21"/>
      <c r="K33" s="22"/>
      <c r="L33" s="21"/>
      <c r="M33" s="22"/>
      <c r="N33" s="21"/>
      <c r="O33" s="23"/>
      <c r="P33" s="24"/>
    </row>
    <row r="34" spans="1:16" ht="15" x14ac:dyDescent="0.25">
      <c r="A34" s="19"/>
      <c r="B34" s="20"/>
      <c r="C34" s="21"/>
      <c r="D34" s="35"/>
      <c r="E34" s="22"/>
      <c r="F34" s="21"/>
      <c r="G34" s="22"/>
      <c r="H34" s="21"/>
      <c r="I34" s="22"/>
      <c r="J34" s="21"/>
      <c r="K34" s="22"/>
      <c r="L34" s="21"/>
      <c r="M34" s="22"/>
      <c r="N34" s="21"/>
      <c r="O34" s="23"/>
      <c r="P34" s="24"/>
    </row>
    <row r="35" spans="1:16" ht="15" x14ac:dyDescent="0.25">
      <c r="A35" s="19"/>
      <c r="B35" s="20"/>
      <c r="C35" s="21"/>
      <c r="D35" s="35"/>
      <c r="E35" s="22"/>
      <c r="F35" s="21"/>
      <c r="G35" s="22"/>
      <c r="H35" s="21"/>
      <c r="I35" s="22"/>
      <c r="J35" s="21"/>
      <c r="K35" s="22"/>
      <c r="L35" s="21"/>
      <c r="M35" s="22"/>
      <c r="N35" s="21"/>
      <c r="O35" s="23"/>
      <c r="P35" s="24"/>
    </row>
    <row r="36" spans="1:16" ht="15" x14ac:dyDescent="0.25">
      <c r="A36" s="19"/>
      <c r="B36" s="20"/>
      <c r="C36" s="21"/>
      <c r="D36" s="35"/>
      <c r="E36" s="22"/>
      <c r="F36" s="21"/>
      <c r="G36" s="22"/>
      <c r="H36" s="21"/>
      <c r="I36" s="22"/>
      <c r="J36" s="21"/>
      <c r="K36" s="22"/>
      <c r="L36" s="21"/>
      <c r="M36" s="22"/>
      <c r="N36" s="21"/>
      <c r="O36" s="23"/>
      <c r="P36" s="24"/>
    </row>
    <row r="37" spans="1:16" ht="15" x14ac:dyDescent="0.25">
      <c r="A37" s="19"/>
      <c r="B37" s="20"/>
      <c r="C37" s="21"/>
      <c r="D37" s="35"/>
      <c r="E37" s="22"/>
      <c r="F37" s="21"/>
      <c r="G37" s="22"/>
      <c r="H37" s="21"/>
      <c r="I37" s="22"/>
      <c r="J37" s="21"/>
      <c r="K37" s="22"/>
      <c r="L37" s="21"/>
      <c r="M37" s="22"/>
      <c r="N37" s="21"/>
      <c r="O37" s="23"/>
      <c r="P37" s="24"/>
    </row>
    <row r="38" spans="1:16" ht="15" x14ac:dyDescent="0.25">
      <c r="A38" s="19"/>
      <c r="B38" s="20"/>
      <c r="C38" s="21"/>
      <c r="D38" s="35"/>
      <c r="E38" s="22"/>
      <c r="F38" s="21"/>
      <c r="G38" s="22"/>
      <c r="H38" s="21"/>
      <c r="I38" s="22"/>
      <c r="J38" s="21"/>
      <c r="K38" s="22"/>
      <c r="L38" s="21"/>
      <c r="M38" s="22"/>
      <c r="N38" s="21"/>
      <c r="O38" s="23"/>
      <c r="P38" s="24"/>
    </row>
    <row r="39" spans="1:16" ht="15" x14ac:dyDescent="0.25">
      <c r="A39" s="19"/>
      <c r="B39" s="20"/>
      <c r="C39" s="21"/>
      <c r="D39" s="35"/>
      <c r="E39" s="22"/>
      <c r="F39" s="21"/>
      <c r="G39" s="22"/>
      <c r="H39" s="21"/>
      <c r="I39" s="22"/>
      <c r="J39" s="21"/>
      <c r="K39" s="22"/>
      <c r="L39" s="21"/>
      <c r="M39" s="22"/>
      <c r="N39" s="21"/>
      <c r="O39" s="23"/>
      <c r="P39" s="24"/>
    </row>
    <row r="40" spans="1:16" ht="15" x14ac:dyDescent="0.25">
      <c r="A40" s="19"/>
      <c r="B40" s="20"/>
      <c r="C40" s="21"/>
      <c r="D40" s="35"/>
      <c r="E40" s="22"/>
      <c r="F40" s="21"/>
      <c r="G40" s="22"/>
      <c r="H40" s="21"/>
      <c r="I40" s="22"/>
      <c r="J40" s="21"/>
      <c r="K40" s="22"/>
      <c r="L40" s="21"/>
      <c r="M40" s="22"/>
      <c r="N40" s="21"/>
      <c r="O40" s="23"/>
      <c r="P40" s="24"/>
    </row>
    <row r="41" spans="1:16" ht="15" x14ac:dyDescent="0.25">
      <c r="A41" s="19"/>
      <c r="B41" s="20"/>
      <c r="C41" s="21"/>
      <c r="D41" s="21"/>
      <c r="E41" s="22"/>
      <c r="F41" s="21"/>
      <c r="G41" s="22"/>
      <c r="H41" s="21"/>
      <c r="I41" s="22"/>
      <c r="J41" s="21"/>
      <c r="K41" s="103"/>
      <c r="L41" s="104"/>
      <c r="M41" s="103"/>
      <c r="N41" s="104"/>
      <c r="O41" s="105"/>
      <c r="P41" s="106"/>
    </row>
    <row r="42" spans="1:16" ht="15" x14ac:dyDescent="0.25">
      <c r="A42" s="25"/>
      <c r="B42" s="26" t="s">
        <v>27</v>
      </c>
      <c r="C42" s="28"/>
      <c r="D42" s="36">
        <f>SUM(D9:D41)</f>
        <v>1</v>
      </c>
      <c r="E42" s="37">
        <f>((D9*E9)/100)+((D10*E10)/100)+((D11*E11)/100)+((D12*E12)/100)+((D13*E13)/100)+((D14*E14)/100)+((D15*E15)/100)+((D16*E16)/100)+((D17*E17)/100)+((D18*E18)/100)+((D19*E19)/100)+((D20*E20)/100)+((D21*E21)/100)+((D22*E22)/100)+((D23*E23)/100)+((D24*E24)/100)+((D25*E25)/100)+((D26*E26)/100)+((D27*E27)/100)+((D28*E28)/100)+((D29*E29)/100)+((D30*E30)/100)+((D31*E31)/100)+((D32*E32)/100)+((D33*E33)/100)+((D34*E34)/100)+((D35*E35)/100)+((D36*E36)/100)+((D37*E37)/100)+((D38*E38)/100)+((D39*E39)/100)+((D40*E40)/100)</f>
        <v>0.60984225555141947</v>
      </c>
      <c r="F42" s="37">
        <f>E42</f>
        <v>0.60984225555141947</v>
      </c>
      <c r="G42" s="37">
        <f>((D9*G9)/100)+((D10*G10)/100)+((D11*G11)/100)+((D12*G12)/100)+((D13*G13)/100)+((D14*G14)/100)+((D15*G15)/100)+((D16*G16)/100)+((D17*G17)/100)+((D18*G18)/100)+((D19*G19)/100)+((D20*G20)/100)+((D21*G21)/100)+((D22*G22)/100)+((D23*G23)/100)+((D24*G24)/100)+((D25*G25)/100)+((D26*G26)/100)+((D27*G27)/100)+((D28*G28)/100)+((D29*G29)/100)+((D30*G30)/100)+((D31*G31)/100)+((D32*G32)/100)+((D33*G33)/100)+((D34*G34)/100)+((D35*G35)/100)+((D36*G36)/100)+((D37*G37)/100)+((D38*G38)/100)+((D39*G39)/100)+((D40*G40)/100)</f>
        <v>0.3</v>
      </c>
      <c r="H42" s="37">
        <f>E42+G42</f>
        <v>0.9098422555514194</v>
      </c>
      <c r="I42" s="37">
        <f>((D9*I9)/100)+((D10*I10)/100)+((D11*I11)/100)+((D12*I12)/100)+((D13*I13)/100)+((D14*I14)/100)+((D15*I15)/100)+((D16*I16)/100)+((D17*I17)/100)+((D18*I18)/100)+((D19*I19)/100)+((D20*I20)/100)+((D21*I21)/100)+((D22*I22)/100)+((D23*I23)/100)+((D24*I24)/100)+((D25*I25)/100)+((D26*I26)/100)+((D27*I27)/100)+((D28*I28)/100)+((D29*I29)/100)+((D30*I30)/100)+((D31*I31)/100)+((D32*I32)/100)+((D33*I33)/100)+((D34*I34)/100)+((D35*I35)/100)+((D36*I36)/100)+((D37*I37)/100)+((D38*I38)/100)+((D39*I39)/100)+((D40*I40)/100)</f>
        <v>9.0157744448580532E-2</v>
      </c>
      <c r="J42" s="37">
        <f>I42+H42</f>
        <v>0.99999999999999989</v>
      </c>
      <c r="K42" s="37"/>
      <c r="L42" s="37"/>
      <c r="M42" s="28"/>
      <c r="N42" s="107"/>
      <c r="O42" s="28"/>
      <c r="P42" s="28"/>
    </row>
    <row r="43" spans="1:16" ht="15" x14ac:dyDescent="0.25">
      <c r="A43" s="29"/>
      <c r="B43" s="30" t="s">
        <v>28</v>
      </c>
      <c r="C43" s="28">
        <f>SUM(C9:C41)</f>
        <v>84245.119999999995</v>
      </c>
      <c r="D43" s="36">
        <f>D42</f>
        <v>1</v>
      </c>
      <c r="E43" s="143">
        <f>(C43*E42)</f>
        <v>51376.233999999997</v>
      </c>
      <c r="F43" s="143"/>
      <c r="G43" s="143">
        <f>(C43*G42)</f>
        <v>25273.535999999996</v>
      </c>
      <c r="H43" s="143"/>
      <c r="I43" s="143">
        <f>(C43*I42)</f>
        <v>7595.35</v>
      </c>
      <c r="J43" s="143"/>
      <c r="K43" s="143"/>
      <c r="L43" s="143"/>
      <c r="M43" s="143"/>
      <c r="N43" s="143"/>
      <c r="O43" s="143"/>
      <c r="P43" s="143"/>
    </row>
    <row r="44" spans="1:16" ht="15" x14ac:dyDescent="0.25">
      <c r="A44" s="38"/>
      <c r="B44" s="39" t="s">
        <v>29</v>
      </c>
      <c r="C44" s="27"/>
      <c r="D44" s="27"/>
      <c r="E44" s="143">
        <f>E43</f>
        <v>51376.233999999997</v>
      </c>
      <c r="F44" s="143"/>
      <c r="G44" s="143">
        <f>G43+E44</f>
        <v>76649.76999999999</v>
      </c>
      <c r="H44" s="143"/>
      <c r="I44" s="143">
        <f>G44+I43</f>
        <v>84245.119999999995</v>
      </c>
      <c r="J44" s="143"/>
      <c r="K44" s="143"/>
      <c r="L44" s="143"/>
      <c r="M44" s="143"/>
      <c r="N44" s="143"/>
      <c r="O44" s="143"/>
      <c r="P44" s="143"/>
    </row>
    <row r="45" spans="1:16" ht="15" x14ac:dyDescent="0.25"/>
    <row r="46" spans="1:16" ht="15" x14ac:dyDescent="0.25">
      <c r="A46" s="40"/>
      <c r="B46" s="40"/>
      <c r="D46" s="40"/>
      <c r="E46" s="40"/>
      <c r="F46" s="40"/>
      <c r="G46" s="40"/>
      <c r="H46" s="40"/>
      <c r="I46" s="40"/>
      <c r="J46" s="40"/>
    </row>
    <row r="47" spans="1:16" ht="15" x14ac:dyDescent="0.25">
      <c r="A47" t="s">
        <v>34</v>
      </c>
      <c r="D47" t="s">
        <v>35</v>
      </c>
    </row>
    <row r="48" spans="1:16" ht="15" x14ac:dyDescent="0.25"/>
    <row r="49" ht="15" x14ac:dyDescent="0.25"/>
    <row r="50" ht="15" x14ac:dyDescent="0.25"/>
    <row r="51" ht="15" x14ac:dyDescent="0.25"/>
    <row r="52" ht="15" x14ac:dyDescent="0.25"/>
    <row r="53" ht="15" x14ac:dyDescent="0.25"/>
    <row r="54" ht="15" x14ac:dyDescent="0.25"/>
    <row r="55" ht="15" x14ac:dyDescent="0.25"/>
    <row r="56" ht="15" x14ac:dyDescent="0.25"/>
    <row r="57" ht="15" x14ac:dyDescent="0.25"/>
  </sheetData>
  <sheetProtection password="EE6F" sheet="1" objects="1" scenarios="1"/>
  <mergeCells count="22">
    <mergeCell ref="O44:P44"/>
    <mergeCell ref="M7:N7"/>
    <mergeCell ref="O7:P7"/>
    <mergeCell ref="K7:L7"/>
    <mergeCell ref="A7:A8"/>
    <mergeCell ref="E7:F7"/>
    <mergeCell ref="G7:H7"/>
    <mergeCell ref="I7:J7"/>
    <mergeCell ref="B7:B8"/>
    <mergeCell ref="C7:C8"/>
    <mergeCell ref="E44:F44"/>
    <mergeCell ref="G44:H44"/>
    <mergeCell ref="I44:J44"/>
    <mergeCell ref="K44:L44"/>
    <mergeCell ref="M44:N44"/>
    <mergeCell ref="A1:P1"/>
    <mergeCell ref="E43:F43"/>
    <mergeCell ref="G43:H43"/>
    <mergeCell ref="I43:J43"/>
    <mergeCell ref="K43:L43"/>
    <mergeCell ref="M43:N43"/>
    <mergeCell ref="O43:P43"/>
  </mergeCells>
  <conditionalFormatting sqref="N9:N42 P9:P42 L9:L41 F9:F41 J9:J41 H9:H41">
    <cfRule type="cellIs" dxfId="3" priority="4" stopIfTrue="1" operator="equal">
      <formula>D9+F9-100</formula>
    </cfRule>
  </conditionalFormatting>
  <conditionalFormatting sqref="M44:P44">
    <cfRule type="expression" dxfId="2" priority="16" stopIfTrue="1">
      <formula>#REF!=0</formula>
    </cfRule>
  </conditionalFormatting>
  <pageMargins left="0.19685039370078741" right="0.19685039370078741" top="0.39370078740157483" bottom="0.39370078740157483" header="0.31496062992125984" footer="0.31496062992125984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7"/>
  <sheetViews>
    <sheetView workbookViewId="0">
      <selection activeCell="E27" sqref="E27"/>
    </sheetView>
  </sheetViews>
  <sheetFormatPr defaultRowHeight="15" x14ac:dyDescent="0.25"/>
  <cols>
    <col min="1" max="1" width="36.5703125" customWidth="1"/>
    <col min="2" max="2" width="26.5703125" customWidth="1"/>
    <col min="4" max="4" width="6.7109375" bestFit="1" customWidth="1"/>
    <col min="5" max="5" width="12" bestFit="1" customWidth="1"/>
    <col min="8" max="8" width="30.28515625" customWidth="1"/>
    <col min="9" max="11" width="15.85546875" customWidth="1"/>
    <col min="12" max="12" width="10.28515625" bestFit="1" customWidth="1"/>
  </cols>
  <sheetData>
    <row r="1" spans="1:5" x14ac:dyDescent="0.25">
      <c r="A1" s="56"/>
      <c r="B1" s="56"/>
      <c r="C1" s="56"/>
      <c r="D1" s="56"/>
      <c r="E1" s="56"/>
    </row>
    <row r="2" spans="1:5" x14ac:dyDescent="0.25">
      <c r="A2" s="56"/>
      <c r="B2" s="56"/>
      <c r="C2" s="56"/>
      <c r="D2" s="56"/>
      <c r="E2" s="56"/>
    </row>
    <row r="3" spans="1:5" x14ac:dyDescent="0.25">
      <c r="A3" s="56"/>
      <c r="B3" s="56"/>
      <c r="C3" s="56"/>
      <c r="D3" s="56"/>
      <c r="E3" s="56"/>
    </row>
    <row r="4" spans="1:5" x14ac:dyDescent="0.25">
      <c r="A4" s="56"/>
      <c r="B4" s="56"/>
      <c r="C4" s="56"/>
      <c r="D4" s="56"/>
      <c r="E4" s="56"/>
    </row>
    <row r="5" spans="1:5" x14ac:dyDescent="0.25">
      <c r="A5" s="56"/>
      <c r="B5" s="56"/>
      <c r="C5" s="56"/>
      <c r="D5" s="56"/>
      <c r="E5" s="56"/>
    </row>
    <row r="6" spans="1:5" x14ac:dyDescent="0.25">
      <c r="A6" s="56"/>
      <c r="B6" s="56"/>
      <c r="C6" s="56"/>
      <c r="D6" s="56"/>
      <c r="E6" s="56"/>
    </row>
    <row r="7" spans="1:5" x14ac:dyDescent="0.25">
      <c r="A7" s="56"/>
      <c r="B7" s="56"/>
      <c r="C7" s="56"/>
      <c r="D7" s="56"/>
      <c r="E7" s="56"/>
    </row>
    <row r="8" spans="1:5" x14ac:dyDescent="0.25">
      <c r="A8" s="169" t="s">
        <v>66</v>
      </c>
      <c r="B8" s="169"/>
      <c r="C8" s="169"/>
      <c r="D8" s="56"/>
      <c r="E8" s="99" t="s">
        <v>67</v>
      </c>
    </row>
    <row r="9" spans="1:5" x14ac:dyDescent="0.25">
      <c r="A9" s="56"/>
      <c r="B9" s="100"/>
      <c r="C9" s="100"/>
      <c r="D9" s="100"/>
      <c r="E9" s="101" t="s">
        <v>68</v>
      </c>
    </row>
    <row r="10" spans="1:5" x14ac:dyDescent="0.25">
      <c r="A10" s="56"/>
      <c r="B10" s="56"/>
      <c r="C10" s="56"/>
      <c r="D10" s="56"/>
      <c r="E10" s="56"/>
    </row>
    <row r="11" spans="1:5" x14ac:dyDescent="0.25">
      <c r="A11" s="110" t="s">
        <v>36</v>
      </c>
      <c r="B11" s="110" t="s">
        <v>89</v>
      </c>
      <c r="C11" s="161" t="s">
        <v>37</v>
      </c>
      <c r="D11" s="162"/>
      <c r="E11" s="163"/>
    </row>
    <row r="12" spans="1:5" x14ac:dyDescent="0.25">
      <c r="A12" s="47"/>
      <c r="B12" s="47"/>
      <c r="C12" s="164" t="str">
        <f>Import.Município</f>
        <v>CORONEL VIVIDA - PR</v>
      </c>
      <c r="D12" s="165"/>
      <c r="E12" s="166"/>
    </row>
    <row r="13" spans="1:5" x14ac:dyDescent="0.25">
      <c r="A13" s="48"/>
      <c r="B13" s="48"/>
      <c r="C13" s="49"/>
      <c r="D13" s="50"/>
      <c r="E13" s="50"/>
    </row>
    <row r="14" spans="1:5" ht="15" customHeight="1" x14ac:dyDescent="0.25">
      <c r="A14" s="102" t="s">
        <v>38</v>
      </c>
      <c r="B14" s="173" t="str">
        <f>ORÇAMENTO!A7</f>
        <v>OBJETO: EXECUÇÃO DE INSTALAÇÕES ELÉTRICA E DE REVESTIMENTO NO AUDITÓRIO DO CENTRO CULTURAL PROFESSOR BENEDITO RAKOWSKI</v>
      </c>
      <c r="C14" s="175" t="str">
        <f>ORÇAMENTO!A8</f>
        <v>LOCALIZAÇÃO: RUA DR° CLAUDINO DOS SANTOS ESQ. RUA MAJOR ESTEVÃO R. DO NASCIMENTO - BAIRRO CENTRO</v>
      </c>
      <c r="D14" s="176"/>
      <c r="E14" s="177"/>
    </row>
    <row r="15" spans="1:5" ht="37.5" customHeight="1" x14ac:dyDescent="0.25">
      <c r="A15" s="51" t="s">
        <v>69</v>
      </c>
      <c r="B15" s="174"/>
      <c r="C15" s="178"/>
      <c r="D15" s="179"/>
      <c r="E15" s="180"/>
    </row>
    <row r="16" spans="1:5" x14ac:dyDescent="0.25">
      <c r="A16" s="52"/>
      <c r="B16" s="53"/>
      <c r="C16" s="54"/>
      <c r="D16" s="54"/>
      <c r="E16" s="53"/>
    </row>
    <row r="17" spans="1:12" x14ac:dyDescent="0.25">
      <c r="A17" s="55" t="s">
        <v>39</v>
      </c>
      <c r="B17" s="53"/>
      <c r="C17" s="54"/>
      <c r="D17" s="54"/>
      <c r="E17" s="53"/>
    </row>
    <row r="18" spans="1:12" x14ac:dyDescent="0.25">
      <c r="A18" s="112" t="s">
        <v>90</v>
      </c>
      <c r="B18" s="112"/>
      <c r="C18" s="112"/>
      <c r="D18" s="112"/>
      <c r="E18" s="112"/>
    </row>
    <row r="19" spans="1:12" x14ac:dyDescent="0.25">
      <c r="A19" s="56"/>
      <c r="B19" s="56"/>
      <c r="C19" s="56"/>
      <c r="D19" s="56"/>
      <c r="E19" s="56"/>
    </row>
    <row r="20" spans="1:12" ht="15.75" thickBot="1" x14ac:dyDescent="0.3">
      <c r="A20" s="57" t="s">
        <v>40</v>
      </c>
      <c r="B20" s="58"/>
      <c r="C20" s="58"/>
      <c r="D20" s="59" t="s">
        <v>41</v>
      </c>
      <c r="E20" s="59" t="s">
        <v>42</v>
      </c>
    </row>
    <row r="21" spans="1:12" ht="16.5" thickBot="1" x14ac:dyDescent="0.3">
      <c r="A21" s="60" t="s">
        <v>43</v>
      </c>
      <c r="B21" s="61"/>
      <c r="C21" s="61"/>
      <c r="D21" s="62" t="s">
        <v>44</v>
      </c>
      <c r="E21" s="63">
        <v>0.04</v>
      </c>
      <c r="H21" s="148" t="s">
        <v>91</v>
      </c>
      <c r="I21" s="149"/>
      <c r="J21" s="149"/>
      <c r="K21" s="150"/>
    </row>
    <row r="22" spans="1:12" ht="15.75" x14ac:dyDescent="0.25">
      <c r="A22" s="64" t="s">
        <v>45</v>
      </c>
      <c r="B22" s="65"/>
      <c r="C22" s="65"/>
      <c r="D22" s="66" t="s">
        <v>46</v>
      </c>
      <c r="E22" s="67">
        <v>0.01</v>
      </c>
      <c r="H22" s="113" t="s">
        <v>92</v>
      </c>
      <c r="I22" s="114" t="s">
        <v>93</v>
      </c>
      <c r="J22" s="114" t="s">
        <v>94</v>
      </c>
      <c r="K22" s="115" t="s">
        <v>95</v>
      </c>
    </row>
    <row r="23" spans="1:12" ht="15.75" x14ac:dyDescent="0.25">
      <c r="A23" s="64" t="s">
        <v>47</v>
      </c>
      <c r="B23" s="65"/>
      <c r="C23" s="65"/>
      <c r="D23" s="66" t="s">
        <v>48</v>
      </c>
      <c r="E23" s="67">
        <v>1.2E-2</v>
      </c>
      <c r="H23" s="116" t="s">
        <v>96</v>
      </c>
      <c r="I23" s="117">
        <v>0.03</v>
      </c>
      <c r="J23" s="118">
        <v>0.04</v>
      </c>
      <c r="K23" s="119">
        <v>5.5E-2</v>
      </c>
    </row>
    <row r="24" spans="1:12" ht="15.75" x14ac:dyDescent="0.25">
      <c r="A24" s="64" t="s">
        <v>49</v>
      </c>
      <c r="B24" s="65"/>
      <c r="C24" s="65"/>
      <c r="D24" s="66" t="s">
        <v>50</v>
      </c>
      <c r="E24" s="67">
        <v>1.2699999999999999E-2</v>
      </c>
      <c r="H24" s="116" t="s">
        <v>97</v>
      </c>
      <c r="I24" s="120">
        <v>8.0000000000000002E-3</v>
      </c>
      <c r="J24" s="121">
        <v>8.0000000000000002E-3</v>
      </c>
      <c r="K24" s="122">
        <v>0.01</v>
      </c>
    </row>
    <row r="25" spans="1:12" ht="15.75" x14ac:dyDescent="0.25">
      <c r="A25" s="68" t="s">
        <v>51</v>
      </c>
      <c r="B25" s="69"/>
      <c r="C25" s="69"/>
      <c r="D25" s="66" t="s">
        <v>52</v>
      </c>
      <c r="E25" s="70">
        <v>7.3999999999999996E-2</v>
      </c>
      <c r="H25" s="116" t="s">
        <v>98</v>
      </c>
      <c r="I25" s="120">
        <v>9.7000000000000003E-3</v>
      </c>
      <c r="J25" s="121">
        <v>1.2699999999999999E-2</v>
      </c>
      <c r="K25" s="122">
        <v>1.2699999999999999E-2</v>
      </c>
    </row>
    <row r="26" spans="1:12" ht="15.75" x14ac:dyDescent="0.25">
      <c r="A26" s="68" t="s">
        <v>53</v>
      </c>
      <c r="B26" s="71" t="s">
        <v>54</v>
      </c>
      <c r="C26" s="72"/>
      <c r="D26" s="73" t="s">
        <v>55</v>
      </c>
      <c r="E26" s="70">
        <v>6.4999999999999997E-3</v>
      </c>
      <c r="H26" s="116" t="s">
        <v>99</v>
      </c>
      <c r="I26" s="120">
        <v>5.8999999999999999E-3</v>
      </c>
      <c r="J26" s="121">
        <v>1.23E-2</v>
      </c>
      <c r="K26" s="122">
        <v>1.3899999999999999E-2</v>
      </c>
    </row>
    <row r="27" spans="1:12" ht="16.5" thickBot="1" x14ac:dyDescent="0.3">
      <c r="A27" s="74"/>
      <c r="B27" s="71" t="s">
        <v>56</v>
      </c>
      <c r="C27" s="72"/>
      <c r="D27" s="73"/>
      <c r="E27" s="70">
        <v>0.03</v>
      </c>
      <c r="H27" s="116" t="s">
        <v>100</v>
      </c>
      <c r="I27" s="123">
        <v>6.1600000000000002E-2</v>
      </c>
      <c r="J27" s="124">
        <v>7.3999999999999996E-2</v>
      </c>
      <c r="K27" s="125">
        <v>8.9599999999999999E-2</v>
      </c>
    </row>
    <row r="28" spans="1:12" ht="15.75" x14ac:dyDescent="0.25">
      <c r="A28" s="74"/>
      <c r="B28" s="71" t="s">
        <v>57</v>
      </c>
      <c r="C28" s="72"/>
      <c r="D28" s="73"/>
      <c r="E28" s="75">
        <f>IF(A18=" - Fornecimento de Materiais e Equipamentos (Aquisição direta)",0,ROUND(E37*D38,4))</f>
        <v>0.03</v>
      </c>
      <c r="H28" s="151" t="s">
        <v>101</v>
      </c>
      <c r="I28" s="152"/>
      <c r="J28" s="152"/>
      <c r="K28" s="153"/>
      <c r="L28" s="126">
        <v>3.6499999999999998E-2</v>
      </c>
    </row>
    <row r="29" spans="1:12" ht="15.75" x14ac:dyDescent="0.25">
      <c r="A29" s="74"/>
      <c r="B29" s="76" t="s">
        <v>58</v>
      </c>
      <c r="C29" s="78"/>
      <c r="D29" s="73"/>
      <c r="E29" s="79">
        <f>IF([1]Dados!$G$28="SELECIONAR","Ver DADOS",IF(A18=" - Fornecimento de Materiais e Equipamentos (Aquisição direta)",0,IF([1]Dados!$G$28="não desonerado",0%,4.5%)))</f>
        <v>4.4999999999999998E-2</v>
      </c>
      <c r="H29" s="154" t="s">
        <v>102</v>
      </c>
      <c r="I29" s="155"/>
      <c r="J29" s="155"/>
      <c r="K29" s="156"/>
      <c r="L29" s="127">
        <v>0.03</v>
      </c>
    </row>
    <row r="30" spans="1:12" ht="16.5" thickBot="1" x14ac:dyDescent="0.3">
      <c r="A30" s="80" t="s">
        <v>59</v>
      </c>
      <c r="B30" s="80"/>
      <c r="C30" s="80"/>
      <c r="D30" s="80"/>
      <c r="E30" s="81">
        <f>IF(A18=" - Fornecimento de Materiais e Equipamentos (Aquisição direta)",0,ROUND((((1+SUM(E$21:E$23))*(1+E$24)*(1+E$25))/(1-SUM(E$26:E$28)))-1,4))</f>
        <v>0.2374</v>
      </c>
      <c r="H30" s="157" t="s">
        <v>103</v>
      </c>
      <c r="I30" s="158"/>
      <c r="J30" s="158"/>
      <c r="K30" s="159"/>
      <c r="L30" s="128">
        <v>4.4999999999999998E-2</v>
      </c>
    </row>
    <row r="31" spans="1:12" x14ac:dyDescent="0.25">
      <c r="A31" s="82" t="s">
        <v>60</v>
      </c>
      <c r="B31" s="83"/>
      <c r="C31" s="83"/>
      <c r="D31" s="83"/>
      <c r="E31" s="84">
        <f>IF(A18=" - Fornecimento de Materiais e Equipamentos (Aquisição direta)",0,ROUND((((1+SUM(E$21:E$23))*(1+E$24)*(1+E$25))/(1-SUM(E$26:E$29)))-1,4))</f>
        <v>0.3</v>
      </c>
    </row>
    <row r="32" spans="1:12" x14ac:dyDescent="0.25">
      <c r="A32" s="56"/>
      <c r="B32" s="56"/>
      <c r="C32" s="56"/>
      <c r="D32" s="56"/>
      <c r="E32" s="56"/>
    </row>
    <row r="33" spans="1:5" x14ac:dyDescent="0.25">
      <c r="A33" s="56" t="s">
        <v>61</v>
      </c>
      <c r="B33" s="56"/>
      <c r="C33" s="56"/>
      <c r="D33" s="56"/>
      <c r="E33" s="56"/>
    </row>
    <row r="34" spans="1:5" x14ac:dyDescent="0.25">
      <c r="A34" s="56"/>
      <c r="B34" s="56"/>
      <c r="C34" s="56"/>
      <c r="D34" s="56"/>
      <c r="E34" s="56"/>
    </row>
    <row r="35" spans="1:5" x14ac:dyDescent="0.25">
      <c r="A35" s="170" t="str">
        <f>IF(AND(A18=" - Fornecimento de Materiais e Equipamentos (Aquisição direta)",E$31=0),"",IF(OR($R$10&lt;$T$10,$R$10&gt;$U$10)=TRUE(),$T$21,""))</f>
        <v/>
      </c>
      <c r="B35" s="170"/>
      <c r="C35" s="170"/>
      <c r="D35" s="170"/>
      <c r="E35" s="170"/>
    </row>
    <row r="36" spans="1:5" x14ac:dyDescent="0.25">
      <c r="A36" s="85"/>
      <c r="B36" s="85"/>
      <c r="C36" s="85"/>
      <c r="D36" s="85"/>
      <c r="E36" s="85"/>
    </row>
    <row r="37" spans="1:5" ht="15.75" customHeight="1" x14ac:dyDescent="0.25">
      <c r="A37" s="171" t="s">
        <v>62</v>
      </c>
      <c r="B37" s="172"/>
      <c r="C37" s="172"/>
      <c r="D37" s="172"/>
      <c r="E37" s="86">
        <v>0.6</v>
      </c>
    </row>
    <row r="38" spans="1:5" x14ac:dyDescent="0.25">
      <c r="A38" s="171" t="s">
        <v>63</v>
      </c>
      <c r="B38" s="172"/>
      <c r="C38" s="172"/>
      <c r="D38" s="86">
        <v>0.05</v>
      </c>
      <c r="E38" s="85"/>
    </row>
    <row r="39" spans="1:5" x14ac:dyDescent="0.25">
      <c r="A39" s="87"/>
      <c r="B39" s="88"/>
      <c r="C39" s="88"/>
      <c r="D39" s="89"/>
      <c r="E39" s="90"/>
    </row>
    <row r="40" spans="1:5" x14ac:dyDescent="0.25">
      <c r="A40" s="167" t="s">
        <v>64</v>
      </c>
      <c r="B40" s="168"/>
      <c r="C40" s="168"/>
      <c r="D40" s="168"/>
      <c r="E40" s="168"/>
    </row>
    <row r="43" spans="1:5" x14ac:dyDescent="0.25">
      <c r="A43" s="91"/>
      <c r="B43" s="92"/>
      <c r="C43" s="93"/>
      <c r="D43" s="93"/>
      <c r="E43" s="93"/>
    </row>
    <row r="44" spans="1:5" x14ac:dyDescent="0.25">
      <c r="A44" s="77" t="s">
        <v>104</v>
      </c>
      <c r="B44" s="77"/>
      <c r="C44" s="69"/>
      <c r="D44" s="56"/>
      <c r="E44" s="56"/>
    </row>
    <row r="45" spans="1:5" x14ac:dyDescent="0.25">
      <c r="A45" s="160" t="s">
        <v>70</v>
      </c>
      <c r="B45" s="160"/>
      <c r="C45" s="160"/>
      <c r="D45" s="94" t="s">
        <v>65</v>
      </c>
      <c r="E45" s="95" t="s">
        <v>105</v>
      </c>
    </row>
    <row r="46" spans="1:5" x14ac:dyDescent="0.25">
      <c r="A46" s="160" t="s">
        <v>106</v>
      </c>
      <c r="B46" s="160"/>
      <c r="C46" s="160"/>
      <c r="D46" s="96"/>
      <c r="E46" s="96"/>
    </row>
    <row r="47" spans="1:5" x14ac:dyDescent="0.25">
      <c r="A47" s="96"/>
      <c r="B47" s="97"/>
      <c r="C47" s="98"/>
      <c r="D47" s="96"/>
      <c r="E47" s="96"/>
    </row>
  </sheetData>
  <sheetProtection password="EE6F" sheet="1" objects="1" scenarios="1"/>
  <mergeCells count="15">
    <mergeCell ref="C11:E11"/>
    <mergeCell ref="C12:E12"/>
    <mergeCell ref="A40:E40"/>
    <mergeCell ref="A8:C8"/>
    <mergeCell ref="A46:C46"/>
    <mergeCell ref="A35:E35"/>
    <mergeCell ref="A37:D37"/>
    <mergeCell ref="A38:C38"/>
    <mergeCell ref="B14:B15"/>
    <mergeCell ref="C14:E15"/>
    <mergeCell ref="H21:K21"/>
    <mergeCell ref="H28:K28"/>
    <mergeCell ref="H29:K29"/>
    <mergeCell ref="H30:K30"/>
    <mergeCell ref="A45:C45"/>
  </mergeCells>
  <dataValidations disablePrompts="1" count="2">
    <dataValidation type="decimal" allowBlank="1" showInputMessage="1" showErrorMessage="1" sqref="D38">
      <formula1>0</formula1>
      <formula2>0.05</formula2>
    </dataValidation>
    <dataValidation type="list" allowBlank="1" showInputMessage="1" showErrorMessage="1" sqref="B18:E18">
      <formula1>$Q$14:$Q$20</formula1>
    </dataValidation>
  </dataValidations>
  <pageMargins left="0.511811024" right="0.511811024" top="0.78740157499999996" bottom="0.78740157499999996" header="0.31496062000000002" footer="0.31496062000000002"/>
  <pageSetup paperSize="9" scale="69" fitToHeight="0"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ORÇAMENTO</vt:lpstr>
      <vt:lpstr>CRONOGRAMA</vt:lpstr>
      <vt:lpstr>BDI</vt:lpstr>
      <vt:lpstr>ORÇAMENTO!Area_de_impressao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engenharia6</cp:lastModifiedBy>
  <cp:lastPrinted>2019-01-04T13:43:56Z</cp:lastPrinted>
  <dcterms:created xsi:type="dcterms:W3CDTF">2013-05-17T17:26:46Z</dcterms:created>
  <dcterms:modified xsi:type="dcterms:W3CDTF">2019-01-28T15:52:49Z</dcterms:modified>
</cp:coreProperties>
</file>