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610" yWindow="-15" windowWidth="14175" windowHeight="12825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ORÇAMENTO!$A$10:$G$278</definedName>
    <definedName name="_xlnm.Print_Area" localSheetId="0">ORÇAMENTO!$A$1:$G$286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D42" i="2" l="1"/>
  <c r="C14" i="5" l="1"/>
  <c r="B14" i="5"/>
  <c r="E29" i="5"/>
  <c r="E28" i="5"/>
  <c r="C12" i="5"/>
  <c r="E31" i="5" l="1"/>
  <c r="A35" i="5" s="1"/>
  <c r="E30" i="5"/>
  <c r="J10" i="2" l="1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9" i="2"/>
  <c r="F9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I13" i="1"/>
  <c r="I14" i="1"/>
  <c r="I15" i="1"/>
  <c r="I16" i="1"/>
  <c r="I17" i="1"/>
  <c r="F17" i="1" s="1"/>
  <c r="G17" i="1" s="1"/>
  <c r="I18" i="1"/>
  <c r="I19" i="1"/>
  <c r="I20" i="1"/>
  <c r="I21" i="1"/>
  <c r="F21" i="1" s="1"/>
  <c r="G21" i="1" s="1"/>
  <c r="I22" i="1"/>
  <c r="I23" i="1"/>
  <c r="I24" i="1"/>
  <c r="I25" i="1"/>
  <c r="F25" i="1" s="1"/>
  <c r="G25" i="1" s="1"/>
  <c r="I26" i="1"/>
  <c r="I28" i="1"/>
  <c r="I29" i="1"/>
  <c r="I30" i="1"/>
  <c r="F30" i="1" s="1"/>
  <c r="G30" i="1" s="1"/>
  <c r="I31" i="1"/>
  <c r="I32" i="1"/>
  <c r="I33" i="1"/>
  <c r="I34" i="1"/>
  <c r="F34" i="1" s="1"/>
  <c r="G34" i="1" s="1"/>
  <c r="I35" i="1"/>
  <c r="I36" i="1"/>
  <c r="I37" i="1"/>
  <c r="I38" i="1"/>
  <c r="F38" i="1" s="1"/>
  <c r="G38" i="1" s="1"/>
  <c r="I39" i="1"/>
  <c r="I41" i="1"/>
  <c r="I42" i="1"/>
  <c r="I43" i="1"/>
  <c r="F43" i="1" s="1"/>
  <c r="G43" i="1" s="1"/>
  <c r="I44" i="1"/>
  <c r="I45" i="1"/>
  <c r="I47" i="1"/>
  <c r="I48" i="1"/>
  <c r="F48" i="1" s="1"/>
  <c r="G48" i="1" s="1"/>
  <c r="I49" i="1"/>
  <c r="I50" i="1"/>
  <c r="I51" i="1"/>
  <c r="I52" i="1"/>
  <c r="F52" i="1" s="1"/>
  <c r="G52" i="1" s="1"/>
  <c r="I54" i="1"/>
  <c r="I55" i="1"/>
  <c r="I56" i="1"/>
  <c r="I57" i="1"/>
  <c r="F57" i="1" s="1"/>
  <c r="G57" i="1" s="1"/>
  <c r="I58" i="1"/>
  <c r="I59" i="1"/>
  <c r="I60" i="1"/>
  <c r="I61" i="1"/>
  <c r="F61" i="1" s="1"/>
  <c r="G61" i="1" s="1"/>
  <c r="I62" i="1"/>
  <c r="I64" i="1"/>
  <c r="I65" i="1"/>
  <c r="I66" i="1"/>
  <c r="F66" i="1" s="1"/>
  <c r="G66" i="1" s="1"/>
  <c r="I67" i="1"/>
  <c r="I69" i="1"/>
  <c r="I70" i="1"/>
  <c r="I72" i="1"/>
  <c r="F72" i="1" s="1"/>
  <c r="G72" i="1" s="1"/>
  <c r="I73" i="1"/>
  <c r="I74" i="1"/>
  <c r="I76" i="1"/>
  <c r="I78" i="1"/>
  <c r="F78" i="1" s="1"/>
  <c r="G78" i="1" s="1"/>
  <c r="I79" i="1"/>
  <c r="I80" i="1"/>
  <c r="I82" i="1"/>
  <c r="F82" i="1" s="1"/>
  <c r="I83" i="1"/>
  <c r="F83" i="1" s="1"/>
  <c r="G83" i="1" s="1"/>
  <c r="I84" i="1"/>
  <c r="I86" i="1"/>
  <c r="I87" i="1"/>
  <c r="I88" i="1"/>
  <c r="F88" i="1" s="1"/>
  <c r="G88" i="1" s="1"/>
  <c r="I89" i="1"/>
  <c r="I92" i="1"/>
  <c r="I93" i="1"/>
  <c r="I94" i="1"/>
  <c r="F94" i="1" s="1"/>
  <c r="G94" i="1" s="1"/>
  <c r="I95" i="1"/>
  <c r="I97" i="1"/>
  <c r="I98" i="1"/>
  <c r="I99" i="1"/>
  <c r="F99" i="1" s="1"/>
  <c r="G99" i="1" s="1"/>
  <c r="I101" i="1"/>
  <c r="I102" i="1"/>
  <c r="I103" i="1"/>
  <c r="I104" i="1"/>
  <c r="F104" i="1" s="1"/>
  <c r="G104" i="1" s="1"/>
  <c r="I105" i="1"/>
  <c r="I106" i="1"/>
  <c r="I107" i="1"/>
  <c r="I109" i="1"/>
  <c r="F109" i="1" s="1"/>
  <c r="G109" i="1" s="1"/>
  <c r="I110" i="1"/>
  <c r="I111" i="1"/>
  <c r="I112" i="1"/>
  <c r="I113" i="1"/>
  <c r="F113" i="1" s="1"/>
  <c r="G113" i="1" s="1"/>
  <c r="I114" i="1"/>
  <c r="I115" i="1"/>
  <c r="I116" i="1"/>
  <c r="I117" i="1"/>
  <c r="F117" i="1" s="1"/>
  <c r="G117" i="1" s="1"/>
  <c r="I118" i="1"/>
  <c r="I119" i="1"/>
  <c r="I120" i="1"/>
  <c r="I121" i="1"/>
  <c r="F121" i="1" s="1"/>
  <c r="G121" i="1" s="1"/>
  <c r="I122" i="1"/>
  <c r="I123" i="1"/>
  <c r="I124" i="1"/>
  <c r="I125" i="1"/>
  <c r="F125" i="1" s="1"/>
  <c r="G125" i="1" s="1"/>
  <c r="I126" i="1"/>
  <c r="I127" i="1"/>
  <c r="I128" i="1"/>
  <c r="I129" i="1"/>
  <c r="F129" i="1" s="1"/>
  <c r="G129" i="1" s="1"/>
  <c r="I130" i="1"/>
  <c r="I131" i="1"/>
  <c r="I132" i="1"/>
  <c r="I133" i="1"/>
  <c r="F133" i="1" s="1"/>
  <c r="G133" i="1" s="1"/>
  <c r="I134" i="1"/>
  <c r="I135" i="1"/>
  <c r="I136" i="1"/>
  <c r="I137" i="1"/>
  <c r="F137" i="1" s="1"/>
  <c r="G137" i="1" s="1"/>
  <c r="I138" i="1"/>
  <c r="I140" i="1"/>
  <c r="I141" i="1"/>
  <c r="I142" i="1"/>
  <c r="F142" i="1" s="1"/>
  <c r="G142" i="1" s="1"/>
  <c r="I143" i="1"/>
  <c r="I144" i="1"/>
  <c r="I145" i="1"/>
  <c r="I146" i="1"/>
  <c r="F146" i="1" s="1"/>
  <c r="G146" i="1" s="1"/>
  <c r="I147" i="1"/>
  <c r="I149" i="1"/>
  <c r="I150" i="1"/>
  <c r="I151" i="1"/>
  <c r="F151" i="1" s="1"/>
  <c r="G151" i="1" s="1"/>
  <c r="I152" i="1"/>
  <c r="I153" i="1"/>
  <c r="I154" i="1"/>
  <c r="I155" i="1"/>
  <c r="F155" i="1" s="1"/>
  <c r="G155" i="1" s="1"/>
  <c r="I157" i="1"/>
  <c r="I158" i="1"/>
  <c r="I159" i="1"/>
  <c r="I160" i="1"/>
  <c r="F160" i="1" s="1"/>
  <c r="G160" i="1" s="1"/>
  <c r="I161" i="1"/>
  <c r="I162" i="1"/>
  <c r="I163" i="1"/>
  <c r="I164" i="1"/>
  <c r="F164" i="1" s="1"/>
  <c r="G164" i="1" s="1"/>
  <c r="I165" i="1"/>
  <c r="I166" i="1"/>
  <c r="I167" i="1"/>
  <c r="I168" i="1"/>
  <c r="F168" i="1" s="1"/>
  <c r="G168" i="1" s="1"/>
  <c r="I169" i="1"/>
  <c r="I170" i="1"/>
  <c r="I171" i="1"/>
  <c r="I173" i="1"/>
  <c r="F173" i="1" s="1"/>
  <c r="G173" i="1" s="1"/>
  <c r="I174" i="1"/>
  <c r="I175" i="1"/>
  <c r="I176" i="1"/>
  <c r="I178" i="1"/>
  <c r="F178" i="1" s="1"/>
  <c r="G178" i="1" s="1"/>
  <c r="I179" i="1"/>
  <c r="I180" i="1"/>
  <c r="I182" i="1"/>
  <c r="I183" i="1"/>
  <c r="F183" i="1" s="1"/>
  <c r="G183" i="1" s="1"/>
  <c r="I184" i="1"/>
  <c r="I185" i="1"/>
  <c r="I186" i="1"/>
  <c r="I187" i="1"/>
  <c r="F187" i="1" s="1"/>
  <c r="G187" i="1" s="1"/>
  <c r="I188" i="1"/>
  <c r="I189" i="1"/>
  <c r="I190" i="1"/>
  <c r="I191" i="1"/>
  <c r="F191" i="1" s="1"/>
  <c r="G191" i="1" s="1"/>
  <c r="I193" i="1"/>
  <c r="I194" i="1"/>
  <c r="I195" i="1"/>
  <c r="I196" i="1"/>
  <c r="F196" i="1" s="1"/>
  <c r="G196" i="1" s="1"/>
  <c r="I197" i="1"/>
  <c r="I198" i="1"/>
  <c r="I199" i="1"/>
  <c r="I200" i="1"/>
  <c r="F200" i="1" s="1"/>
  <c r="G200" i="1" s="1"/>
  <c r="I201" i="1"/>
  <c r="I203" i="1"/>
  <c r="I204" i="1"/>
  <c r="I205" i="1"/>
  <c r="F205" i="1" s="1"/>
  <c r="G205" i="1" s="1"/>
  <c r="I206" i="1"/>
  <c r="I207" i="1"/>
  <c r="I208" i="1"/>
  <c r="I209" i="1"/>
  <c r="F209" i="1" s="1"/>
  <c r="G209" i="1" s="1"/>
  <c r="I210" i="1"/>
  <c r="I211" i="1"/>
  <c r="I212" i="1"/>
  <c r="I213" i="1"/>
  <c r="F213" i="1" s="1"/>
  <c r="G213" i="1" s="1"/>
  <c r="I215" i="1"/>
  <c r="I216" i="1"/>
  <c r="I217" i="1"/>
  <c r="I218" i="1"/>
  <c r="F218" i="1" s="1"/>
  <c r="G218" i="1" s="1"/>
  <c r="I219" i="1"/>
  <c r="I221" i="1"/>
  <c r="I222" i="1"/>
  <c r="I223" i="1"/>
  <c r="F223" i="1" s="1"/>
  <c r="G223" i="1" s="1"/>
  <c r="I224" i="1"/>
  <c r="I225" i="1"/>
  <c r="I226" i="1"/>
  <c r="I227" i="1"/>
  <c r="F227" i="1" s="1"/>
  <c r="G227" i="1" s="1"/>
  <c r="I228" i="1"/>
  <c r="I229" i="1"/>
  <c r="I230" i="1"/>
  <c r="I232" i="1"/>
  <c r="F232" i="1" s="1"/>
  <c r="G232" i="1" s="1"/>
  <c r="I233" i="1"/>
  <c r="I234" i="1"/>
  <c r="I236" i="1"/>
  <c r="I237" i="1"/>
  <c r="F237" i="1" s="1"/>
  <c r="G237" i="1" s="1"/>
  <c r="I238" i="1"/>
  <c r="I239" i="1"/>
  <c r="I240" i="1"/>
  <c r="I242" i="1"/>
  <c r="F242" i="1" s="1"/>
  <c r="G242" i="1" s="1"/>
  <c r="I243" i="1"/>
  <c r="I244" i="1"/>
  <c r="I246" i="1"/>
  <c r="I247" i="1"/>
  <c r="F247" i="1" s="1"/>
  <c r="G247" i="1" s="1"/>
  <c r="I248" i="1"/>
  <c r="I249" i="1"/>
  <c r="I250" i="1"/>
  <c r="I251" i="1"/>
  <c r="F251" i="1" s="1"/>
  <c r="G251" i="1" s="1"/>
  <c r="I252" i="1"/>
  <c r="I253" i="1"/>
  <c r="I254" i="1"/>
  <c r="I255" i="1"/>
  <c r="F255" i="1" s="1"/>
  <c r="G255" i="1" s="1"/>
  <c r="I257" i="1"/>
  <c r="I258" i="1"/>
  <c r="I259" i="1"/>
  <c r="I260" i="1"/>
  <c r="I261" i="1"/>
  <c r="I262" i="1"/>
  <c r="I265" i="1"/>
  <c r="I266" i="1"/>
  <c r="I267" i="1"/>
  <c r="I269" i="1"/>
  <c r="I270" i="1"/>
  <c r="I271" i="1"/>
  <c r="I272" i="1"/>
  <c r="I273" i="1"/>
  <c r="I274" i="1"/>
  <c r="I275" i="1"/>
  <c r="I276" i="1"/>
  <c r="I278" i="1"/>
  <c r="F14" i="1"/>
  <c r="G14" i="1" s="1"/>
  <c r="F15" i="1"/>
  <c r="G15" i="1" s="1"/>
  <c r="F16" i="1"/>
  <c r="G16" i="1" s="1"/>
  <c r="F18" i="1"/>
  <c r="G18" i="1" s="1"/>
  <c r="F19" i="1"/>
  <c r="G19" i="1" s="1"/>
  <c r="F20" i="1"/>
  <c r="G20" i="1" s="1"/>
  <c r="F22" i="1"/>
  <c r="G22" i="1" s="1"/>
  <c r="F23" i="1"/>
  <c r="G23" i="1" s="1"/>
  <c r="F24" i="1"/>
  <c r="G24" i="1" s="1"/>
  <c r="F26" i="1"/>
  <c r="G26" i="1" s="1"/>
  <c r="F28" i="1"/>
  <c r="G28" i="1" s="1"/>
  <c r="F29" i="1"/>
  <c r="G29" i="1" s="1"/>
  <c r="F31" i="1"/>
  <c r="G31" i="1" s="1"/>
  <c r="F32" i="1"/>
  <c r="G32" i="1" s="1"/>
  <c r="F33" i="1"/>
  <c r="G33" i="1" s="1"/>
  <c r="F35" i="1"/>
  <c r="G35" i="1" s="1"/>
  <c r="F36" i="1"/>
  <c r="G36" i="1" s="1"/>
  <c r="F37" i="1"/>
  <c r="G37" i="1" s="1"/>
  <c r="F39" i="1"/>
  <c r="G39" i="1" s="1"/>
  <c r="F41" i="1"/>
  <c r="G41" i="1" s="1"/>
  <c r="F42" i="1"/>
  <c r="G42" i="1" s="1"/>
  <c r="F44" i="1"/>
  <c r="G44" i="1" s="1"/>
  <c r="F45" i="1"/>
  <c r="G45" i="1" s="1"/>
  <c r="F47" i="1"/>
  <c r="G47" i="1" s="1"/>
  <c r="F49" i="1"/>
  <c r="G49" i="1" s="1"/>
  <c r="F50" i="1"/>
  <c r="G50" i="1" s="1"/>
  <c r="F51" i="1"/>
  <c r="G51" i="1" s="1"/>
  <c r="F54" i="1"/>
  <c r="G54" i="1" s="1"/>
  <c r="F55" i="1"/>
  <c r="G55" i="1" s="1"/>
  <c r="F56" i="1"/>
  <c r="G56" i="1" s="1"/>
  <c r="F58" i="1"/>
  <c r="G58" i="1" s="1"/>
  <c r="F59" i="1"/>
  <c r="G59" i="1" s="1"/>
  <c r="F60" i="1"/>
  <c r="G60" i="1" s="1"/>
  <c r="F62" i="1"/>
  <c r="G62" i="1" s="1"/>
  <c r="F64" i="1"/>
  <c r="G64" i="1" s="1"/>
  <c r="F65" i="1"/>
  <c r="G65" i="1" s="1"/>
  <c r="F67" i="1"/>
  <c r="G67" i="1" s="1"/>
  <c r="F69" i="1"/>
  <c r="G69" i="1" s="1"/>
  <c r="C15" i="2" s="1"/>
  <c r="F70" i="1"/>
  <c r="G70" i="1" s="1"/>
  <c r="F73" i="1"/>
  <c r="G73" i="1" s="1"/>
  <c r="F74" i="1"/>
  <c r="G74" i="1" s="1"/>
  <c r="F76" i="1"/>
  <c r="G76" i="1" s="1"/>
  <c r="C17" i="2" s="1"/>
  <c r="F79" i="1"/>
  <c r="G79" i="1" s="1"/>
  <c r="F80" i="1"/>
  <c r="G80" i="1" s="1"/>
  <c r="G82" i="1"/>
  <c r="F84" i="1"/>
  <c r="G84" i="1" s="1"/>
  <c r="F86" i="1"/>
  <c r="G86" i="1" s="1"/>
  <c r="F87" i="1"/>
  <c r="G87" i="1" s="1"/>
  <c r="F89" i="1"/>
  <c r="G89" i="1" s="1"/>
  <c r="F92" i="1"/>
  <c r="G92" i="1" s="1"/>
  <c r="F93" i="1"/>
  <c r="G93" i="1" s="1"/>
  <c r="F95" i="1"/>
  <c r="G95" i="1" s="1"/>
  <c r="F97" i="1"/>
  <c r="G97" i="1" s="1"/>
  <c r="F98" i="1"/>
  <c r="G98" i="1" s="1"/>
  <c r="F101" i="1"/>
  <c r="G101" i="1" s="1"/>
  <c r="F102" i="1"/>
  <c r="G102" i="1" s="1"/>
  <c r="F103" i="1"/>
  <c r="G103" i="1" s="1"/>
  <c r="F105" i="1"/>
  <c r="G105" i="1" s="1"/>
  <c r="F106" i="1"/>
  <c r="G106" i="1" s="1"/>
  <c r="F107" i="1"/>
  <c r="G107" i="1" s="1"/>
  <c r="F110" i="1"/>
  <c r="G110" i="1" s="1"/>
  <c r="F111" i="1"/>
  <c r="G111" i="1" s="1"/>
  <c r="F112" i="1"/>
  <c r="G112" i="1" s="1"/>
  <c r="F114" i="1"/>
  <c r="G114" i="1" s="1"/>
  <c r="F115" i="1"/>
  <c r="G115" i="1" s="1"/>
  <c r="F116" i="1"/>
  <c r="G116" i="1" s="1"/>
  <c r="F118" i="1"/>
  <c r="G118" i="1" s="1"/>
  <c r="F119" i="1"/>
  <c r="G119" i="1" s="1"/>
  <c r="F120" i="1"/>
  <c r="G120" i="1" s="1"/>
  <c r="F122" i="1"/>
  <c r="G122" i="1" s="1"/>
  <c r="F123" i="1"/>
  <c r="G123" i="1" s="1"/>
  <c r="F124" i="1"/>
  <c r="G124" i="1" s="1"/>
  <c r="F126" i="1"/>
  <c r="G126" i="1" s="1"/>
  <c r="F127" i="1"/>
  <c r="G127" i="1" s="1"/>
  <c r="F128" i="1"/>
  <c r="G128" i="1" s="1"/>
  <c r="F130" i="1"/>
  <c r="G130" i="1" s="1"/>
  <c r="F131" i="1"/>
  <c r="G131" i="1" s="1"/>
  <c r="F132" i="1"/>
  <c r="G132" i="1" s="1"/>
  <c r="F134" i="1"/>
  <c r="G134" i="1" s="1"/>
  <c r="F135" i="1"/>
  <c r="G135" i="1" s="1"/>
  <c r="F136" i="1"/>
  <c r="G136" i="1" s="1"/>
  <c r="F138" i="1"/>
  <c r="G138" i="1" s="1"/>
  <c r="F140" i="1"/>
  <c r="G140" i="1" s="1"/>
  <c r="F141" i="1"/>
  <c r="G141" i="1" s="1"/>
  <c r="F143" i="1"/>
  <c r="G143" i="1" s="1"/>
  <c r="F144" i="1"/>
  <c r="G144" i="1" s="1"/>
  <c r="F145" i="1"/>
  <c r="G145" i="1" s="1"/>
  <c r="F147" i="1"/>
  <c r="G147" i="1" s="1"/>
  <c r="F149" i="1"/>
  <c r="G149" i="1" s="1"/>
  <c r="F150" i="1"/>
  <c r="G150" i="1" s="1"/>
  <c r="F152" i="1"/>
  <c r="G152" i="1" s="1"/>
  <c r="F153" i="1"/>
  <c r="G153" i="1" s="1"/>
  <c r="F154" i="1"/>
  <c r="G154" i="1" s="1"/>
  <c r="F157" i="1"/>
  <c r="G157" i="1" s="1"/>
  <c r="F158" i="1"/>
  <c r="G158" i="1" s="1"/>
  <c r="F159" i="1"/>
  <c r="G159" i="1" s="1"/>
  <c r="F161" i="1"/>
  <c r="G161" i="1" s="1"/>
  <c r="F162" i="1"/>
  <c r="G162" i="1" s="1"/>
  <c r="F163" i="1"/>
  <c r="G163" i="1" s="1"/>
  <c r="F165" i="1"/>
  <c r="G165" i="1" s="1"/>
  <c r="F166" i="1"/>
  <c r="G166" i="1" s="1"/>
  <c r="F167" i="1"/>
  <c r="G167" i="1" s="1"/>
  <c r="F169" i="1"/>
  <c r="G169" i="1" s="1"/>
  <c r="F170" i="1"/>
  <c r="G170" i="1" s="1"/>
  <c r="F171" i="1"/>
  <c r="G171" i="1" s="1"/>
  <c r="F174" i="1"/>
  <c r="G174" i="1" s="1"/>
  <c r="F175" i="1"/>
  <c r="G175" i="1" s="1"/>
  <c r="F176" i="1"/>
  <c r="G176" i="1" s="1"/>
  <c r="F179" i="1"/>
  <c r="G179" i="1" s="1"/>
  <c r="F180" i="1"/>
  <c r="G180" i="1" s="1"/>
  <c r="F182" i="1"/>
  <c r="G182" i="1" s="1"/>
  <c r="F184" i="1"/>
  <c r="G184" i="1" s="1"/>
  <c r="F185" i="1"/>
  <c r="G185" i="1" s="1"/>
  <c r="F186" i="1"/>
  <c r="G186" i="1" s="1"/>
  <c r="F188" i="1"/>
  <c r="G188" i="1" s="1"/>
  <c r="F189" i="1"/>
  <c r="G189" i="1" s="1"/>
  <c r="F190" i="1"/>
  <c r="G190" i="1" s="1"/>
  <c r="F193" i="1"/>
  <c r="G193" i="1" s="1"/>
  <c r="F194" i="1"/>
  <c r="G194" i="1" s="1"/>
  <c r="F195" i="1"/>
  <c r="G195" i="1" s="1"/>
  <c r="F197" i="1"/>
  <c r="G197" i="1" s="1"/>
  <c r="F198" i="1"/>
  <c r="G198" i="1" s="1"/>
  <c r="F199" i="1"/>
  <c r="G199" i="1" s="1"/>
  <c r="F201" i="1"/>
  <c r="G201" i="1" s="1"/>
  <c r="F203" i="1"/>
  <c r="G203" i="1" s="1"/>
  <c r="F204" i="1"/>
  <c r="G204" i="1" s="1"/>
  <c r="F206" i="1"/>
  <c r="G206" i="1" s="1"/>
  <c r="F207" i="1"/>
  <c r="G207" i="1" s="1"/>
  <c r="F208" i="1"/>
  <c r="G208" i="1" s="1"/>
  <c r="F210" i="1"/>
  <c r="G210" i="1" s="1"/>
  <c r="F211" i="1"/>
  <c r="G211" i="1" s="1"/>
  <c r="F212" i="1"/>
  <c r="G212" i="1" s="1"/>
  <c r="F215" i="1"/>
  <c r="G215" i="1" s="1"/>
  <c r="F216" i="1"/>
  <c r="G216" i="1" s="1"/>
  <c r="F217" i="1"/>
  <c r="G217" i="1" s="1"/>
  <c r="F219" i="1"/>
  <c r="G219" i="1" s="1"/>
  <c r="F221" i="1"/>
  <c r="G221" i="1" s="1"/>
  <c r="F222" i="1"/>
  <c r="G222" i="1" s="1"/>
  <c r="F224" i="1"/>
  <c r="G224" i="1" s="1"/>
  <c r="F225" i="1"/>
  <c r="G225" i="1" s="1"/>
  <c r="F226" i="1"/>
  <c r="G226" i="1" s="1"/>
  <c r="F228" i="1"/>
  <c r="G228" i="1" s="1"/>
  <c r="F229" i="1"/>
  <c r="G229" i="1" s="1"/>
  <c r="F230" i="1"/>
  <c r="G230" i="1" s="1"/>
  <c r="F233" i="1"/>
  <c r="G233" i="1" s="1"/>
  <c r="F234" i="1"/>
  <c r="G234" i="1" s="1"/>
  <c r="F236" i="1"/>
  <c r="G236" i="1" s="1"/>
  <c r="F238" i="1"/>
  <c r="G238" i="1" s="1"/>
  <c r="F239" i="1"/>
  <c r="G239" i="1" s="1"/>
  <c r="F240" i="1"/>
  <c r="G240" i="1" s="1"/>
  <c r="F243" i="1"/>
  <c r="G243" i="1" s="1"/>
  <c r="F244" i="1"/>
  <c r="G244" i="1" s="1"/>
  <c r="F246" i="1"/>
  <c r="G246" i="1" s="1"/>
  <c r="F248" i="1"/>
  <c r="G248" i="1" s="1"/>
  <c r="F249" i="1"/>
  <c r="G249" i="1" s="1"/>
  <c r="F250" i="1"/>
  <c r="G250" i="1" s="1"/>
  <c r="F252" i="1"/>
  <c r="G252" i="1" s="1"/>
  <c r="F253" i="1"/>
  <c r="G253" i="1" s="1"/>
  <c r="F254" i="1"/>
  <c r="G254" i="1" s="1"/>
  <c r="F257" i="1"/>
  <c r="G257" i="1" s="1"/>
  <c r="F258" i="1"/>
  <c r="G258" i="1" s="1"/>
  <c r="F260" i="1"/>
  <c r="G260" i="1" s="1"/>
  <c r="F261" i="1"/>
  <c r="G261" i="1" s="1"/>
  <c r="F262" i="1"/>
  <c r="G262" i="1" s="1"/>
  <c r="F265" i="1"/>
  <c r="G265" i="1" s="1"/>
  <c r="F266" i="1"/>
  <c r="G266" i="1" s="1"/>
  <c r="F267" i="1"/>
  <c r="G267" i="1" s="1"/>
  <c r="F269" i="1"/>
  <c r="G269" i="1" s="1"/>
  <c r="F270" i="1"/>
  <c r="G270" i="1" s="1"/>
  <c r="F271" i="1"/>
  <c r="G271" i="1" s="1"/>
  <c r="F272" i="1"/>
  <c r="G272" i="1" s="1"/>
  <c r="F273" i="1"/>
  <c r="G273" i="1" s="1"/>
  <c r="F274" i="1"/>
  <c r="G274" i="1" s="1"/>
  <c r="F275" i="1"/>
  <c r="G275" i="1" s="1"/>
  <c r="F276" i="1"/>
  <c r="G276" i="1" s="1"/>
  <c r="F278" i="1"/>
  <c r="G278" i="1" s="1"/>
  <c r="C40" i="2" s="1"/>
  <c r="F13" i="1"/>
  <c r="G13" i="1" s="1"/>
  <c r="C19" i="2" l="1"/>
  <c r="C14" i="2"/>
  <c r="C38" i="2"/>
  <c r="C37" i="2"/>
  <c r="C31" i="2"/>
  <c r="C35" i="2"/>
  <c r="C33" i="2"/>
  <c r="C27" i="2"/>
  <c r="C26" i="2"/>
  <c r="C22" i="2"/>
  <c r="C13" i="2"/>
  <c r="C36" i="2"/>
  <c r="C34" i="2"/>
  <c r="C28" i="2"/>
  <c r="C18" i="2"/>
  <c r="C16" i="2"/>
  <c r="C32" i="2"/>
  <c r="C30" i="2"/>
  <c r="C24" i="2"/>
  <c r="C23" i="2"/>
  <c r="C12" i="2"/>
  <c r="C39" i="2"/>
  <c r="C29" i="2"/>
  <c r="C25" i="2"/>
  <c r="C21" i="2"/>
  <c r="C20" i="2"/>
  <c r="C11" i="2"/>
  <c r="C10" i="2"/>
  <c r="I12" i="1"/>
  <c r="F12" i="1" s="1"/>
  <c r="G12" i="1" s="1"/>
  <c r="C9" i="2" s="1"/>
  <c r="C43" i="2" l="1"/>
  <c r="F10" i="2"/>
  <c r="G280" i="1" l="1"/>
  <c r="A4" i="2"/>
  <c r="D9" i="2" l="1"/>
  <c r="D21" i="2" l="1"/>
  <c r="D40" i="2"/>
  <c r="D39" i="2"/>
  <c r="D37" i="2"/>
  <c r="D26" i="2"/>
  <c r="D35" i="2"/>
  <c r="D31" i="2"/>
  <c r="D38" i="2"/>
  <c r="D33" i="2"/>
  <c r="D29" i="2"/>
  <c r="D28" i="2"/>
  <c r="D27" i="2"/>
  <c r="D32" i="2"/>
  <c r="D34" i="2"/>
  <c r="D30" i="2"/>
  <c r="D36" i="2"/>
  <c r="D25" i="2"/>
  <c r="D14" i="2"/>
  <c r="D12" i="2"/>
  <c r="D20" i="2"/>
  <c r="D15" i="2"/>
  <c r="D22" i="2"/>
  <c r="D23" i="2"/>
  <c r="D16" i="2"/>
  <c r="D18" i="2"/>
  <c r="D17" i="2"/>
  <c r="D19" i="2"/>
  <c r="D13" i="2"/>
  <c r="D10" i="2"/>
  <c r="D24" i="2"/>
  <c r="D11" i="2"/>
  <c r="A3" i="2"/>
  <c r="I42" i="2" l="1"/>
  <c r="G42" i="2"/>
  <c r="G43" i="2" s="1"/>
  <c r="E42" i="2"/>
  <c r="E43" i="2" s="1"/>
  <c r="D43" i="2"/>
  <c r="I43" i="2"/>
  <c r="F42" i="2" l="1"/>
  <c r="H42" i="2"/>
  <c r="J42" i="2" s="1"/>
  <c r="M10" i="1"/>
  <c r="E44" i="2" l="1"/>
  <c r="G44" i="2" l="1"/>
  <c r="I44" i="2" s="1"/>
</calcChain>
</file>

<file path=xl/comments1.xml><?xml version="1.0" encoding="utf-8"?>
<comments xmlns="http://schemas.openxmlformats.org/spreadsheetml/2006/main">
  <authors>
    <author>Administrador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08" authorId="0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13" authorId="0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21" authorId="0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22" authorId="0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9" authorId="0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42" authorId="0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48" authorId="0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<sst xmlns="http://schemas.openxmlformats.org/spreadsheetml/2006/main" count="885" uniqueCount="541">
  <si>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</si>
  <si>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</si>
  <si>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</si>
  <si>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</si>
  <si>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</si>
  <si>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</si>
  <si>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</si>
  <si>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</si>
  <si>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</si>
  <si>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</si>
  <si>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</si>
  <si>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</si>
  <si>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</si>
  <si>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</si>
  <si>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</si>
  <si>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</si>
  <si>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</si>
  <si>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</si>
  <si>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</si>
  <si>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1.1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</si>
  <si>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</si>
  <si>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</si>
  <si>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</si>
  <si>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</si>
  <si>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</si>
  <si>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</si>
  <si>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</si>
  <si>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</si>
  <si>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</si>
  <si>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</si>
  <si>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CORONEL VIVIDA, XX DE XXXXXXXXXXX DE 2017</t>
  </si>
  <si>
    <t>74209/1</t>
  </si>
  <si>
    <t>1.2</t>
  </si>
  <si>
    <t>PESO</t>
  </si>
  <si>
    <t>%</t>
  </si>
  <si>
    <t>Local/data</t>
  </si>
  <si>
    <t>Responsável Técnico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</si>
  <si>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</si>
  <si>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</si>
  <si>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</si>
  <si>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</si>
  <si>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</si>
  <si>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</si>
  <si>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</si>
  <si>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</si>
  <si>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</si>
  <si>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</si>
  <si>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</si>
  <si>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</si>
  <si>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</si>
  <si>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</si>
  <si>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</si>
  <si>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</si>
  <si>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</si>
  <si>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</si>
  <si>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</si>
  <si>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</si>
  <si>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</si>
  <si>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</si>
  <si>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</si>
  <si>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</si>
  <si>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</si>
  <si>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</si>
  <si>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</si>
  <si>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</si>
  <si>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</si>
  <si>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</si>
  <si>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</si>
  <si>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</si>
  <si>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</si>
  <si>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</si>
  <si>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</si>
  <si>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TUBO, PVC, SOLDÁVEL, DN  25 MM, INSTALADO EM RESERVAÇÃO DE ÁGUA DE EDIFICAÇÃO QUE POSSUA RESERVATÓRIO DE FIBRA/FIBROCIMENTO   FORNECIMENTO E INSTALAÇÃO. AF_06/2016</t>
  </si>
  <si>
    <t>JOELHO 90 GRAUS, PVC, SOLDÁVEL, DN 25MM, INSTALADO EM RAMAL OU SUB-RAMAL DE ÁGUA - FORNECIMENTO E INSTALAÇÃO. AF_12/2014</t>
  </si>
  <si>
    <t>JOELHO 90 GRAUS COM BUCHA DE LATÃO, PVC, SOLDÁVEL, DN 25MM, X 1/2 INSTALADO EM RAMAL OU SUB-RAMAL DE ÁGUA - FORNECIMENTO E INSTALAÇÃO. AF_12/2014</t>
  </si>
  <si>
    <t>TUBO PVC, SERIE NORMAL, ESGOTO PREDIAL, DN 100 MM, FORNECIDO E INSTALADO EM RAMAL DE DESCARGA OU RAMAL DE ESGOTO SANITÁRIO. AF_12/2014</t>
  </si>
  <si>
    <t>LUVA SIMPLES, PVC, SERIE NORMAL, ESGOTO PREDIAL, DN 100 MM, JUNTA ELÁSTICA, FORNECIDO E INSTALADO EM RAMAL DE DESCARGA OU RAMAL DE ESGOTO SANITÁRIO. AF_12/2014</t>
  </si>
  <si>
    <t>TUBO PVC, SERIE NORMAL, ESGOTO PREDIAL, DN 40 MM, FORNECIDO E INSTALADO EM RAMAL DE DESCARGA OU RAMAL DE ESGOTO SANITÁRIO. AF_12/2014</t>
  </si>
  <si>
    <t>JOELHO 90 GRAUS, PVC, SERIE NORMAL, ESGOTO PREDIAL, DN 40 MM, JUNTA SOLDÁVEL, FORNECIDO E INSTALADO EM RAMAL DE DESCARGA OU RAMAL DE ESGOTO SANITÁRIO. AF_12/2014</t>
  </si>
  <si>
    <t>JOELHO 45 GRAUS, PVC, SERIE NORMAL, ESGOTO PREDIAL, DN 40 MM, JUNTA SOLDÁVEL, FORNECIDO E INSTALADO EM RAMAL DE DESCARGA OU RAMAL DE ESGOTO SANITÁRIO. AF_12/2014</t>
  </si>
  <si>
    <t>TUBO PVC, SERIE NORMAL, ESGOTO PREDIAL, DN 50 MM, FORNECIDO E INSTALADO EM RAMAL DE DESCARGA OU RAMAL DE ESGOTO SANITÁRIO. AF_12/2014</t>
  </si>
  <si>
    <t>TE, PVC, SERIE NORMAL, ESGOTO PREDIAL, DN 100 X 100 MM, JUNTA ELÁSTICA, FORNECIDO E INSTALADO EM RAMAL DE DESCARGA OU RAMAL DE ESGOTO SANITÁRIO. AF_12/2014</t>
  </si>
  <si>
    <t>SUMIDOURO EM ALVENARIA DE TIJOLO CERAMICO MACICO DIAMETRO 1,20M E ALTURA 5,00M, COM TAMPA EM CONCRETO ARMADO DIAMETRO 1,40M E ESPESSURA 10CM</t>
  </si>
  <si>
    <t>INTERRUPTOR SIMPLES (1 MÓDULO) COM 1 TOMADA DE EMBUTIR 2P+T 10 A,  INCLUINDO SUPORTE E PLACA - FORNECIMENTO E INSTALAÇÃO. AF_12/2015</t>
  </si>
  <si>
    <t>2.1</t>
  </si>
  <si>
    <t>2.2</t>
  </si>
  <si>
    <t>3.1</t>
  </si>
  <si>
    <t>3.2</t>
  </si>
  <si>
    <t>3.3</t>
  </si>
  <si>
    <t>3.4</t>
  </si>
  <si>
    <t>4.1</t>
  </si>
  <si>
    <t>4.2</t>
  </si>
  <si>
    <t>5.1</t>
  </si>
  <si>
    <t>5.2</t>
  </si>
  <si>
    <t>5.3</t>
  </si>
  <si>
    <t>5.4</t>
  </si>
  <si>
    <t>5.5</t>
  </si>
  <si>
    <t>6.1</t>
  </si>
  <si>
    <t>6.3</t>
  </si>
  <si>
    <t>6.4</t>
  </si>
  <si>
    <t>7.1</t>
  </si>
  <si>
    <t>7.2</t>
  </si>
  <si>
    <t>8.1</t>
  </si>
  <si>
    <t>8.2</t>
  </si>
  <si>
    <t>9.1</t>
  </si>
  <si>
    <t>10.1</t>
  </si>
  <si>
    <t>10.2</t>
  </si>
  <si>
    <t>10.3</t>
  </si>
  <si>
    <t>11.2</t>
  </si>
  <si>
    <t>11.3</t>
  </si>
  <si>
    <t>12.1</t>
  </si>
  <si>
    <t>12.2</t>
  </si>
  <si>
    <t>12.3</t>
  </si>
  <si>
    <t>12.4</t>
  </si>
  <si>
    <t>13.1</t>
  </si>
  <si>
    <t>13.2</t>
  </si>
  <si>
    <t>14.1</t>
  </si>
  <si>
    <t>14.2</t>
  </si>
  <si>
    <t>15.1</t>
  </si>
  <si>
    <t>15.2</t>
  </si>
  <si>
    <t>15.3</t>
  </si>
  <si>
    <t>16.1</t>
  </si>
  <si>
    <t>16.2</t>
  </si>
  <si>
    <t>16.3</t>
  </si>
  <si>
    <t>16.4</t>
  </si>
  <si>
    <t>16.5</t>
  </si>
  <si>
    <t>17.1</t>
  </si>
  <si>
    <t>18.1</t>
  </si>
  <si>
    <t>18.2</t>
  </si>
  <si>
    <t>18.3</t>
  </si>
  <si>
    <t>18.4</t>
  </si>
  <si>
    <t>19.1</t>
  </si>
  <si>
    <t>19.2</t>
  </si>
  <si>
    <t>19.3</t>
  </si>
  <si>
    <t>73992/1</t>
  </si>
  <si>
    <t>73924/2</t>
  </si>
  <si>
    <t>1.3</t>
  </si>
  <si>
    <t>1.4</t>
  </si>
  <si>
    <t>1.5</t>
  </si>
  <si>
    <t>1.6</t>
  </si>
  <si>
    <t>1.7</t>
  </si>
  <si>
    <t>1.8</t>
  </si>
  <si>
    <t>1.9</t>
  </si>
  <si>
    <t>1.10</t>
  </si>
  <si>
    <t>1.12</t>
  </si>
  <si>
    <t>1.13</t>
  </si>
  <si>
    <t>1.14</t>
  </si>
  <si>
    <t>1.15</t>
  </si>
  <si>
    <t>2.3</t>
  </si>
  <si>
    <t>2.4</t>
  </si>
  <si>
    <t>2.5</t>
  </si>
  <si>
    <t>2.6</t>
  </si>
  <si>
    <t>2.7</t>
  </si>
  <si>
    <t>2.8</t>
  </si>
  <si>
    <t>2.9</t>
  </si>
  <si>
    <t>3.5</t>
  </si>
  <si>
    <t>4.3</t>
  </si>
  <si>
    <t>4.4</t>
  </si>
  <si>
    <t>4.5</t>
  </si>
  <si>
    <t>4.6</t>
  </si>
  <si>
    <t>5.6</t>
  </si>
  <si>
    <t>5.7</t>
  </si>
  <si>
    <t>5.8</t>
  </si>
  <si>
    <t>5.9</t>
  </si>
  <si>
    <t>6.2</t>
  </si>
  <si>
    <t>8.3</t>
  </si>
  <si>
    <t>11..1</t>
  </si>
  <si>
    <t>13.1.1</t>
  </si>
  <si>
    <t>13.1.2</t>
  </si>
  <si>
    <t>13.1.3</t>
  </si>
  <si>
    <t>13.1.4</t>
  </si>
  <si>
    <t>13.2.1</t>
  </si>
  <si>
    <t>13.2.2</t>
  </si>
  <si>
    <t>13.2.3</t>
  </si>
  <si>
    <t>13.3</t>
  </si>
  <si>
    <t>13.3.1</t>
  </si>
  <si>
    <t>13.3.2</t>
  </si>
  <si>
    <t>13.3.3</t>
  </si>
  <si>
    <t>13.3.4</t>
  </si>
  <si>
    <t>13.4</t>
  </si>
  <si>
    <t>13.4.1</t>
  </si>
  <si>
    <t>13.4.2</t>
  </si>
  <si>
    <t>14.4</t>
  </si>
  <si>
    <t>14.5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</si>
  <si>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</si>
  <si>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</si>
  <si>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</si>
  <si>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</si>
  <si>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</si>
  <si>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</si>
  <si>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</si>
  <si>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</si>
  <si>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</si>
  <si>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</si>
  <si>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</si>
  <si>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</si>
  <si>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14.18</t>
  </si>
  <si>
    <t>14.19</t>
  </si>
  <si>
    <t>14.20</t>
  </si>
  <si>
    <t>14.21</t>
  </si>
  <si>
    <t>14.22</t>
  </si>
  <si>
    <t>14.23</t>
  </si>
  <si>
    <t>14.24</t>
  </si>
  <si>
    <t>14.25</t>
  </si>
  <si>
    <t>14.26</t>
  </si>
  <si>
    <t>14.27</t>
  </si>
  <si>
    <t>14.28</t>
  </si>
  <si>
    <t>14.29</t>
  </si>
  <si>
    <t>14.30</t>
  </si>
  <si>
    <t>14.31</t>
  </si>
  <si>
    <t>15.4</t>
  </si>
  <si>
    <t>15.5</t>
  </si>
  <si>
    <t>15.6</t>
  </si>
  <si>
    <t>15.7</t>
  </si>
  <si>
    <t>15.8</t>
  </si>
  <si>
    <t>16.6</t>
  </si>
  <si>
    <t>17.2</t>
  </si>
  <si>
    <t>17.3</t>
  </si>
  <si>
    <t>17.4</t>
  </si>
  <si>
    <t>17.5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</si>
  <si>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</si>
  <si>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</si>
  <si>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</si>
  <si>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</si>
  <si>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</si>
  <si>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</si>
  <si>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</si>
  <si>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</si>
  <si>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</si>
  <si>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</si>
  <si>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20.1</t>
  </si>
  <si>
    <t>20.2</t>
  </si>
  <si>
    <t>20.3</t>
  </si>
  <si>
    <t>20.4</t>
  </si>
  <si>
    <t>20.5</t>
  </si>
  <si>
    <t>20.6</t>
  </si>
  <si>
    <t>20.7</t>
  </si>
  <si>
    <t>20.8</t>
  </si>
  <si>
    <t>20.9</t>
  </si>
  <si>
    <t>20.10</t>
  </si>
  <si>
    <t>21.1</t>
  </si>
  <si>
    <t>21.2</t>
  </si>
  <si>
    <t>21.3</t>
  </si>
  <si>
    <t>21.4</t>
  </si>
  <si>
    <t>21.5</t>
  </si>
  <si>
    <t>21.6</t>
  </si>
  <si>
    <t>21.7</t>
  </si>
  <si>
    <t>21.8</t>
  </si>
  <si>
    <t>22.1</t>
  </si>
  <si>
    <t>22.2</t>
  </si>
  <si>
    <t>22.3</t>
  </si>
  <si>
    <t>22.4</t>
  </si>
  <si>
    <t>22.5</t>
  </si>
  <si>
    <t>22.9</t>
  </si>
  <si>
    <t>22.10</t>
  </si>
  <si>
    <t>22.11</t>
  </si>
  <si>
    <t>22.13</t>
  </si>
  <si>
    <t>22.14</t>
  </si>
  <si>
    <t>22.15</t>
  </si>
  <si>
    <t>23.1</t>
  </si>
  <si>
    <t>23.2</t>
  </si>
  <si>
    <t>23.3</t>
  </si>
  <si>
    <t>23.4</t>
  </si>
  <si>
    <t>23.5</t>
  </si>
  <si>
    <t>24.1</t>
  </si>
  <si>
    <t>24.2</t>
  </si>
  <si>
    <t>24.3</t>
  </si>
  <si>
    <t>24.4</t>
  </si>
  <si>
    <t>24.5</t>
  </si>
  <si>
    <t>24.6</t>
  </si>
  <si>
    <t>24.7</t>
  </si>
  <si>
    <t>24.8</t>
  </si>
  <si>
    <t>24.9</t>
  </si>
  <si>
    <t>24.10</t>
  </si>
  <si>
    <t>25.1</t>
  </si>
  <si>
    <t>25.2</t>
  </si>
  <si>
    <t>25.3</t>
  </si>
  <si>
    <t>26.1</t>
  </si>
  <si>
    <t>26.2</t>
  </si>
  <si>
    <t>26.3</t>
  </si>
  <si>
    <t>26.4</t>
  </si>
  <si>
    <t>26.5</t>
  </si>
  <si>
    <t>27.1</t>
  </si>
  <si>
    <t>27.2</t>
  </si>
  <si>
    <t>27.3</t>
  </si>
  <si>
    <t>28.1</t>
  </si>
  <si>
    <t>28.2</t>
  </si>
  <si>
    <t>28.3</t>
  </si>
  <si>
    <t>28.4</t>
  </si>
  <si>
    <t>28.5</t>
  </si>
  <si>
    <t>28.6</t>
  </si>
  <si>
    <t>28.7</t>
  </si>
  <si>
    <t>28.8</t>
  </si>
  <si>
    <t>28.9</t>
  </si>
  <si>
    <t>28.10</t>
  </si>
  <si>
    <t>29.1</t>
  </si>
  <si>
    <t>29.2</t>
  </si>
  <si>
    <t>30.1</t>
  </si>
  <si>
    <t>30.2</t>
  </si>
  <si>
    <t>30.3</t>
  </si>
  <si>
    <t>31.1</t>
  </si>
  <si>
    <t>31.1.1</t>
  </si>
  <si>
    <t>31.1.2</t>
  </si>
  <si>
    <t>31.1.3</t>
  </si>
  <si>
    <t>31.2</t>
  </si>
  <si>
    <t>31.2.1</t>
  </si>
  <si>
    <t>31.2.2</t>
  </si>
  <si>
    <t>31.2.3</t>
  </si>
  <si>
    <t>31.2.4</t>
  </si>
  <si>
    <t>31.2.5</t>
  </si>
  <si>
    <t>31.2.6</t>
  </si>
  <si>
    <t>31.2.7</t>
  </si>
  <si>
    <t>31.2.8</t>
  </si>
  <si>
    <t>32.1</t>
  </si>
  <si>
    <t>74106/1</t>
  </si>
  <si>
    <t>73937/1</t>
  </si>
  <si>
    <t>93185</t>
  </si>
  <si>
    <t>93187</t>
  </si>
  <si>
    <t>93195</t>
  </si>
  <si>
    <t>COTAÇÃO</t>
  </si>
  <si>
    <t>73970/1</t>
  </si>
  <si>
    <t>89711</t>
  </si>
  <si>
    <t>89712</t>
  </si>
  <si>
    <t>89714</t>
  </si>
  <si>
    <t>11655</t>
  </si>
  <si>
    <t>89796</t>
  </si>
  <si>
    <t>89732</t>
  </si>
  <si>
    <t>89744</t>
  </si>
  <si>
    <t>3659</t>
  </si>
  <si>
    <t>89731</t>
  </si>
  <si>
    <t>89778</t>
  </si>
  <si>
    <t>94648</t>
  </si>
  <si>
    <t>94649</t>
  </si>
  <si>
    <t>89362</t>
  </si>
  <si>
    <t>89367</t>
  </si>
  <si>
    <t>89400</t>
  </si>
  <si>
    <t>94711</t>
  </si>
  <si>
    <t>89707</t>
  </si>
  <si>
    <t>94794</t>
  </si>
  <si>
    <t>86883</t>
  </si>
  <si>
    <t>86887</t>
  </si>
  <si>
    <t>90373</t>
  </si>
  <si>
    <t>74166/1</t>
  </si>
  <si>
    <t>COTAÇÃO RP</t>
  </si>
  <si>
    <t>73886/1</t>
  </si>
  <si>
    <t>73948/2</t>
  </si>
  <si>
    <t>74066/2</t>
  </si>
  <si>
    <t>INFRAESTRUTURA - AMPLIAÇÃO</t>
  </si>
  <si>
    <t>PLACA DE OBRA EM CHAPA DE ACO GALVANIZADO</t>
  </si>
  <si>
    <t>M²</t>
  </si>
  <si>
    <t>EXECUÇÃO DE DEPÓSITO EM CANTEIRO DE OBRA EM CHAPA DE MADEIRA COMPENSADA, NÃO INCLUSO MOBILIÁRIO. AF_04/2016</t>
  </si>
  <si>
    <t>LOCACAO CONVENCIONAL DE OBRA, ATRAVÉS DE GABARITO DE TABUAS CORRIDAS PONTALETADAS A CADA 1,50M, SEM REAPROVEITAMENTO</t>
  </si>
  <si>
    <t>ESCAVAÇÃO MANUAL PARA SAPATAS</t>
  </si>
  <si>
    <t>M³</t>
  </si>
  <si>
    <t>ATERRO APILOADO MANUALMENTE</t>
  </si>
  <si>
    <t>FUNDAÇÕES SUPERFICIAIS - CONCRETO FCK 25MPA - SAPATAS</t>
  </si>
  <si>
    <t>FORMAS EM MADEIRA -M SAPATAS</t>
  </si>
  <si>
    <t>ARMADURAS - SAPATAS</t>
  </si>
  <si>
    <t>Kg</t>
  </si>
  <si>
    <t>ARRANQUE DE PILARES CONCRETO FCK 25 MPA</t>
  </si>
  <si>
    <t>FORMAS DE MADEIRA - ARRANQUE DE PILARES</t>
  </si>
  <si>
    <t>ARMADURAS - ARRANQUE DE PILARES</t>
  </si>
  <si>
    <t xml:space="preserve">VIGAS DE BALDRAME CONCRETO FCK 25 MPA </t>
  </si>
  <si>
    <t>FORMAS DE MADEIRA VIGAS DE BALDRAME</t>
  </si>
  <si>
    <t>ARMADURAS - VIGAS DE BALDRAMES</t>
  </si>
  <si>
    <t>IMPERMEABILIZAÇÃO VIGAS DE BALDRAMES</t>
  </si>
  <si>
    <t>SUPRAESTRUTURA - AMPLIAÇÃO</t>
  </si>
  <si>
    <t xml:space="preserve">PILARES CONCRETO FCK 25 MPA </t>
  </si>
  <si>
    <t>FORMAS DE MADEIRA PILARES</t>
  </si>
  <si>
    <t>ARMADURAS PILARES</t>
  </si>
  <si>
    <t>VIGAS CINTA - CONCRETO FCK 25 MPA</t>
  </si>
  <si>
    <t>FORMAS DE MADEIRA VIGAS CINTE</t>
  </si>
  <si>
    <t>ARMADURAS VIGAS CINTA</t>
  </si>
  <si>
    <t>PILARES QUE SUSTENTAM A PLATIBANDA CONCRETO FCK 25 MPA</t>
  </si>
  <si>
    <t>FORMAS DOS PILARES QUE SUSTENTA A PLATIBANDA</t>
  </si>
  <si>
    <t>ARMADURAS DOS PILARES QUE SUSTENTAM A PLATIBANDA</t>
  </si>
  <si>
    <t>VIGAS CINTA    PARA AMARRAÇÃO DA PLATIBANDA CONCRETO FCK 25 MPA</t>
  </si>
  <si>
    <t>FORMAS DE MADEIRA PARA VIGAS CINTA PLATIBANDA</t>
  </si>
  <si>
    <t>ARMADURAS VIGA CINTA PLATIBANDA</t>
  </si>
  <si>
    <t>PAREDES E PAINEIS - AMPLIAÇÃO</t>
  </si>
  <si>
    <t>ALVENARIA DE TIJOLOS 6 FUROS ASSENTADOS 1/2 VEZ COM ARGAMASSA   TRAÇO 1 /3</t>
  </si>
  <si>
    <t>COBOGOS PARA FECHAMENTO DO SOLÁRIO</t>
  </si>
  <si>
    <t>VERGA PRÉ-MOLDADA PARA PORTAS COM MAIS DE 1,5 M DE VÃO. AF_03/2016</t>
  </si>
  <si>
    <t>M</t>
  </si>
  <si>
    <t>VERGA MOLDADA IN LOCO EM CONCRETO PARA JANELAS COM MAIS DE 1,5 M DE VÃO. AF_03/2016</t>
  </si>
  <si>
    <t>CONTRAVERGA PRÉ-MOLDADA PARA VÃOS DE MAIS DE 1,5 M DE COMPRIMENTO. AF_03/2016</t>
  </si>
  <si>
    <t>ESQUADRIAS - AMPLIAÇÃO</t>
  </si>
  <si>
    <t>PORTA INTERNA EM MADEIRA CHAPEADA 80X210 COM FECHADURA SIMPLES</t>
  </si>
  <si>
    <t>Ud</t>
  </si>
  <si>
    <t>FECHADURA DE EMBUTIR COM CILINDRO, EXTERNA, COMPLETA, ACABAMENTO PADRÃO MÉDIO, INCLUSO EXECUÇÃO DE FURO - FORNECIMENTO E INSTALAÇÃO. AF_08/2015</t>
  </si>
  <si>
    <t>PORTAS EXTERNAS EM ALUMINIO COM VIDRO LISO 6mm TEMPERADO E FECHADURA DE CILINDRO</t>
  </si>
  <si>
    <t>JANELA DE EM PERFIL DE FERRO BASCULANTE PADRÃO EXISTENTE COM VIDRO 4mm</t>
  </si>
  <si>
    <t>JANELA DE EM PERFIL DE FERRO BASCULANTE PADRÃO EXISTENTE PARA SANITÁRIO C/ VIDRO 4mm</t>
  </si>
  <si>
    <t>FECHADURA PARA PORTA DE BANHEIRO - FORNECIMENTO E INSTALAÇÃO</t>
  </si>
  <si>
    <t>COBERTURA - AMPLIAÇÃO</t>
  </si>
  <si>
    <t>TELHA GALVANIZADA COM EPS</t>
  </si>
  <si>
    <t>TELHA METÁLICA COM EPS PRÉ PINTADA</t>
  </si>
  <si>
    <t>ESTRUTURA METÁLICA</t>
  </si>
  <si>
    <t>OITÃO EM TELHAS METÁLICAS GALVANIZADAS PRÉ PINTADA</t>
  </si>
  <si>
    <t>CALHA METÁLICA GALVANIZADA - CORTE 90CM</t>
  </si>
  <si>
    <t>CALHA METÁLICA GALVANIZADA - CORTE 70CM</t>
  </si>
  <si>
    <t>RUFOS METÁLICOS GALVANIZADO</t>
  </si>
  <si>
    <t>TUBO EM PVC 75MM  PARA ESGOTAMENTO PLUVIAL</t>
  </si>
  <si>
    <t>TUBO EM PVC 100MM  PARA ESGOTAMENTO PLUVIAL</t>
  </si>
  <si>
    <t>REVESTIMENTOS DE PAREDES INTERNAS - AMPLIAÇÃO</t>
  </si>
  <si>
    <t>CHAPISCO</t>
  </si>
  <si>
    <t>EMBOÇO</t>
  </si>
  <si>
    <t>AZULEJOS</t>
  </si>
  <si>
    <t xml:space="preserve">MASSA CORRIDA LATEX PVC </t>
  </si>
  <si>
    <t>REVESTIMENTO EXTERNO - AMPLIAÇÃO</t>
  </si>
  <si>
    <t>PINTURA - AMPLIAÇÃO</t>
  </si>
  <si>
    <t>PINTURA INTERNA ACRILICA   SOBRE MASSA CORRIDA EM TRES DEMÃO</t>
  </si>
  <si>
    <t>FUNDO PREPARADOR</t>
  </si>
  <si>
    <t>PINTURA EXTERNA SOBRE FUNDO PREPARADOR</t>
  </si>
  <si>
    <t>FORROS - AMPLIAÇÃO</t>
  </si>
  <si>
    <t>FORRO EM PVC NA COR BRANCO INCLISIVE MEIA CANA</t>
  </si>
  <si>
    <t>PISOS - AMPLIAÇÃO</t>
  </si>
  <si>
    <t>CONTRAPISO EM CONCRETO ESPESSURA   5,00CM</t>
  </si>
  <si>
    <t>CONTRAPISO SOLÁRIO SEMI ALIZADO</t>
  </si>
  <si>
    <t>PISO EM CERAMICA PI-4</t>
  </si>
  <si>
    <t>ACABAMENTOS - AMPLIAÇÃO</t>
  </si>
  <si>
    <t>RODAPÉ CERAMICO 7CM</t>
  </si>
  <si>
    <t>SOLEIRA EM GRANITO CINZA ANDORINHA E/OU SIMILAR</t>
  </si>
  <si>
    <t>PEITORIL EM GRANITO CINZA ANDORINHA E/OU SIMILAR</t>
  </si>
  <si>
    <t>LOUÇAS E METAIS - AMPLIAÇÃO</t>
  </si>
  <si>
    <t>VASO SANITÁRIO COM TAMPA NA COR BRANCO &gt; INFANTIL CONFORME PADRÃO EXISTENTE</t>
  </si>
  <si>
    <t>UD</t>
  </si>
  <si>
    <t>TAMPO EM GRANITO   COM CUBA DE  EMBUTIDRA NA COR BRANCO CONF. PADRÃO EXISTENTE</t>
  </si>
  <si>
    <t xml:space="preserve">TORNEIRAS </t>
  </si>
  <si>
    <t>REGISTROS DE GAVETA  METÁLICO COM CANOPLA METÁLICA CROMADA</t>
  </si>
  <si>
    <t>INSTALAÇÕES ELÉTRICAS - AMPLIAÇÃO</t>
  </si>
  <si>
    <t>FIOS E CABOS</t>
  </si>
  <si>
    <t>CABO DE COBRE FLEXÍVEL ISOLADO, 2,5 MM², ANTI-CHAMA 450/750 V, PARA CIRCUITOS TERMINAIS - FORNECIMENTO E INSTALAÇÃO. AF_12/2015</t>
  </si>
  <si>
    <t>CABO DE COBRE FLEXÍVEL ISOLADO, 1,5 MM², ANTI-CHAMA 450/750 V, PARA CIRCUITOS TERMINAIS - FORNECIMENTO E INSTALAÇÃO. AF_12/2015</t>
  </si>
  <si>
    <t>DISJUNTOR TIPO NEMA, MONOPOLAR 10 ATE 30A, TENSAO MAXIMA DE 240 V</t>
  </si>
  <si>
    <t xml:space="preserve">ELETRODUTO OVC FLEXÍVEL CORRUGADO, REFORÇADO, COR LARANJA, DN 32 MM </t>
  </si>
  <si>
    <t>TOMADAS E INTERRUPTORES</t>
  </si>
  <si>
    <t>TOMADA MÉDIA DE EMBUTIR (1 MÓDULO), 2P+T 10 A, INCLUINDO SUPORTE E PLACA - FORNECIMENTO E INSTALAÇÃO. AF_12/2014</t>
  </si>
  <si>
    <t>INTERRUPTOR SIMPLES (2 MÓDULOS), 10A/250V, INCLUINDO SUPORTE E PLACA - FORNECIMENTO E INSTALAÇÃO. AF_12/2015</t>
  </si>
  <si>
    <t>LAMPADAS E LUMINARIAS</t>
  </si>
  <si>
    <t>LUMINÁRIA PARA LAMPADA TUBULAR 2X1,20M</t>
  </si>
  <si>
    <t>LAMPADA TUBULAR LED 1,20M 1800LUMENS</t>
  </si>
  <si>
    <t>LUMINÁRIA EXTERNA PARA LAMPADA BULBO</t>
  </si>
  <si>
    <t>LAMPADA LED BULBO 30W</t>
  </si>
  <si>
    <t>CAIXAS DE PASSAGEM</t>
  </si>
  <si>
    <t>CAIXA DE LUZ "4 X 2" EM ACO ESMALTADA</t>
  </si>
  <si>
    <t>CAIXA DE LUZ "3 X 3" EM ACO ESMALTADA</t>
  </si>
  <si>
    <t>INSTALAÇÕES HIDROSSANITÁRIAS - AMPLIAÇÃO</t>
  </si>
  <si>
    <t>TE SANITARIO, PVC, DN 100 X 50 MM, SERIE NORMAL, PARA ESGOTO PREDIAL</t>
  </si>
  <si>
    <t>UN</t>
  </si>
  <si>
    <t>JOELHO 45 GRAUS, PVC, SERIE NORMAL, ESGOTO PREDIAL, DN 50 MM, JUNTA ELÁSTICA, FORNECIDO E INSTALADO EM RAMAL DE DESCARGA OU RAMAL DE ESGOTO SANITÁRIO. AF_12/2014</t>
  </si>
  <si>
    <t>JOELHO 90 GRAUS, PVC, SERIE NORMAL, ESGOTO PREDIAL, DN 100 MM, JUNTA ELÁSTICA, FORNECIDO E INSTALADO EM RAMAL DE DESCARGA OU RAMAL DE ESGOTO SANITÁRIO. AF_12/2014</t>
  </si>
  <si>
    <t>JUNCAO SIMPLES, PVC, DN 100 X 50 MM, SERIE NORMAL PARA ESGOTO PREDIAL</t>
  </si>
  <si>
    <t>JOELHO 90 GRAUS, PVC, SERIE NORMAL, ESGOTO PREDIAL, DN 50 MM, JUNTA ELÁSTICA, FORNECIDO E INSTALADO EM RAMAL DE DESCARGA OU RAMAL DE ESGOTO SANITÁRIO. AF_12/2014</t>
  </si>
  <si>
    <t>TUBO, PVC, SOLDÁVEL, DN 32 MM, INSTALADO EM RESERVAÇÃO DE ÁGUA DE EDIFICAÇÃO QUE POSSUA RESERVATÓRIO DE FIBRA/FIBROCIMENTO   FORNECIMENTO E INSTALAÇÃO. AF_06/2016</t>
  </si>
  <si>
    <t>JOELHO 90 GRAUS, PVC, SOLDÁVEL, DN 32MM, INSTALADO EM RAMAL OU SUB-RAMAL DE ÁGUA - FORNECIMENTO E INSTALAÇÃO. AF_12/2014</t>
  </si>
  <si>
    <t>TÊ DE REDUÇÃO, PVC, SOLDÁVEL, DN 32MM X 25MM, INSTALADO EM RAMAL OU SUB-RAMAL DE ÁGUA - FORNECIMENTO E INSTALAÇÃO. AF_12/2014</t>
  </si>
  <si>
    <t>ADAPTADOR COM FLANGES LIVRES, PVC, SOLDÁVEL, DN 50 MM X 1 1/2 , INSTALADO EM RESERVAÇÃO DE ÁGUA DE EDIFICAÇÃO QUE POSSUA RESERVATÓRIO DE FIBRA/FIBROCIMENTO   FORNECIMENTO E INSTALAÇÃO. AF_06/2016</t>
  </si>
  <si>
    <t>CAIXA SIFONADA, PVC, DN 100 X 100 X 50 MM, JUNTA ELÁSTICA, FORNECIDA E INSTALADA EM RAMAL DE DESCARGA OU EM RAMAL DE ESGOTO SANITÁRIO. AF_12/2014</t>
  </si>
  <si>
    <t>REGISTRO DE GAVETA BRUTO, LATÃO, ROSCÁVEL, 1 1/2, COM ACABAMENTO E CANOPLA CROMADOS, INSTALADO EM RESERVAÇÃO DE ÁGUA DE EDIFICAÇÃO QUE POSSUA RESERVATÓRIO DE FIBRA/FIBROCIMENTO  FORNECIMENTO E INSTALAÇÃO. AF_06/2016</t>
  </si>
  <si>
    <t>SIFÃO DO TIPO FLEXÍVEL EM PVC 1 X 1.1/2 - FORNECIMENTO E INSTALAÇÃO. AF_12/2013</t>
  </si>
  <si>
    <t>ENGATE FLEXÍVEL EM INOX, 1/2 X 40CM - FORNECIMENTO E INSTALAÇÃO. AF_12/2013</t>
  </si>
  <si>
    <t>FLANGE LIVRES, 52 MM PARA CAIXA D' AGUA</t>
  </si>
  <si>
    <t>LUVA PVC SOLDAVEL, 32 MM, PARA AGUA FRIA PREDIAL</t>
  </si>
  <si>
    <t>JOELHO 90 GRAUS, PVC, SOLDÁVEL, DN 32 MM INSTALADO EM RESERVAÇÃO DE ÁGUA DE EDIFICAÇÃO QUE POSSUA RESERVATÓRIO DE FIBRA/FIBROCIMENTO   FORNECIMENTO E INSTALAÇÃO. AF_06/2016</t>
  </si>
  <si>
    <t>CAIXA DE GORDURA SIMPLES EM CONCRETO PRE-MOLDADO DN 40MM COM TAMPA - FORNECIMENTO E INSTALACAO</t>
  </si>
  <si>
    <t>CAIXA DE INSPEÇÃO EM CONCRETO PRÉ-MOLDADO DN 60CM COM TAMPA H= 60CM - FORNECIMENTO E INSTALACAO</t>
  </si>
  <si>
    <t>FOSSA SÉPTICA EM ALVENARIA DE TIJOLO CERÂMICO MACIÇO, DIMENSÕES EXTERNAS DE 1,90X1,10X1,40 M, VOLUME DE 1.500 LITROS, REVESTIDO INTERNAMENTE COM MASSA ÚNICA E IMPERMEABILIZANTE E COM TAMPA DE CONCRETO ARMADO COM ESPESSURA DE 8 CM</t>
  </si>
  <si>
    <t>HALL - REFOMA</t>
  </si>
  <si>
    <t>DEMOLIÇÃO DE PAREDE EM ALVENARIA</t>
  </si>
  <si>
    <t>PINTURA INTERNA ACRILICA  EM PAREDES SOBRE MASSA CORRIDA EM TRES DEMÃO</t>
  </si>
  <si>
    <t>PINTURA INTERNA ACRILICA EM TETO  SOBRE MASSA CORRIDA EM TRES DEMÃO</t>
  </si>
  <si>
    <t>PORTA DE ALUMINIO COMPLETA 2 FOLHAS DE CORRER</t>
  </si>
  <si>
    <t>CIRCULAÇÃO - REFORMA</t>
  </si>
  <si>
    <t>SALA DOS PROFESSORES - REFORMA</t>
  </si>
  <si>
    <t>REPARO EM TACO DE MADEIRA</t>
  </si>
  <si>
    <t>LIXAMENTO EM TACO DE MADEIRA COM REJUNTE</t>
  </si>
  <si>
    <t>PINTURA EM TACO DE MADEIRA COM VERNIZ SINTÉTICO</t>
  </si>
  <si>
    <t>CALEFAÇÃO EM TACO DE MADEIRA COM CERA</t>
  </si>
  <si>
    <t>REMOÇÃO DE TACO DE MADEIRA</t>
  </si>
  <si>
    <t>DIVISÓRIA LEVE COM PORTA</t>
  </si>
  <si>
    <t>RETIRADA DE PORTAS</t>
  </si>
  <si>
    <t>PORTA MADEIRA CHAPEADA 0,80X2,10 COMPLETA</t>
  </si>
  <si>
    <t>PORTA MADEIRA CHAPEADA 0,60X2,10 COMPLETA</t>
  </si>
  <si>
    <t>BANHEIRO 03 - SALA DOS PROFESSORES - REFORMA</t>
  </si>
  <si>
    <t>MASSA CORRIDA LATEX PVC</t>
  </si>
  <si>
    <t xml:space="preserve">DIVISÓRIA LEVE </t>
  </si>
  <si>
    <t>ALMOXARIFADO - SALA DOS PROFESSORES - REFORMA</t>
  </si>
  <si>
    <t>BANHEIRO 05 - SALA 01 - REFORMA</t>
  </si>
  <si>
    <t>EXECUÇÃO DE PISO CERÂMICO</t>
  </si>
  <si>
    <t>EXECUÇÃO DE AZULEJO</t>
  </si>
  <si>
    <t xml:space="preserve">LAVATÓRIO </t>
  </si>
  <si>
    <t>SALA 01 - REFORMA</t>
  </si>
  <si>
    <t>JANELA BASCULANTE EM FERRO CONFORME PADRÃO EXISTENTE COM VIDROS</t>
  </si>
  <si>
    <t xml:space="preserve">RODAMEIO </t>
  </si>
  <si>
    <t>SALA 02 - REFORMA</t>
  </si>
  <si>
    <t>BANHEIRO 04 - SALA 02 - REFORMA</t>
  </si>
  <si>
    <t>SALA 03 - REFORMA</t>
  </si>
  <si>
    <t>BANHEIRO 02 - SALA 03 - REFORMA</t>
  </si>
  <si>
    <t>LAVANDERIA/COZINHA - REFORMA</t>
  </si>
  <si>
    <t>DEPÓSITO 1 E 2 - REFORMA</t>
  </si>
  <si>
    <t>REFEITÓRIO - REFORMA</t>
  </si>
  <si>
    <t>SERVIÇO - REFORMA</t>
  </si>
  <si>
    <t>PINTURA EXTERNA - REFORMA</t>
  </si>
  <si>
    <t>PINTURA TINTA ESMALTE ACETINADO SOBRE ESQUADRIAS METÁLICAS</t>
  </si>
  <si>
    <t>TELHADO - REFORMA</t>
  </si>
  <si>
    <t>DEMOLIÇÕES, RETIRADAS E SUBSTITUIÇÕES</t>
  </si>
  <si>
    <t>REMOÇÃO TELHA FIBROCIMENTO</t>
  </si>
  <si>
    <t>SUBSTITUIÇÃO TELHAS</t>
  </si>
  <si>
    <t>DEMOLIÇÃO VIGA CINTA</t>
  </si>
  <si>
    <t>VIGA CINTA</t>
  </si>
  <si>
    <t>FORMAS</t>
  </si>
  <si>
    <t>ARMADURA VIGA CINTA</t>
  </si>
  <si>
    <t>KG</t>
  </si>
  <si>
    <t>CONCRETO FCK 25 MPA</t>
  </si>
  <si>
    <t>LIMPEZA CAIXA D'AGUA</t>
  </si>
  <si>
    <t>IMPERMEABILIZAÇÃO CAIXA D'AGUA</t>
  </si>
  <si>
    <t>RUFO</t>
  </si>
  <si>
    <t>LIMPEZA FINAL</t>
  </si>
  <si>
    <t>LIMPEZA FINAL DE OBRA</t>
  </si>
  <si>
    <t>OBJETO: AMPLIAÇÃO E REFORMA DA CRECHE AQUARELA</t>
  </si>
  <si>
    <t>LOCALIZAÇÃO: RUA VEREADOR FAUSTINO DALAVECHIA, 10 - BAIRRO SÃO JOSÉ OPERÁRIO</t>
  </si>
  <si>
    <t>Programa</t>
  </si>
  <si>
    <t>.- Construção e Reforma de Edifícios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</si>
  <si>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</si>
  <si>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</si>
  <si>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</si>
  <si>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</si>
  <si>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</si>
  <si>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</si>
  <si>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</si>
  <si>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</si>
  <si>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</si>
  <si>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</si>
  <si>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</si>
  <si>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</si>
  <si>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I3: Cont.Prev s/Rec.Bruta (Lei 13.161/2015 - Desoneração)</t>
  </si>
  <si>
    <t>Responsável legal ou procurador</t>
  </si>
  <si>
    <t>XX/XX/2018</t>
  </si>
  <si>
    <t>CPF/CNPJ ou Crea</t>
  </si>
  <si>
    <t>74130/1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</si>
</sst>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2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rgb="FFFF0000"/>
      <name val="Arial"/>
      <family val="2"/>
    </font>
    <font>
      <sz val="12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27" fillId="0" borderId="0"/>
  </cellStyleXfs>
  <cellXfs count="18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justify" vertical="top" wrapText="1"/>
    </xf>
    <xf numFmtId="4" fontId="1" fillId="2" borderId="3" xfId="0" applyNumberFormat="1" applyFont="1" applyFill="1" applyBorder="1" applyAlignment="1" applyProtection="1"/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4" fontId="1" fillId="0" borderId="18" xfId="0" applyNumberFormat="1" applyFont="1" applyBorder="1" applyAlignment="1" applyProtection="1"/>
    <xf numFmtId="0" fontId="2" fillId="0" borderId="1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0" fillId="0" borderId="8" xfId="0" applyBorder="1"/>
    <xf numFmtId="0" fontId="2" fillId="0" borderId="21" xfId="0" applyNumberFormat="1" applyFont="1" applyFill="1" applyBorder="1" applyAlignment="1" applyProtection="1">
      <alignment vertical="center"/>
    </xf>
    <xf numFmtId="0" fontId="2" fillId="0" borderId="3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1" fillId="0" borderId="31" xfId="0" applyFont="1" applyFill="1" applyBorder="1" applyAlignment="1" applyProtection="1">
      <alignment vertical="center"/>
    </xf>
    <xf numFmtId="0" fontId="2" fillId="0" borderId="31" xfId="0" applyFont="1" applyFill="1" applyBorder="1" applyAlignment="1" applyProtection="1">
      <alignment horizontal="left" vertical="center"/>
    </xf>
    <xf numFmtId="0" fontId="2" fillId="0" borderId="22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1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3" xfId="0" applyFont="1" applyBorder="1"/>
    <xf numFmtId="0" fontId="15" fillId="0" borderId="24" xfId="0" applyFont="1" applyBorder="1"/>
    <xf numFmtId="0" fontId="15" fillId="0" borderId="34" xfId="0" applyFont="1" applyFill="1" applyBorder="1" applyAlignment="1">
      <alignment horizontal="center"/>
    </xf>
    <xf numFmtId="10" fontId="15" fillId="6" borderId="34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5" xfId="0" applyFont="1" applyBorder="1"/>
    <xf numFmtId="0" fontId="15" fillId="0" borderId="35" xfId="0" applyFont="1" applyFill="1" applyBorder="1" applyAlignment="1">
      <alignment horizontal="center"/>
    </xf>
    <xf numFmtId="10" fontId="15" fillId="6" borderId="35" xfId="1" applyNumberFormat="1" applyFont="1" applyFill="1" applyBorder="1" applyProtection="1">
      <protection locked="0"/>
    </xf>
    <xf numFmtId="0" fontId="15" fillId="0" borderId="30" xfId="0" applyFont="1" applyBorder="1"/>
    <xf numFmtId="0" fontId="15" fillId="0" borderId="3" xfId="0" applyFont="1" applyBorder="1"/>
    <xf numFmtId="10" fontId="15" fillId="6" borderId="36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8" xfId="0" applyFont="1" applyBorder="1"/>
    <xf numFmtId="0" fontId="15" fillId="0" borderId="32" xfId="0" applyFont="1" applyFill="1" applyBorder="1" applyAlignment="1">
      <alignment horizontal="center"/>
    </xf>
    <xf numFmtId="0" fontId="15" fillId="0" borderId="13" xfId="0" applyFont="1" applyBorder="1"/>
    <xf numFmtId="10" fontId="15" fillId="0" borderId="35" xfId="1" applyNumberFormat="1" applyFont="1" applyFill="1" applyBorder="1" applyProtection="1"/>
    <xf numFmtId="0" fontId="15" fillId="0" borderId="26" xfId="0" applyFont="1" applyBorder="1"/>
    <xf numFmtId="0" fontId="15" fillId="0" borderId="0" xfId="0" applyFont="1" applyBorder="1"/>
    <xf numFmtId="0" fontId="15" fillId="0" borderId="37" xfId="0" applyFont="1" applyBorder="1"/>
    <xf numFmtId="10" fontId="15" fillId="0" borderId="36" xfId="1" applyNumberFormat="1" applyFont="1" applyFill="1" applyBorder="1" applyAlignment="1" applyProtection="1">
      <alignment horizontal="right"/>
    </xf>
    <xf numFmtId="0" fontId="15" fillId="0" borderId="31" xfId="0" applyFont="1" applyBorder="1"/>
    <xf numFmtId="10" fontId="15" fillId="0" borderId="11" xfId="1" applyNumberFormat="1" applyFont="1" applyFill="1" applyBorder="1"/>
    <xf numFmtId="0" fontId="17" fillId="0" borderId="21" xfId="0" applyFont="1" applyFill="1" applyBorder="1"/>
    <xf numFmtId="0" fontId="17" fillId="0" borderId="31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4" xfId="0" applyFont="1" applyBorder="1" applyAlignment="1">
      <alignment vertical="center" wrapText="1"/>
    </xf>
    <xf numFmtId="0" fontId="22" fillId="0" borderId="2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6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2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0" borderId="14" xfId="0" applyNumberFormat="1" applyFont="1" applyBorder="1" applyAlignment="1" applyProtection="1"/>
    <xf numFmtId="4" fontId="1" fillId="4" borderId="25" xfId="0" applyNumberFormat="1" applyFont="1" applyFill="1" applyBorder="1" applyAlignment="1" applyProtection="1">
      <protection locked="0"/>
    </xf>
    <xf numFmtId="4" fontId="1" fillId="0" borderId="29" xfId="0" applyNumberFormat="1" applyFont="1" applyBorder="1" applyAlignment="1" applyProtection="1"/>
    <xf numFmtId="4" fontId="2" fillId="0" borderId="38" xfId="0" applyNumberFormat="1" applyFont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center" vertical="top" wrapText="1"/>
    </xf>
    <xf numFmtId="164" fontId="10" fillId="3" borderId="0" xfId="1" applyNumberFormat="1" applyFont="1" applyFill="1" applyBorder="1" applyAlignment="1" applyProtection="1">
      <alignment horizontal="center" vertical="center"/>
      <protection locked="0"/>
    </xf>
    <xf numFmtId="0" fontId="13" fillId="0" borderId="19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justify" vertical="top" wrapText="1"/>
    </xf>
    <xf numFmtId="4" fontId="25" fillId="0" borderId="2" xfId="0" applyNumberFormat="1" applyFont="1" applyBorder="1" applyAlignment="1" applyProtection="1"/>
    <xf numFmtId="0" fontId="0" fillId="7" borderId="0" xfId="0" applyFill="1"/>
    <xf numFmtId="0" fontId="12" fillId="8" borderId="42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43" xfId="0" applyFont="1" applyFill="1" applyBorder="1" applyAlignment="1">
      <alignment horizontal="center" vertical="center" wrapText="1"/>
    </xf>
    <xf numFmtId="0" fontId="12" fillId="8" borderId="44" xfId="0" applyFont="1" applyFill="1" applyBorder="1" applyAlignment="1">
      <alignment vertical="center"/>
    </xf>
    <xf numFmtId="10" fontId="26" fillId="0" borderId="45" xfId="0" applyNumberFormat="1" applyFont="1" applyFill="1" applyBorder="1" applyAlignment="1">
      <alignment horizontal="center" vertical="center"/>
    </xf>
    <xf numFmtId="10" fontId="26" fillId="0" borderId="46" xfId="0" applyNumberFormat="1" applyFont="1" applyFill="1" applyBorder="1" applyAlignment="1">
      <alignment horizontal="center" vertical="center"/>
    </xf>
    <xf numFmtId="10" fontId="26" fillId="0" borderId="47" xfId="0" applyNumberFormat="1" applyFont="1" applyFill="1" applyBorder="1" applyAlignment="1">
      <alignment horizontal="center" vertical="center"/>
    </xf>
    <xf numFmtId="10" fontId="26" fillId="0" borderId="12" xfId="0" applyNumberFormat="1" applyFont="1" applyFill="1" applyBorder="1" applyAlignment="1">
      <alignment horizontal="center" vertical="center"/>
    </xf>
    <xf numFmtId="10" fontId="26" fillId="0" borderId="2" xfId="0" applyNumberFormat="1" applyFont="1" applyFill="1" applyBorder="1" applyAlignment="1">
      <alignment horizontal="center" vertical="center"/>
    </xf>
    <xf numFmtId="10" fontId="26" fillId="0" borderId="48" xfId="0" applyNumberFormat="1" applyFont="1" applyFill="1" applyBorder="1" applyAlignment="1">
      <alignment horizontal="center" vertical="center"/>
    </xf>
    <xf numFmtId="10" fontId="26" fillId="0" borderId="49" xfId="0" applyNumberFormat="1" applyFont="1" applyFill="1" applyBorder="1" applyAlignment="1">
      <alignment horizontal="center" vertical="center"/>
    </xf>
    <xf numFmtId="10" fontId="26" fillId="0" borderId="50" xfId="0" applyNumberFormat="1" applyFont="1" applyFill="1" applyBorder="1" applyAlignment="1">
      <alignment horizontal="center" vertical="center"/>
    </xf>
    <xf numFmtId="10" fontId="26" fillId="0" borderId="51" xfId="0" applyNumberFormat="1" applyFont="1" applyFill="1" applyBorder="1" applyAlignment="1">
      <alignment horizontal="center" vertical="center"/>
    </xf>
    <xf numFmtId="10" fontId="26" fillId="0" borderId="53" xfId="0" applyNumberFormat="1" applyFont="1" applyFill="1" applyBorder="1" applyAlignment="1">
      <alignment horizontal="center" vertical="center"/>
    </xf>
    <xf numFmtId="10" fontId="26" fillId="0" borderId="56" xfId="0" applyNumberFormat="1" applyFont="1" applyFill="1" applyBorder="1" applyAlignment="1">
      <alignment horizontal="center" vertical="center"/>
    </xf>
    <xf numFmtId="10" fontId="26" fillId="0" borderId="60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4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center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3" fillId="0" borderId="23" xfId="0" applyNumberFormat="1" applyFont="1" applyFill="1" applyBorder="1" applyAlignment="1" applyProtection="1">
      <alignment horizontal="left" vertical="center"/>
    </xf>
    <xf numFmtId="0" fontId="13" fillId="0" borderId="20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9" fillId="6" borderId="0" xfId="0" applyFont="1" applyFill="1" applyAlignment="1" applyProtection="1">
      <alignment horizontal="left" vertical="center" wrapText="1"/>
      <protection locked="0"/>
    </xf>
    <xf numFmtId="0" fontId="15" fillId="6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23" xfId="0" applyNumberFormat="1" applyFont="1" applyFill="1" applyBorder="1" applyAlignment="1">
      <alignment horizontal="left" vertical="top" wrapText="1"/>
    </xf>
    <xf numFmtId="0" fontId="14" fillId="0" borderId="20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2" fillId="8" borderId="39" xfId="0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horizontal="center" vertical="center"/>
    </xf>
    <xf numFmtId="0" fontId="12" fillId="8" borderId="41" xfId="0" applyFont="1" applyFill="1" applyBorder="1" applyAlignment="1">
      <alignment horizontal="center" vertical="center"/>
    </xf>
    <xf numFmtId="0" fontId="12" fillId="8" borderId="44" xfId="0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52" xfId="0" applyBorder="1" applyAlignment="1">
      <alignment vertical="center"/>
    </xf>
    <xf numFmtId="0" fontId="12" fillId="8" borderId="54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5" xfId="0" applyBorder="1" applyAlignment="1">
      <alignment vertical="center"/>
    </xf>
    <xf numFmtId="0" fontId="12" fillId="8" borderId="57" xfId="0" applyFont="1" applyFill="1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59" xfId="0" applyBorder="1" applyAlignment="1">
      <alignment vertical="center"/>
    </xf>
  </cellXfs>
  <cellStyles count="3">
    <cellStyle name="Normal" xfId="0" builtinId="0"/>
    <cellStyle name="Normal 2" xfId="2"/>
    <cellStyle name="Porcentagem" xfId="1" builtinId="5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89"/>
  <sheetViews>
    <sheetView tabSelected="1" workbookViewId="0">
      <selection activeCell="K10" sqref="K10"/>
    </sheetView>
  </sheetViews>
  <sheetFormatPr defaultRowHeight="15" x14ac:dyDescent="0.25"/>
  <cols>
    <col min="1" max="1" width="6.7109375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5.285156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34"/>
      <c r="B1" s="34"/>
      <c r="C1" s="34"/>
      <c r="D1" s="34"/>
      <c r="E1" s="34"/>
      <c r="F1" s="34"/>
      <c r="G1" s="34"/>
      <c r="K1" s="137" t="s">
        <v>22</v>
      </c>
    </row>
    <row r="2" spans="1:13" ht="15" customHeight="1" x14ac:dyDescent="0.25">
      <c r="A2" s="34"/>
      <c r="B2" s="34"/>
      <c r="C2" s="34"/>
      <c r="D2" s="34"/>
      <c r="E2" s="34"/>
      <c r="F2" s="34"/>
      <c r="G2" s="34"/>
      <c r="I2" s="140" t="s">
        <v>8</v>
      </c>
      <c r="K2" s="138"/>
    </row>
    <row r="3" spans="1:13" ht="15" customHeight="1" x14ac:dyDescent="0.25">
      <c r="A3" s="34"/>
      <c r="B3" s="34"/>
      <c r="C3" s="35"/>
      <c r="D3" s="34"/>
      <c r="E3" s="34"/>
      <c r="F3" s="34"/>
      <c r="G3" s="34"/>
      <c r="I3" s="141"/>
      <c r="K3" s="138"/>
    </row>
    <row r="4" spans="1:13" ht="15" customHeight="1" x14ac:dyDescent="0.25">
      <c r="A4" s="34"/>
      <c r="B4" s="34"/>
      <c r="C4" s="34"/>
      <c r="D4" s="34"/>
      <c r="E4" s="34"/>
      <c r="F4" s="34"/>
      <c r="G4" s="34"/>
      <c r="I4" s="141"/>
      <c r="K4" s="138"/>
    </row>
    <row r="5" spans="1:13" ht="15" customHeight="1" x14ac:dyDescent="0.25">
      <c r="A5" s="34"/>
      <c r="B5" s="34"/>
      <c r="C5" s="34"/>
      <c r="D5" s="34"/>
      <c r="E5" s="34"/>
      <c r="F5" s="34"/>
      <c r="G5" s="34"/>
      <c r="I5" s="141"/>
      <c r="K5" s="138"/>
    </row>
    <row r="6" spans="1:13" ht="15" customHeight="1" x14ac:dyDescent="0.25">
      <c r="A6" s="34"/>
      <c r="B6" s="34"/>
      <c r="C6" s="34"/>
      <c r="D6" s="34"/>
      <c r="E6" s="34"/>
      <c r="F6" s="34"/>
      <c r="G6" s="34"/>
      <c r="I6" s="142"/>
      <c r="K6" s="138"/>
    </row>
    <row r="7" spans="1:13" x14ac:dyDescent="0.25">
      <c r="A7" s="135" t="s">
        <v>520</v>
      </c>
      <c r="B7" s="135"/>
      <c r="C7" s="135"/>
      <c r="D7" s="135"/>
      <c r="E7" s="135"/>
      <c r="F7" s="135"/>
      <c r="G7" s="135"/>
      <c r="K7" s="138"/>
    </row>
    <row r="8" spans="1:13" ht="15" customHeight="1" x14ac:dyDescent="0.25">
      <c r="A8" s="143" t="s">
        <v>521</v>
      </c>
      <c r="B8" s="143"/>
      <c r="C8" s="143"/>
      <c r="D8" s="143"/>
      <c r="E8" s="143"/>
      <c r="F8" s="143"/>
      <c r="G8" s="143"/>
      <c r="K8" s="138"/>
      <c r="L8" s="9" t="s">
        <v>9</v>
      </c>
    </row>
    <row r="9" spans="1:13" ht="15" customHeight="1" x14ac:dyDescent="0.25">
      <c r="A9" s="144"/>
      <c r="B9" s="145"/>
      <c r="C9" s="145"/>
      <c r="D9" s="145"/>
      <c r="E9" s="145"/>
      <c r="F9" s="145"/>
      <c r="G9" s="146"/>
      <c r="K9" s="139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20</v>
      </c>
      <c r="J10" s="10" t="s">
        <v>21</v>
      </c>
      <c r="K10" s="15"/>
      <c r="L10" s="9" t="s">
        <v>7</v>
      </c>
      <c r="M10" s="9">
        <f>G280</f>
        <v>308033.61999999982</v>
      </c>
    </row>
    <row r="11" spans="1:13" s="1" customFormat="1" ht="20.25" x14ac:dyDescent="0.25">
      <c r="A11" s="38">
        <v>1</v>
      </c>
      <c r="B11" s="38"/>
      <c r="C11" s="38" t="s">
        <v>347</v>
      </c>
      <c r="D11" s="5"/>
      <c r="E11" s="6"/>
      <c r="F11" s="6"/>
      <c r="G11" s="6"/>
      <c r="I11" s="7"/>
      <c r="J11" s="112"/>
      <c r="K11" s="113"/>
      <c r="L11" s="9"/>
      <c r="M11" s="14"/>
    </row>
    <row r="12" spans="1:13" s="1" customFormat="1" ht="20.25" x14ac:dyDescent="0.25">
      <c r="A12" s="115" t="s">
        <v>19</v>
      </c>
      <c r="B12" s="115" t="s">
        <v>31</v>
      </c>
      <c r="C12" s="115" t="s">
        <v>348</v>
      </c>
      <c r="D12" s="5" t="s">
        <v>349</v>
      </c>
      <c r="E12" s="6">
        <v>2</v>
      </c>
      <c r="F12" s="6">
        <f t="shared" ref="F12:F165" si="0">ROUND(I12,2)</f>
        <v>451.55</v>
      </c>
      <c r="G12" s="6">
        <f t="shared" ref="G12:G165" si="1">ROUND(F12*E12,2)</f>
        <v>903.1</v>
      </c>
      <c r="I12" s="7">
        <f>ROUND(L12-(L12*$K$10),2)</f>
        <v>451.55</v>
      </c>
      <c r="J12" s="112"/>
      <c r="K12" s="113"/>
      <c r="L12" s="9">
        <v>451.55</v>
      </c>
      <c r="M12" s="14"/>
    </row>
    <row r="13" spans="1:13" s="1" customFormat="1" ht="22.5" x14ac:dyDescent="0.25">
      <c r="A13" s="115" t="s">
        <v>32</v>
      </c>
      <c r="B13" s="115">
        <v>93584</v>
      </c>
      <c r="C13" s="115" t="s">
        <v>350</v>
      </c>
      <c r="D13" s="5" t="s">
        <v>349</v>
      </c>
      <c r="E13" s="6">
        <v>6</v>
      </c>
      <c r="F13" s="6">
        <f t="shared" si="0"/>
        <v>639.29999999999995</v>
      </c>
      <c r="G13" s="6">
        <f t="shared" si="1"/>
        <v>3835.8</v>
      </c>
      <c r="I13" s="7">
        <f t="shared" ref="I13:I76" si="2">ROUND(L13-(L13*$K$10),2)</f>
        <v>639.29999999999995</v>
      </c>
      <c r="J13" s="112"/>
      <c r="K13" s="113"/>
      <c r="L13" s="9">
        <v>639.29999999999995</v>
      </c>
      <c r="M13" s="14"/>
    </row>
    <row r="14" spans="1:13" s="1" customFormat="1" ht="33.75" x14ac:dyDescent="0.25">
      <c r="A14" s="115" t="s">
        <v>136</v>
      </c>
      <c r="B14" s="115" t="s">
        <v>134</v>
      </c>
      <c r="C14" s="115" t="s">
        <v>351</v>
      </c>
      <c r="D14" s="5" t="s">
        <v>349</v>
      </c>
      <c r="E14" s="6">
        <v>220.51</v>
      </c>
      <c r="F14" s="6">
        <f t="shared" si="0"/>
        <v>11.7</v>
      </c>
      <c r="G14" s="6">
        <f t="shared" si="1"/>
        <v>2579.9699999999998</v>
      </c>
      <c r="I14" s="7">
        <f t="shared" si="2"/>
        <v>11.7</v>
      </c>
      <c r="J14" s="112"/>
      <c r="K14" s="113"/>
      <c r="L14" s="9">
        <v>11.7</v>
      </c>
      <c r="M14" s="14"/>
    </row>
    <row r="15" spans="1:13" s="1" customFormat="1" ht="20.25" x14ac:dyDescent="0.25">
      <c r="A15" s="115" t="s">
        <v>137</v>
      </c>
      <c r="B15" s="115">
        <v>93358</v>
      </c>
      <c r="C15" s="115" t="s">
        <v>352</v>
      </c>
      <c r="D15" s="5" t="s">
        <v>353</v>
      </c>
      <c r="E15" s="6">
        <v>4.67</v>
      </c>
      <c r="F15" s="6">
        <f t="shared" si="0"/>
        <v>84.67</v>
      </c>
      <c r="G15" s="6">
        <f t="shared" si="1"/>
        <v>395.41</v>
      </c>
      <c r="I15" s="7">
        <f t="shared" si="2"/>
        <v>84.67</v>
      </c>
      <c r="J15" s="112"/>
      <c r="K15" s="113"/>
      <c r="L15" s="9">
        <v>84.670692000000017</v>
      </c>
      <c r="M15" s="14"/>
    </row>
    <row r="16" spans="1:13" s="1" customFormat="1" ht="20.25" x14ac:dyDescent="0.25">
      <c r="A16" s="115" t="s">
        <v>138</v>
      </c>
      <c r="B16" s="115">
        <v>96995</v>
      </c>
      <c r="C16" s="115" t="s">
        <v>354</v>
      </c>
      <c r="D16" s="5" t="s">
        <v>353</v>
      </c>
      <c r="E16" s="6">
        <v>221.72</v>
      </c>
      <c r="F16" s="6">
        <f t="shared" si="0"/>
        <v>51.33</v>
      </c>
      <c r="G16" s="6">
        <f t="shared" si="1"/>
        <v>11380.89</v>
      </c>
      <c r="I16" s="7">
        <f t="shared" si="2"/>
        <v>51.33</v>
      </c>
      <c r="J16" s="112"/>
      <c r="K16" s="113"/>
      <c r="L16" s="9">
        <v>51.329528000000003</v>
      </c>
      <c r="M16" s="14"/>
    </row>
    <row r="17" spans="1:13" s="1" customFormat="1" ht="20.25" x14ac:dyDescent="0.25">
      <c r="A17" s="115" t="s">
        <v>139</v>
      </c>
      <c r="B17" s="115">
        <v>94965</v>
      </c>
      <c r="C17" s="115" t="s">
        <v>355</v>
      </c>
      <c r="D17" s="5" t="s">
        <v>353</v>
      </c>
      <c r="E17" s="6">
        <v>4.91</v>
      </c>
      <c r="F17" s="6">
        <f t="shared" si="0"/>
        <v>380.65</v>
      </c>
      <c r="G17" s="6">
        <f t="shared" si="1"/>
        <v>1868.99</v>
      </c>
      <c r="I17" s="7">
        <f t="shared" si="2"/>
        <v>380.65</v>
      </c>
      <c r="J17" s="112"/>
      <c r="K17" s="113"/>
      <c r="L17" s="9">
        <v>380.647088</v>
      </c>
      <c r="M17" s="14"/>
    </row>
    <row r="18" spans="1:13" s="1" customFormat="1" ht="20.25" x14ac:dyDescent="0.25">
      <c r="A18" s="115" t="s">
        <v>140</v>
      </c>
      <c r="B18" s="115">
        <v>92269</v>
      </c>
      <c r="C18" s="115" t="s">
        <v>356</v>
      </c>
      <c r="D18" s="5" t="s">
        <v>349</v>
      </c>
      <c r="E18" s="6">
        <v>23.06</v>
      </c>
      <c r="F18" s="6">
        <f t="shared" si="0"/>
        <v>88.27</v>
      </c>
      <c r="G18" s="6">
        <f t="shared" si="1"/>
        <v>2035.51</v>
      </c>
      <c r="I18" s="7">
        <f t="shared" si="2"/>
        <v>88.27</v>
      </c>
      <c r="J18" s="112"/>
      <c r="K18" s="113"/>
      <c r="L18" s="9">
        <v>88.265805999999998</v>
      </c>
      <c r="M18" s="14"/>
    </row>
    <row r="19" spans="1:13" s="1" customFormat="1" ht="20.25" x14ac:dyDescent="0.25">
      <c r="A19" s="115" t="s">
        <v>141</v>
      </c>
      <c r="B19" s="115">
        <v>92917</v>
      </c>
      <c r="C19" s="115" t="s">
        <v>357</v>
      </c>
      <c r="D19" s="5" t="s">
        <v>358</v>
      </c>
      <c r="E19" s="6">
        <v>92.4</v>
      </c>
      <c r="F19" s="6">
        <f t="shared" si="0"/>
        <v>11.5</v>
      </c>
      <c r="G19" s="6">
        <f t="shared" si="1"/>
        <v>1062.5999999999999</v>
      </c>
      <c r="I19" s="7">
        <f t="shared" si="2"/>
        <v>11.5</v>
      </c>
      <c r="J19" s="112"/>
      <c r="K19" s="113"/>
      <c r="L19" s="9">
        <v>11.501806000000002</v>
      </c>
      <c r="M19" s="14"/>
    </row>
    <row r="20" spans="1:13" s="1" customFormat="1" ht="20.25" x14ac:dyDescent="0.25">
      <c r="A20" s="115" t="s">
        <v>142</v>
      </c>
      <c r="B20" s="115">
        <v>94965</v>
      </c>
      <c r="C20" s="115" t="s">
        <v>359</v>
      </c>
      <c r="D20" s="5" t="s">
        <v>353</v>
      </c>
      <c r="E20" s="6">
        <v>1.1399999999999999</v>
      </c>
      <c r="F20" s="6">
        <f t="shared" si="0"/>
        <v>380.65</v>
      </c>
      <c r="G20" s="6">
        <f t="shared" si="1"/>
        <v>433.94</v>
      </c>
      <c r="I20" s="7">
        <f t="shared" si="2"/>
        <v>380.65</v>
      </c>
      <c r="J20" s="112"/>
      <c r="K20" s="113"/>
      <c r="L20" s="9">
        <v>380.647088</v>
      </c>
      <c r="M20" s="14"/>
    </row>
    <row r="21" spans="1:13" s="1" customFormat="1" ht="20.25" x14ac:dyDescent="0.25">
      <c r="A21" s="115" t="s">
        <v>143</v>
      </c>
      <c r="B21" s="115">
        <v>92269</v>
      </c>
      <c r="C21" s="115" t="s">
        <v>360</v>
      </c>
      <c r="D21" s="5" t="s">
        <v>349</v>
      </c>
      <c r="E21" s="6">
        <v>21.6</v>
      </c>
      <c r="F21" s="6">
        <f t="shared" si="0"/>
        <v>88.27</v>
      </c>
      <c r="G21" s="6">
        <f t="shared" si="1"/>
        <v>1906.63</v>
      </c>
      <c r="I21" s="7">
        <f t="shared" si="2"/>
        <v>88.27</v>
      </c>
      <c r="J21" s="112"/>
      <c r="K21" s="113"/>
      <c r="L21" s="9">
        <v>88.265805999999998</v>
      </c>
      <c r="M21" s="14"/>
    </row>
    <row r="22" spans="1:13" s="1" customFormat="1" ht="20.25" x14ac:dyDescent="0.25">
      <c r="A22" s="115">
        <v>1.1100000000000001</v>
      </c>
      <c r="B22" s="115">
        <v>92778</v>
      </c>
      <c r="C22" s="115" t="s">
        <v>361</v>
      </c>
      <c r="D22" s="5" t="s">
        <v>358</v>
      </c>
      <c r="E22" s="6">
        <v>130.56</v>
      </c>
      <c r="F22" s="6">
        <f t="shared" si="0"/>
        <v>9.94</v>
      </c>
      <c r="G22" s="6">
        <f t="shared" si="1"/>
        <v>1297.77</v>
      </c>
      <c r="I22" s="7">
        <f t="shared" si="2"/>
        <v>9.94</v>
      </c>
      <c r="J22" s="112"/>
      <c r="K22" s="113"/>
      <c r="L22" s="9">
        <v>9.9409380000000009</v>
      </c>
      <c r="M22" s="14"/>
    </row>
    <row r="23" spans="1:13" s="1" customFormat="1" ht="20.25" x14ac:dyDescent="0.25">
      <c r="A23" s="115" t="s">
        <v>144</v>
      </c>
      <c r="B23" s="115">
        <v>94965</v>
      </c>
      <c r="C23" s="115" t="s">
        <v>362</v>
      </c>
      <c r="D23" s="5" t="s">
        <v>353</v>
      </c>
      <c r="E23" s="6">
        <v>4.8899999999999997</v>
      </c>
      <c r="F23" s="6">
        <f t="shared" si="0"/>
        <v>380.65</v>
      </c>
      <c r="G23" s="6">
        <f t="shared" si="1"/>
        <v>1861.38</v>
      </c>
      <c r="I23" s="7">
        <f t="shared" si="2"/>
        <v>380.65</v>
      </c>
      <c r="J23" s="112"/>
      <c r="K23" s="113"/>
      <c r="L23" s="9">
        <v>380.647088</v>
      </c>
      <c r="M23" s="14"/>
    </row>
    <row r="24" spans="1:13" s="1" customFormat="1" ht="20.25" x14ac:dyDescent="0.25">
      <c r="A24" s="115" t="s">
        <v>145</v>
      </c>
      <c r="B24" s="115">
        <v>92269</v>
      </c>
      <c r="C24" s="115" t="s">
        <v>363</v>
      </c>
      <c r="D24" s="5" t="s">
        <v>349</v>
      </c>
      <c r="E24" s="6">
        <v>52.23</v>
      </c>
      <c r="F24" s="6">
        <f t="shared" si="0"/>
        <v>88.27</v>
      </c>
      <c r="G24" s="6">
        <f t="shared" si="1"/>
        <v>4610.34</v>
      </c>
      <c r="I24" s="7">
        <f t="shared" si="2"/>
        <v>88.27</v>
      </c>
      <c r="J24" s="112"/>
      <c r="K24" s="113"/>
      <c r="L24" s="9">
        <v>88.265805999999998</v>
      </c>
      <c r="M24" s="14"/>
    </row>
    <row r="25" spans="1:13" s="1" customFormat="1" ht="20.25" x14ac:dyDescent="0.25">
      <c r="A25" s="115" t="s">
        <v>146</v>
      </c>
      <c r="B25" s="115">
        <v>92778</v>
      </c>
      <c r="C25" s="115" t="s">
        <v>364</v>
      </c>
      <c r="D25" s="5" t="s">
        <v>358</v>
      </c>
      <c r="E25" s="6">
        <v>303.52999999999997</v>
      </c>
      <c r="F25" s="6">
        <f t="shared" si="0"/>
        <v>9.94</v>
      </c>
      <c r="G25" s="6">
        <f t="shared" si="1"/>
        <v>3017.09</v>
      </c>
      <c r="I25" s="7">
        <f t="shared" si="2"/>
        <v>9.94</v>
      </c>
      <c r="J25" s="112"/>
      <c r="K25" s="113"/>
      <c r="L25" s="9">
        <v>9.9409380000000009</v>
      </c>
      <c r="M25" s="14"/>
    </row>
    <row r="26" spans="1:13" s="1" customFormat="1" ht="20.25" x14ac:dyDescent="0.25">
      <c r="A26" s="115" t="s">
        <v>147</v>
      </c>
      <c r="B26" s="115" t="s">
        <v>314</v>
      </c>
      <c r="C26" s="115" t="s">
        <v>365</v>
      </c>
      <c r="D26" s="5" t="s">
        <v>349</v>
      </c>
      <c r="E26" s="6">
        <v>77.5</v>
      </c>
      <c r="F26" s="6">
        <f t="shared" si="0"/>
        <v>11.62</v>
      </c>
      <c r="G26" s="6">
        <f t="shared" si="1"/>
        <v>900.55</v>
      </c>
      <c r="I26" s="7">
        <f t="shared" si="2"/>
        <v>11.62</v>
      </c>
      <c r="J26" s="112"/>
      <c r="K26" s="113"/>
      <c r="L26" s="9">
        <v>11.616952000000001</v>
      </c>
      <c r="M26" s="14"/>
    </row>
    <row r="27" spans="1:13" s="1" customFormat="1" ht="20.25" x14ac:dyDescent="0.25">
      <c r="A27" s="38">
        <v>2</v>
      </c>
      <c r="B27" s="38"/>
      <c r="C27" s="38" t="s">
        <v>366</v>
      </c>
      <c r="D27" s="5"/>
      <c r="E27" s="6"/>
      <c r="F27" s="6"/>
      <c r="G27" s="6"/>
      <c r="I27" s="7"/>
      <c r="J27" s="112"/>
      <c r="K27" s="113"/>
      <c r="L27" s="9"/>
      <c r="M27" s="14"/>
    </row>
    <row r="28" spans="1:13" s="1" customFormat="1" ht="20.25" x14ac:dyDescent="0.25">
      <c r="A28" s="115" t="s">
        <v>84</v>
      </c>
      <c r="B28" s="115">
        <v>94965</v>
      </c>
      <c r="C28" s="115" t="s">
        <v>367</v>
      </c>
      <c r="D28" s="5" t="s">
        <v>353</v>
      </c>
      <c r="E28" s="6">
        <v>2.41</v>
      </c>
      <c r="F28" s="6">
        <f t="shared" si="0"/>
        <v>380.65</v>
      </c>
      <c r="G28" s="6">
        <f t="shared" si="1"/>
        <v>917.37</v>
      </c>
      <c r="I28" s="7">
        <f t="shared" si="2"/>
        <v>380.65</v>
      </c>
      <c r="J28" s="112"/>
      <c r="K28" s="113"/>
      <c r="L28" s="9">
        <v>380.65</v>
      </c>
      <c r="M28" s="14"/>
    </row>
    <row r="29" spans="1:13" s="1" customFormat="1" ht="20.25" x14ac:dyDescent="0.25">
      <c r="A29" s="115" t="s">
        <v>85</v>
      </c>
      <c r="B29" s="115">
        <v>92269</v>
      </c>
      <c r="C29" s="115" t="s">
        <v>368</v>
      </c>
      <c r="D29" s="5" t="s">
        <v>349</v>
      </c>
      <c r="E29" s="6">
        <v>30</v>
      </c>
      <c r="F29" s="6">
        <f t="shared" si="0"/>
        <v>88.27</v>
      </c>
      <c r="G29" s="6">
        <f t="shared" si="1"/>
        <v>2648.1</v>
      </c>
      <c r="I29" s="7">
        <f t="shared" si="2"/>
        <v>88.27</v>
      </c>
      <c r="J29" s="112"/>
      <c r="K29" s="113"/>
      <c r="L29" s="9">
        <v>88.27</v>
      </c>
      <c r="M29" s="14"/>
    </row>
    <row r="30" spans="1:13" s="1" customFormat="1" ht="20.25" x14ac:dyDescent="0.25">
      <c r="A30" s="115" t="s">
        <v>148</v>
      </c>
      <c r="B30" s="115">
        <v>92778</v>
      </c>
      <c r="C30" s="115" t="s">
        <v>369</v>
      </c>
      <c r="D30" s="5" t="s">
        <v>358</v>
      </c>
      <c r="E30" s="6">
        <v>177.92</v>
      </c>
      <c r="F30" s="6">
        <f t="shared" si="0"/>
        <v>9.94</v>
      </c>
      <c r="G30" s="6">
        <f t="shared" si="1"/>
        <v>1768.52</v>
      </c>
      <c r="I30" s="7">
        <f t="shared" si="2"/>
        <v>9.94</v>
      </c>
      <c r="J30" s="112"/>
      <c r="K30" s="113"/>
      <c r="L30" s="9">
        <v>9.94</v>
      </c>
      <c r="M30" s="14"/>
    </row>
    <row r="31" spans="1:13" s="1" customFormat="1" ht="20.25" x14ac:dyDescent="0.25">
      <c r="A31" s="115" t="s">
        <v>149</v>
      </c>
      <c r="B31" s="115">
        <v>94965</v>
      </c>
      <c r="C31" s="115" t="s">
        <v>370</v>
      </c>
      <c r="D31" s="5" t="s">
        <v>353</v>
      </c>
      <c r="E31" s="6">
        <v>4.2699999999999996</v>
      </c>
      <c r="F31" s="6">
        <f t="shared" si="0"/>
        <v>380.65</v>
      </c>
      <c r="G31" s="6">
        <f t="shared" si="1"/>
        <v>1625.38</v>
      </c>
      <c r="I31" s="7">
        <f t="shared" si="2"/>
        <v>380.65</v>
      </c>
      <c r="J31" s="112"/>
      <c r="K31" s="113"/>
      <c r="L31" s="9">
        <v>380.65</v>
      </c>
      <c r="M31" s="14"/>
    </row>
    <row r="32" spans="1:13" s="1" customFormat="1" ht="20.25" x14ac:dyDescent="0.25">
      <c r="A32" s="115" t="s">
        <v>150</v>
      </c>
      <c r="B32" s="115">
        <v>92269</v>
      </c>
      <c r="C32" s="115" t="s">
        <v>371</v>
      </c>
      <c r="D32" s="5" t="s">
        <v>349</v>
      </c>
      <c r="E32" s="6">
        <v>55.24</v>
      </c>
      <c r="F32" s="6">
        <f t="shared" si="0"/>
        <v>88.27</v>
      </c>
      <c r="G32" s="6">
        <f t="shared" si="1"/>
        <v>4876.03</v>
      </c>
      <c r="I32" s="7">
        <f t="shared" si="2"/>
        <v>88.27</v>
      </c>
      <c r="J32" s="112"/>
      <c r="K32" s="113"/>
      <c r="L32" s="9">
        <v>88.27</v>
      </c>
      <c r="M32" s="14"/>
    </row>
    <row r="33" spans="1:13" s="1" customFormat="1" ht="20.25" x14ac:dyDescent="0.25">
      <c r="A33" s="115" t="s">
        <v>151</v>
      </c>
      <c r="B33" s="115">
        <v>92778</v>
      </c>
      <c r="C33" s="115" t="s">
        <v>372</v>
      </c>
      <c r="D33" s="5" t="s">
        <v>358</v>
      </c>
      <c r="E33" s="6">
        <v>226.32</v>
      </c>
      <c r="F33" s="6">
        <f t="shared" si="0"/>
        <v>9.94</v>
      </c>
      <c r="G33" s="6">
        <f t="shared" si="1"/>
        <v>2249.62</v>
      </c>
      <c r="I33" s="7">
        <f t="shared" si="2"/>
        <v>9.94</v>
      </c>
      <c r="J33" s="112"/>
      <c r="K33" s="113"/>
      <c r="L33" s="9">
        <v>9.94</v>
      </c>
      <c r="M33" s="14"/>
    </row>
    <row r="34" spans="1:13" s="1" customFormat="1" ht="20.25" x14ac:dyDescent="0.25">
      <c r="A34" s="115" t="s">
        <v>152</v>
      </c>
      <c r="B34" s="115">
        <v>94965</v>
      </c>
      <c r="C34" s="115" t="s">
        <v>373</v>
      </c>
      <c r="D34" s="5" t="s">
        <v>353</v>
      </c>
      <c r="E34" s="6">
        <v>1.04</v>
      </c>
      <c r="F34" s="6">
        <f t="shared" si="0"/>
        <v>380.65</v>
      </c>
      <c r="G34" s="6">
        <f t="shared" si="1"/>
        <v>395.88</v>
      </c>
      <c r="I34" s="7">
        <f t="shared" si="2"/>
        <v>380.65</v>
      </c>
      <c r="J34" s="112"/>
      <c r="K34" s="113"/>
      <c r="L34" s="9">
        <v>380.65</v>
      </c>
      <c r="M34" s="14"/>
    </row>
    <row r="35" spans="1:13" s="1" customFormat="1" ht="20.25" x14ac:dyDescent="0.25">
      <c r="A35" s="115" t="s">
        <v>153</v>
      </c>
      <c r="B35" s="115">
        <v>92269</v>
      </c>
      <c r="C35" s="115" t="s">
        <v>374</v>
      </c>
      <c r="D35" s="5" t="s">
        <v>349</v>
      </c>
      <c r="E35" s="6">
        <v>12</v>
      </c>
      <c r="F35" s="6">
        <f t="shared" si="0"/>
        <v>88.27</v>
      </c>
      <c r="G35" s="6">
        <f t="shared" si="1"/>
        <v>1059.24</v>
      </c>
      <c r="I35" s="7">
        <f t="shared" si="2"/>
        <v>88.27</v>
      </c>
      <c r="J35" s="112"/>
      <c r="K35" s="113"/>
      <c r="L35" s="9">
        <v>88.27</v>
      </c>
      <c r="M35" s="14"/>
    </row>
    <row r="36" spans="1:13" s="1" customFormat="1" ht="20.25" x14ac:dyDescent="0.25">
      <c r="A36" s="115" t="s">
        <v>154</v>
      </c>
      <c r="B36" s="115">
        <v>92778</v>
      </c>
      <c r="C36" s="115" t="s">
        <v>375</v>
      </c>
      <c r="D36" s="5" t="s">
        <v>358</v>
      </c>
      <c r="E36" s="6">
        <v>61.6</v>
      </c>
      <c r="F36" s="6">
        <f t="shared" si="0"/>
        <v>9.94</v>
      </c>
      <c r="G36" s="6">
        <f t="shared" si="1"/>
        <v>612.29999999999995</v>
      </c>
      <c r="I36" s="7">
        <f t="shared" si="2"/>
        <v>9.94</v>
      </c>
      <c r="J36" s="112"/>
      <c r="K36" s="113"/>
      <c r="L36" s="9">
        <v>9.94</v>
      </c>
      <c r="M36" s="14"/>
    </row>
    <row r="37" spans="1:13" s="1" customFormat="1" ht="22.5" x14ac:dyDescent="0.25">
      <c r="A37" s="115">
        <v>2.1</v>
      </c>
      <c r="B37" s="115">
        <v>94965</v>
      </c>
      <c r="C37" s="115" t="s">
        <v>376</v>
      </c>
      <c r="D37" s="5" t="s">
        <v>353</v>
      </c>
      <c r="E37" s="6">
        <v>1.93</v>
      </c>
      <c r="F37" s="6">
        <f t="shared" si="0"/>
        <v>380.65</v>
      </c>
      <c r="G37" s="6">
        <f t="shared" si="1"/>
        <v>734.65</v>
      </c>
      <c r="I37" s="7">
        <f t="shared" si="2"/>
        <v>380.65</v>
      </c>
      <c r="J37" s="112"/>
      <c r="K37" s="113"/>
      <c r="L37" s="9">
        <v>380.65</v>
      </c>
      <c r="M37" s="14"/>
    </row>
    <row r="38" spans="1:13" s="1" customFormat="1" ht="20.25" x14ac:dyDescent="0.25">
      <c r="A38" s="115" t="s">
        <v>85</v>
      </c>
      <c r="B38" s="115">
        <v>92269</v>
      </c>
      <c r="C38" s="115" t="s">
        <v>377</v>
      </c>
      <c r="D38" s="5" t="s">
        <v>349</v>
      </c>
      <c r="E38" s="6">
        <v>24.54</v>
      </c>
      <c r="F38" s="6">
        <f t="shared" si="0"/>
        <v>88.27</v>
      </c>
      <c r="G38" s="6">
        <f t="shared" si="1"/>
        <v>2166.15</v>
      </c>
      <c r="I38" s="7">
        <f t="shared" si="2"/>
        <v>88.27</v>
      </c>
      <c r="J38" s="112"/>
      <c r="K38" s="113"/>
      <c r="L38" s="9">
        <v>88.27</v>
      </c>
      <c r="M38" s="14"/>
    </row>
    <row r="39" spans="1:13" s="1" customFormat="1" ht="20.25" x14ac:dyDescent="0.25">
      <c r="A39" s="115" t="s">
        <v>148</v>
      </c>
      <c r="B39" s="115">
        <v>92778</v>
      </c>
      <c r="C39" s="115" t="s">
        <v>378</v>
      </c>
      <c r="D39" s="5" t="s">
        <v>358</v>
      </c>
      <c r="E39" s="6">
        <v>27</v>
      </c>
      <c r="F39" s="6">
        <f t="shared" si="0"/>
        <v>9.94</v>
      </c>
      <c r="G39" s="6">
        <f t="shared" si="1"/>
        <v>268.38</v>
      </c>
      <c r="I39" s="7">
        <f t="shared" si="2"/>
        <v>9.94</v>
      </c>
      <c r="J39" s="112"/>
      <c r="K39" s="113"/>
      <c r="L39" s="9">
        <v>9.94</v>
      </c>
      <c r="M39" s="14"/>
    </row>
    <row r="40" spans="1:13" s="1" customFormat="1" ht="20.25" x14ac:dyDescent="0.25">
      <c r="A40" s="38">
        <v>3</v>
      </c>
      <c r="B40" s="38"/>
      <c r="C40" s="38" t="s">
        <v>379</v>
      </c>
      <c r="D40" s="5"/>
      <c r="E40" s="6"/>
      <c r="F40" s="6"/>
      <c r="G40" s="6"/>
      <c r="I40" s="7"/>
      <c r="J40" s="112"/>
      <c r="K40" s="113"/>
      <c r="L40" s="9"/>
      <c r="M40" s="14"/>
    </row>
    <row r="41" spans="1:13" s="1" customFormat="1" ht="22.5" x14ac:dyDescent="0.25">
      <c r="A41" s="115" t="s">
        <v>86</v>
      </c>
      <c r="B41" s="115">
        <v>87491</v>
      </c>
      <c r="C41" s="115" t="s">
        <v>380</v>
      </c>
      <c r="D41" s="5" t="s">
        <v>349</v>
      </c>
      <c r="E41" s="6">
        <v>354.86</v>
      </c>
      <c r="F41" s="6">
        <f t="shared" si="0"/>
        <v>63.01</v>
      </c>
      <c r="G41" s="6">
        <f t="shared" si="1"/>
        <v>22359.73</v>
      </c>
      <c r="I41" s="7">
        <f t="shared" si="2"/>
        <v>63.01</v>
      </c>
      <c r="J41" s="112"/>
      <c r="K41" s="113"/>
      <c r="L41" s="9">
        <v>63.01</v>
      </c>
      <c r="M41" s="14"/>
    </row>
    <row r="42" spans="1:13" s="1" customFormat="1" ht="20.25" x14ac:dyDescent="0.25">
      <c r="A42" s="115" t="s">
        <v>87</v>
      </c>
      <c r="B42" s="115" t="s">
        <v>315</v>
      </c>
      <c r="C42" s="115" t="s">
        <v>381</v>
      </c>
      <c r="D42" s="5" t="s">
        <v>349</v>
      </c>
      <c r="E42" s="6">
        <v>11.88</v>
      </c>
      <c r="F42" s="6">
        <f t="shared" si="0"/>
        <v>144.88</v>
      </c>
      <c r="G42" s="6">
        <f t="shared" si="1"/>
        <v>1721.17</v>
      </c>
      <c r="I42" s="7">
        <f t="shared" si="2"/>
        <v>144.88</v>
      </c>
      <c r="J42" s="112"/>
      <c r="K42" s="113"/>
      <c r="L42" s="9">
        <v>144.88</v>
      </c>
      <c r="M42" s="14"/>
    </row>
    <row r="43" spans="1:13" s="1" customFormat="1" ht="22.5" x14ac:dyDescent="0.25">
      <c r="A43" s="115" t="s">
        <v>88</v>
      </c>
      <c r="B43" s="115" t="s">
        <v>316</v>
      </c>
      <c r="C43" s="115" t="s">
        <v>382</v>
      </c>
      <c r="D43" s="5" t="s">
        <v>383</v>
      </c>
      <c r="E43" s="6">
        <v>12.2</v>
      </c>
      <c r="F43" s="6">
        <f t="shared" si="0"/>
        <v>34.93</v>
      </c>
      <c r="G43" s="6">
        <f t="shared" si="1"/>
        <v>426.15</v>
      </c>
      <c r="I43" s="7">
        <f t="shared" si="2"/>
        <v>34.93</v>
      </c>
      <c r="J43" s="112"/>
      <c r="K43" s="113"/>
      <c r="L43" s="9">
        <v>34.93</v>
      </c>
      <c r="M43" s="14"/>
    </row>
    <row r="44" spans="1:13" s="1" customFormat="1" ht="22.5" x14ac:dyDescent="0.25">
      <c r="A44" s="115" t="s">
        <v>89</v>
      </c>
      <c r="B44" s="115" t="s">
        <v>317</v>
      </c>
      <c r="C44" s="115" t="s">
        <v>384</v>
      </c>
      <c r="D44" s="5" t="s">
        <v>383</v>
      </c>
      <c r="E44" s="6">
        <v>29.3</v>
      </c>
      <c r="F44" s="6">
        <f t="shared" si="0"/>
        <v>58.57</v>
      </c>
      <c r="G44" s="6">
        <f t="shared" si="1"/>
        <v>1716.1</v>
      </c>
      <c r="I44" s="7">
        <f t="shared" si="2"/>
        <v>58.57</v>
      </c>
      <c r="J44" s="112"/>
      <c r="K44" s="113"/>
      <c r="L44" s="9">
        <v>58.57</v>
      </c>
      <c r="M44" s="14"/>
    </row>
    <row r="45" spans="1:13" s="1" customFormat="1" ht="22.5" x14ac:dyDescent="0.25">
      <c r="A45" s="115" t="s">
        <v>155</v>
      </c>
      <c r="B45" s="115" t="s">
        <v>318</v>
      </c>
      <c r="C45" s="115" t="s">
        <v>385</v>
      </c>
      <c r="D45" s="5" t="s">
        <v>383</v>
      </c>
      <c r="E45" s="6">
        <v>29.3</v>
      </c>
      <c r="F45" s="6">
        <f t="shared" si="0"/>
        <v>32.69</v>
      </c>
      <c r="G45" s="6">
        <f t="shared" si="1"/>
        <v>957.82</v>
      </c>
      <c r="I45" s="7">
        <f t="shared" si="2"/>
        <v>32.69</v>
      </c>
      <c r="J45" s="112"/>
      <c r="K45" s="113"/>
      <c r="L45" s="9">
        <v>32.69</v>
      </c>
      <c r="M45" s="14"/>
    </row>
    <row r="46" spans="1:13" s="1" customFormat="1" ht="20.25" x14ac:dyDescent="0.25">
      <c r="A46" s="38">
        <v>4</v>
      </c>
      <c r="B46" s="38"/>
      <c r="C46" s="38" t="s">
        <v>386</v>
      </c>
      <c r="D46" s="5"/>
      <c r="E46" s="6"/>
      <c r="F46" s="6"/>
      <c r="G46" s="6"/>
      <c r="I46" s="7"/>
      <c r="J46" s="112"/>
      <c r="K46" s="113"/>
      <c r="L46" s="9"/>
      <c r="M46" s="14"/>
    </row>
    <row r="47" spans="1:13" s="1" customFormat="1" ht="22.5" x14ac:dyDescent="0.25">
      <c r="A47" s="115" t="s">
        <v>90</v>
      </c>
      <c r="B47" s="115">
        <v>90822</v>
      </c>
      <c r="C47" s="115" t="s">
        <v>387</v>
      </c>
      <c r="D47" s="5" t="s">
        <v>388</v>
      </c>
      <c r="E47" s="6">
        <v>8</v>
      </c>
      <c r="F47" s="6">
        <f t="shared" si="0"/>
        <v>413.81</v>
      </c>
      <c r="G47" s="6">
        <f t="shared" si="1"/>
        <v>3310.48</v>
      </c>
      <c r="I47" s="7">
        <f t="shared" si="2"/>
        <v>413.81</v>
      </c>
      <c r="J47" s="112"/>
      <c r="K47" s="113"/>
      <c r="L47" s="9">
        <v>413.81</v>
      </c>
      <c r="M47" s="14"/>
    </row>
    <row r="48" spans="1:13" s="1" customFormat="1" ht="33.75" x14ac:dyDescent="0.25">
      <c r="A48" s="115" t="s">
        <v>91</v>
      </c>
      <c r="B48" s="115">
        <v>90830</v>
      </c>
      <c r="C48" s="115" t="s">
        <v>389</v>
      </c>
      <c r="D48" s="5" t="s">
        <v>388</v>
      </c>
      <c r="E48" s="6">
        <v>6</v>
      </c>
      <c r="F48" s="6">
        <f t="shared" si="0"/>
        <v>111.35</v>
      </c>
      <c r="G48" s="6">
        <f t="shared" si="1"/>
        <v>668.1</v>
      </c>
      <c r="I48" s="7">
        <f t="shared" si="2"/>
        <v>111.35</v>
      </c>
      <c r="J48" s="112"/>
      <c r="K48" s="113"/>
      <c r="L48" s="9">
        <v>111.35</v>
      </c>
      <c r="M48" s="14"/>
    </row>
    <row r="49" spans="1:13" s="1" customFormat="1" ht="22.5" x14ac:dyDescent="0.25">
      <c r="A49" s="115" t="s">
        <v>156</v>
      </c>
      <c r="B49" s="115" t="s">
        <v>319</v>
      </c>
      <c r="C49" s="115" t="s">
        <v>390</v>
      </c>
      <c r="D49" s="5" t="s">
        <v>349</v>
      </c>
      <c r="E49" s="6">
        <v>3.78</v>
      </c>
      <c r="F49" s="6">
        <f t="shared" si="0"/>
        <v>575.73</v>
      </c>
      <c r="G49" s="6">
        <f t="shared" si="1"/>
        <v>2176.2600000000002</v>
      </c>
      <c r="I49" s="7">
        <f t="shared" si="2"/>
        <v>575.73</v>
      </c>
      <c r="J49" s="112"/>
      <c r="K49" s="113"/>
      <c r="L49" s="9">
        <v>575.73</v>
      </c>
      <c r="M49" s="14"/>
    </row>
    <row r="50" spans="1:13" s="1" customFormat="1" ht="22.5" x14ac:dyDescent="0.25">
      <c r="A50" s="115" t="s">
        <v>157</v>
      </c>
      <c r="B50" s="115" t="s">
        <v>319</v>
      </c>
      <c r="C50" s="115" t="s">
        <v>391</v>
      </c>
      <c r="D50" s="5" t="s">
        <v>349</v>
      </c>
      <c r="E50" s="6">
        <v>11.82</v>
      </c>
      <c r="F50" s="6">
        <f t="shared" si="0"/>
        <v>287.87</v>
      </c>
      <c r="G50" s="6">
        <f t="shared" si="1"/>
        <v>3402.62</v>
      </c>
      <c r="I50" s="7">
        <f t="shared" si="2"/>
        <v>287.87</v>
      </c>
      <c r="J50" s="112"/>
      <c r="K50" s="113"/>
      <c r="L50" s="9">
        <v>287.87</v>
      </c>
      <c r="M50" s="14"/>
    </row>
    <row r="51" spans="1:13" s="1" customFormat="1" ht="22.5" x14ac:dyDescent="0.25">
      <c r="A51" s="115" t="s">
        <v>158</v>
      </c>
      <c r="B51" s="115" t="s">
        <v>319</v>
      </c>
      <c r="C51" s="115" t="s">
        <v>392</v>
      </c>
      <c r="D51" s="5" t="s">
        <v>349</v>
      </c>
      <c r="E51" s="6">
        <v>0.72</v>
      </c>
      <c r="F51" s="6">
        <f t="shared" si="0"/>
        <v>339.04</v>
      </c>
      <c r="G51" s="6">
        <f t="shared" si="1"/>
        <v>244.11</v>
      </c>
      <c r="I51" s="7">
        <f t="shared" si="2"/>
        <v>339.04</v>
      </c>
      <c r="J51" s="112"/>
      <c r="K51" s="113"/>
      <c r="L51" s="9">
        <v>339.04</v>
      </c>
      <c r="M51" s="14"/>
    </row>
    <row r="52" spans="1:13" s="1" customFormat="1" ht="22.5" x14ac:dyDescent="0.25">
      <c r="A52" s="115" t="s">
        <v>159</v>
      </c>
      <c r="B52" s="115">
        <v>90831</v>
      </c>
      <c r="C52" s="115" t="s">
        <v>393</v>
      </c>
      <c r="D52" s="5" t="s">
        <v>388</v>
      </c>
      <c r="E52" s="6">
        <v>2</v>
      </c>
      <c r="F52" s="6">
        <f t="shared" si="0"/>
        <v>87.17</v>
      </c>
      <c r="G52" s="6">
        <f t="shared" si="1"/>
        <v>174.34</v>
      </c>
      <c r="I52" s="7">
        <f t="shared" si="2"/>
        <v>87.17</v>
      </c>
      <c r="J52" s="112"/>
      <c r="K52" s="113"/>
      <c r="L52" s="9">
        <v>87.17</v>
      </c>
      <c r="M52" s="14"/>
    </row>
    <row r="53" spans="1:13" s="1" customFormat="1" ht="20.25" x14ac:dyDescent="0.25">
      <c r="A53" s="38">
        <v>5</v>
      </c>
      <c r="B53" s="38"/>
      <c r="C53" s="38" t="s">
        <v>394</v>
      </c>
      <c r="D53" s="5"/>
      <c r="E53" s="6"/>
      <c r="F53" s="6"/>
      <c r="G53" s="6"/>
      <c r="I53" s="7"/>
      <c r="J53" s="112"/>
      <c r="K53" s="113"/>
      <c r="L53" s="9"/>
      <c r="M53" s="14"/>
    </row>
    <row r="54" spans="1:13" s="1" customFormat="1" ht="20.25" x14ac:dyDescent="0.25">
      <c r="A54" s="115" t="s">
        <v>92</v>
      </c>
      <c r="B54" s="115">
        <v>42172</v>
      </c>
      <c r="C54" s="115" t="s">
        <v>395</v>
      </c>
      <c r="D54" s="5" t="s">
        <v>349</v>
      </c>
      <c r="E54" s="6">
        <v>115.78</v>
      </c>
      <c r="F54" s="6">
        <f t="shared" si="0"/>
        <v>114.12</v>
      </c>
      <c r="G54" s="6">
        <f t="shared" si="1"/>
        <v>13212.81</v>
      </c>
      <c r="I54" s="7">
        <f t="shared" si="2"/>
        <v>114.12</v>
      </c>
      <c r="J54" s="112"/>
      <c r="K54" s="113"/>
      <c r="L54" s="9">
        <v>114.12</v>
      </c>
      <c r="M54" s="14"/>
    </row>
    <row r="55" spans="1:13" s="1" customFormat="1" ht="20.25" x14ac:dyDescent="0.25">
      <c r="A55" s="115" t="s">
        <v>93</v>
      </c>
      <c r="B55" s="115">
        <v>39520</v>
      </c>
      <c r="C55" s="115" t="s">
        <v>396</v>
      </c>
      <c r="D55" s="5" t="s">
        <v>349</v>
      </c>
      <c r="E55" s="6">
        <v>64.89</v>
      </c>
      <c r="F55" s="6">
        <f t="shared" si="0"/>
        <v>150.66999999999999</v>
      </c>
      <c r="G55" s="6">
        <f t="shared" si="1"/>
        <v>9776.98</v>
      </c>
      <c r="I55" s="7">
        <f t="shared" si="2"/>
        <v>150.66999999999999</v>
      </c>
      <c r="J55" s="112"/>
      <c r="K55" s="113"/>
      <c r="L55" s="9">
        <v>150.66999999999999</v>
      </c>
      <c r="M55" s="14"/>
    </row>
    <row r="56" spans="1:13" s="1" customFormat="1" ht="20.25" x14ac:dyDescent="0.25">
      <c r="A56" s="115" t="s">
        <v>94</v>
      </c>
      <c r="B56" s="115" t="s">
        <v>320</v>
      </c>
      <c r="C56" s="115" t="s">
        <v>397</v>
      </c>
      <c r="D56" s="5" t="s">
        <v>349</v>
      </c>
      <c r="E56" s="6">
        <v>180.67</v>
      </c>
      <c r="F56" s="6">
        <f t="shared" si="0"/>
        <v>18.27</v>
      </c>
      <c r="G56" s="6">
        <f t="shared" si="1"/>
        <v>3300.84</v>
      </c>
      <c r="I56" s="7">
        <f t="shared" si="2"/>
        <v>18.27</v>
      </c>
      <c r="J56" s="112"/>
      <c r="K56" s="113"/>
      <c r="L56" s="9">
        <v>18.27</v>
      </c>
      <c r="M56" s="14"/>
    </row>
    <row r="57" spans="1:13" s="1" customFormat="1" ht="20.25" x14ac:dyDescent="0.25">
      <c r="A57" s="115" t="s">
        <v>95</v>
      </c>
      <c r="B57" s="115">
        <v>39520</v>
      </c>
      <c r="C57" s="115" t="s">
        <v>398</v>
      </c>
      <c r="D57" s="5" t="s">
        <v>349</v>
      </c>
      <c r="E57" s="6">
        <v>3.78</v>
      </c>
      <c r="F57" s="6">
        <f t="shared" si="0"/>
        <v>150.66999999999999</v>
      </c>
      <c r="G57" s="6">
        <f t="shared" si="1"/>
        <v>569.53</v>
      </c>
      <c r="I57" s="7">
        <f t="shared" si="2"/>
        <v>150.66999999999999</v>
      </c>
      <c r="J57" s="112"/>
      <c r="K57" s="113"/>
      <c r="L57" s="9">
        <v>150.66999999999999</v>
      </c>
      <c r="M57" s="14"/>
    </row>
    <row r="58" spans="1:13" s="1" customFormat="1" ht="20.25" x14ac:dyDescent="0.25">
      <c r="A58" s="115" t="s">
        <v>96</v>
      </c>
      <c r="B58" s="115">
        <v>94229</v>
      </c>
      <c r="C58" s="115" t="s">
        <v>399</v>
      </c>
      <c r="D58" s="5" t="s">
        <v>383</v>
      </c>
      <c r="E58" s="6">
        <v>15.7</v>
      </c>
      <c r="F58" s="6">
        <f t="shared" si="0"/>
        <v>138.85</v>
      </c>
      <c r="G58" s="6">
        <f t="shared" si="1"/>
        <v>2179.9499999999998</v>
      </c>
      <c r="I58" s="7">
        <f t="shared" si="2"/>
        <v>138.85</v>
      </c>
      <c r="J58" s="112"/>
      <c r="K58" s="113"/>
      <c r="L58" s="9">
        <v>138.85</v>
      </c>
      <c r="M58" s="14"/>
    </row>
    <row r="59" spans="1:13" s="1" customFormat="1" ht="20.25" x14ac:dyDescent="0.25">
      <c r="A59" s="115" t="s">
        <v>160</v>
      </c>
      <c r="B59" s="115">
        <v>94228</v>
      </c>
      <c r="C59" s="115" t="s">
        <v>400</v>
      </c>
      <c r="D59" s="5" t="s">
        <v>383</v>
      </c>
      <c r="E59" s="6">
        <v>22.6</v>
      </c>
      <c r="F59" s="6">
        <f t="shared" si="0"/>
        <v>71.45</v>
      </c>
      <c r="G59" s="6">
        <f t="shared" si="1"/>
        <v>1614.77</v>
      </c>
      <c r="I59" s="7">
        <f t="shared" si="2"/>
        <v>71.45</v>
      </c>
      <c r="J59" s="112"/>
      <c r="K59" s="113"/>
      <c r="L59" s="9">
        <v>71.45</v>
      </c>
      <c r="M59" s="14"/>
    </row>
    <row r="60" spans="1:13" s="1" customFormat="1" ht="20.25" x14ac:dyDescent="0.25">
      <c r="A60" s="115" t="s">
        <v>161</v>
      </c>
      <c r="B60" s="115">
        <v>94231</v>
      </c>
      <c r="C60" s="115" t="s">
        <v>401</v>
      </c>
      <c r="D60" s="5" t="s">
        <v>383</v>
      </c>
      <c r="E60" s="6">
        <v>113.68</v>
      </c>
      <c r="F60" s="6">
        <f t="shared" si="0"/>
        <v>36.96</v>
      </c>
      <c r="G60" s="6">
        <f t="shared" si="1"/>
        <v>4201.6099999999997</v>
      </c>
      <c r="I60" s="7">
        <f t="shared" si="2"/>
        <v>36.96</v>
      </c>
      <c r="J60" s="112"/>
      <c r="K60" s="113"/>
      <c r="L60" s="9">
        <v>36.96</v>
      </c>
      <c r="M60" s="14"/>
    </row>
    <row r="61" spans="1:13" s="1" customFormat="1" ht="20.25" x14ac:dyDescent="0.25">
      <c r="A61" s="115" t="s">
        <v>162</v>
      </c>
      <c r="B61" s="115">
        <v>89799</v>
      </c>
      <c r="C61" s="115" t="s">
        <v>402</v>
      </c>
      <c r="D61" s="5" t="s">
        <v>383</v>
      </c>
      <c r="E61" s="6">
        <v>3</v>
      </c>
      <c r="F61" s="6">
        <f t="shared" si="0"/>
        <v>15.75</v>
      </c>
      <c r="G61" s="6">
        <f t="shared" si="1"/>
        <v>47.25</v>
      </c>
      <c r="I61" s="7">
        <f t="shared" si="2"/>
        <v>15.75</v>
      </c>
      <c r="J61" s="112"/>
      <c r="K61" s="113"/>
      <c r="L61" s="9">
        <v>15.75</v>
      </c>
      <c r="M61" s="14"/>
    </row>
    <row r="62" spans="1:13" s="1" customFormat="1" ht="20.25" x14ac:dyDescent="0.25">
      <c r="A62" s="115" t="s">
        <v>163</v>
      </c>
      <c r="B62" s="115">
        <v>89800</v>
      </c>
      <c r="C62" s="115" t="s">
        <v>403</v>
      </c>
      <c r="D62" s="5" t="s">
        <v>383</v>
      </c>
      <c r="E62" s="6">
        <v>12</v>
      </c>
      <c r="F62" s="6">
        <f t="shared" si="0"/>
        <v>20</v>
      </c>
      <c r="G62" s="6">
        <f t="shared" si="1"/>
        <v>240</v>
      </c>
      <c r="I62" s="7">
        <f t="shared" si="2"/>
        <v>20</v>
      </c>
      <c r="J62" s="112"/>
      <c r="K62" s="113"/>
      <c r="L62" s="9">
        <v>20</v>
      </c>
      <c r="M62" s="14"/>
    </row>
    <row r="63" spans="1:13" s="1" customFormat="1" ht="20.25" x14ac:dyDescent="0.25">
      <c r="A63" s="38">
        <v>6</v>
      </c>
      <c r="B63" s="38"/>
      <c r="C63" s="38" t="s">
        <v>404</v>
      </c>
      <c r="D63" s="5"/>
      <c r="E63" s="6"/>
      <c r="F63" s="6"/>
      <c r="G63" s="6"/>
      <c r="I63" s="7"/>
      <c r="J63" s="112"/>
      <c r="K63" s="113"/>
      <c r="L63" s="9"/>
      <c r="M63" s="14"/>
    </row>
    <row r="64" spans="1:13" s="1" customFormat="1" ht="20.25" x14ac:dyDescent="0.25">
      <c r="A64" s="115" t="s">
        <v>97</v>
      </c>
      <c r="B64" s="115">
        <v>87878</v>
      </c>
      <c r="C64" s="115" t="s">
        <v>405</v>
      </c>
      <c r="D64" s="5" t="s">
        <v>349</v>
      </c>
      <c r="E64" s="6">
        <v>285.32</v>
      </c>
      <c r="F64" s="6">
        <f t="shared" si="0"/>
        <v>4.3600000000000003</v>
      </c>
      <c r="G64" s="6">
        <f t="shared" si="1"/>
        <v>1244</v>
      </c>
      <c r="I64" s="7">
        <f t="shared" si="2"/>
        <v>4.3600000000000003</v>
      </c>
      <c r="J64" s="112"/>
      <c r="K64" s="113"/>
      <c r="L64" s="9">
        <v>4.3600000000000003</v>
      </c>
      <c r="M64" s="14"/>
    </row>
    <row r="65" spans="1:13" s="1" customFormat="1" ht="20.25" x14ac:dyDescent="0.25">
      <c r="A65" s="115" t="s">
        <v>164</v>
      </c>
      <c r="B65" s="115">
        <v>87775</v>
      </c>
      <c r="C65" s="115" t="s">
        <v>406</v>
      </c>
      <c r="D65" s="5" t="s">
        <v>349</v>
      </c>
      <c r="E65" s="6">
        <v>285.32</v>
      </c>
      <c r="F65" s="6">
        <f t="shared" si="0"/>
        <v>52.33</v>
      </c>
      <c r="G65" s="6">
        <f t="shared" si="1"/>
        <v>14930.8</v>
      </c>
      <c r="I65" s="7">
        <f t="shared" si="2"/>
        <v>52.33</v>
      </c>
      <c r="J65" s="112"/>
      <c r="K65" s="113"/>
      <c r="L65" s="9">
        <v>52.33</v>
      </c>
      <c r="M65" s="14"/>
    </row>
    <row r="66" spans="1:13" s="1" customFormat="1" ht="20.25" x14ac:dyDescent="0.25">
      <c r="A66" s="115" t="s">
        <v>98</v>
      </c>
      <c r="B66" s="115">
        <v>87264</v>
      </c>
      <c r="C66" s="115" t="s">
        <v>407</v>
      </c>
      <c r="D66" s="5" t="s">
        <v>349</v>
      </c>
      <c r="E66" s="6">
        <v>126.08</v>
      </c>
      <c r="F66" s="6">
        <f t="shared" si="0"/>
        <v>59.3</v>
      </c>
      <c r="G66" s="6">
        <f t="shared" si="1"/>
        <v>7476.54</v>
      </c>
      <c r="I66" s="7">
        <f t="shared" si="2"/>
        <v>59.3</v>
      </c>
      <c r="J66" s="112"/>
      <c r="K66" s="113"/>
      <c r="L66" s="9">
        <v>59.3</v>
      </c>
      <c r="M66" s="14"/>
    </row>
    <row r="67" spans="1:13" s="1" customFormat="1" ht="20.25" x14ac:dyDescent="0.25">
      <c r="A67" s="115" t="s">
        <v>99</v>
      </c>
      <c r="B67" s="115">
        <v>88497</v>
      </c>
      <c r="C67" s="115" t="s">
        <v>408</v>
      </c>
      <c r="D67" s="5" t="s">
        <v>349</v>
      </c>
      <c r="E67" s="6">
        <v>159.24</v>
      </c>
      <c r="F67" s="6">
        <f t="shared" si="0"/>
        <v>16.059999999999999</v>
      </c>
      <c r="G67" s="6">
        <f t="shared" si="1"/>
        <v>2557.39</v>
      </c>
      <c r="I67" s="7">
        <f t="shared" si="2"/>
        <v>16.059999999999999</v>
      </c>
      <c r="J67" s="112"/>
      <c r="K67" s="113"/>
      <c r="L67" s="9">
        <v>16.059999999999999</v>
      </c>
      <c r="M67" s="14"/>
    </row>
    <row r="68" spans="1:13" s="1" customFormat="1" ht="20.25" x14ac:dyDescent="0.25">
      <c r="A68" s="38">
        <v>7</v>
      </c>
      <c r="B68" s="38"/>
      <c r="C68" s="38" t="s">
        <v>409</v>
      </c>
      <c r="D68" s="5"/>
      <c r="E68" s="6"/>
      <c r="F68" s="6"/>
      <c r="G68" s="6"/>
      <c r="I68" s="7"/>
      <c r="J68" s="112"/>
      <c r="K68" s="113"/>
      <c r="L68" s="9"/>
      <c r="M68" s="14"/>
    </row>
    <row r="69" spans="1:13" s="1" customFormat="1" ht="20.25" x14ac:dyDescent="0.25">
      <c r="A69" s="115" t="s">
        <v>100</v>
      </c>
      <c r="B69" s="115">
        <v>87878</v>
      </c>
      <c r="C69" s="115" t="s">
        <v>405</v>
      </c>
      <c r="D69" s="5" t="s">
        <v>349</v>
      </c>
      <c r="E69" s="6">
        <v>315.08</v>
      </c>
      <c r="F69" s="6">
        <f t="shared" si="0"/>
        <v>4.3600000000000003</v>
      </c>
      <c r="G69" s="6">
        <f t="shared" si="1"/>
        <v>1373.75</v>
      </c>
      <c r="I69" s="7">
        <f t="shared" si="2"/>
        <v>4.3600000000000003</v>
      </c>
      <c r="J69" s="112"/>
      <c r="K69" s="113"/>
      <c r="L69" s="9">
        <v>4.3600000000000003</v>
      </c>
      <c r="M69" s="14"/>
    </row>
    <row r="70" spans="1:13" s="1" customFormat="1" ht="20.25" x14ac:dyDescent="0.25">
      <c r="A70" s="115" t="s">
        <v>101</v>
      </c>
      <c r="B70" s="115">
        <v>87775</v>
      </c>
      <c r="C70" s="115" t="s">
        <v>406</v>
      </c>
      <c r="D70" s="5" t="s">
        <v>349</v>
      </c>
      <c r="E70" s="6">
        <v>315.08</v>
      </c>
      <c r="F70" s="6">
        <f t="shared" si="0"/>
        <v>52.33</v>
      </c>
      <c r="G70" s="6">
        <f t="shared" si="1"/>
        <v>16488.14</v>
      </c>
      <c r="I70" s="7">
        <f t="shared" si="2"/>
        <v>52.33</v>
      </c>
      <c r="J70" s="112"/>
      <c r="K70" s="113"/>
      <c r="L70" s="9">
        <v>52.33</v>
      </c>
      <c r="M70" s="14"/>
    </row>
    <row r="71" spans="1:13" s="1" customFormat="1" ht="20.25" x14ac:dyDescent="0.25">
      <c r="A71" s="38">
        <v>8</v>
      </c>
      <c r="B71" s="38"/>
      <c r="C71" s="38" t="s">
        <v>410</v>
      </c>
      <c r="D71" s="5"/>
      <c r="E71" s="6"/>
      <c r="F71" s="6"/>
      <c r="G71" s="6"/>
      <c r="I71" s="7"/>
      <c r="J71" s="112"/>
      <c r="K71" s="113"/>
      <c r="L71" s="9"/>
      <c r="M71" s="14"/>
    </row>
    <row r="72" spans="1:13" s="1" customFormat="1" ht="22.5" x14ac:dyDescent="0.25">
      <c r="A72" s="115" t="s">
        <v>102</v>
      </c>
      <c r="B72" s="115">
        <v>88489</v>
      </c>
      <c r="C72" s="115" t="s">
        <v>411</v>
      </c>
      <c r="D72" s="5" t="s">
        <v>349</v>
      </c>
      <c r="E72" s="6">
        <v>159.24</v>
      </c>
      <c r="F72" s="6">
        <f t="shared" si="0"/>
        <v>13.42</v>
      </c>
      <c r="G72" s="6">
        <f t="shared" si="1"/>
        <v>2137</v>
      </c>
      <c r="I72" s="7">
        <f t="shared" si="2"/>
        <v>13.42</v>
      </c>
      <c r="J72" s="112"/>
      <c r="K72" s="113"/>
      <c r="L72" s="9">
        <v>13.42</v>
      </c>
      <c r="M72" s="14"/>
    </row>
    <row r="73" spans="1:13" s="1" customFormat="1" ht="20.25" x14ac:dyDescent="0.25">
      <c r="A73" s="115" t="s">
        <v>103</v>
      </c>
      <c r="B73" s="115">
        <v>88485</v>
      </c>
      <c r="C73" s="115" t="s">
        <v>412</v>
      </c>
      <c r="D73" s="5" t="s">
        <v>349</v>
      </c>
      <c r="E73" s="6">
        <v>315.08</v>
      </c>
      <c r="F73" s="6">
        <f t="shared" si="0"/>
        <v>2.56</v>
      </c>
      <c r="G73" s="6">
        <f t="shared" si="1"/>
        <v>806.6</v>
      </c>
      <c r="I73" s="7">
        <f t="shared" si="2"/>
        <v>2.56</v>
      </c>
      <c r="J73" s="112"/>
      <c r="K73" s="113"/>
      <c r="L73" s="9">
        <v>2.56</v>
      </c>
      <c r="M73" s="14"/>
    </row>
    <row r="74" spans="1:13" s="1" customFormat="1" ht="20.25" x14ac:dyDescent="0.25">
      <c r="A74" s="115" t="s">
        <v>165</v>
      </c>
      <c r="B74" s="115">
        <v>88489</v>
      </c>
      <c r="C74" s="115" t="s">
        <v>413</v>
      </c>
      <c r="D74" s="5" t="s">
        <v>349</v>
      </c>
      <c r="E74" s="6">
        <v>315.08</v>
      </c>
      <c r="F74" s="6">
        <f t="shared" si="0"/>
        <v>13.42</v>
      </c>
      <c r="G74" s="6">
        <f t="shared" si="1"/>
        <v>4228.37</v>
      </c>
      <c r="I74" s="7">
        <f t="shared" si="2"/>
        <v>13.42</v>
      </c>
      <c r="J74" s="112"/>
      <c r="K74" s="113"/>
      <c r="L74" s="9">
        <v>13.42</v>
      </c>
      <c r="M74" s="14"/>
    </row>
    <row r="75" spans="1:13" s="1" customFormat="1" ht="20.25" x14ac:dyDescent="0.25">
      <c r="A75" s="38">
        <v>9</v>
      </c>
      <c r="B75" s="38"/>
      <c r="C75" s="38" t="s">
        <v>414</v>
      </c>
      <c r="D75" s="5"/>
      <c r="E75" s="6"/>
      <c r="F75" s="6"/>
      <c r="G75" s="6"/>
      <c r="I75" s="7"/>
      <c r="J75" s="112"/>
      <c r="K75" s="113"/>
      <c r="L75" s="9"/>
      <c r="M75" s="14"/>
    </row>
    <row r="76" spans="1:13" s="1" customFormat="1" ht="20.25" x14ac:dyDescent="0.25">
      <c r="A76" s="115" t="s">
        <v>104</v>
      </c>
      <c r="B76" s="115">
        <v>96116</v>
      </c>
      <c r="C76" s="115" t="s">
        <v>415</v>
      </c>
      <c r="D76" s="5" t="s">
        <v>349</v>
      </c>
      <c r="E76" s="6">
        <v>111.26</v>
      </c>
      <c r="F76" s="6">
        <f t="shared" si="0"/>
        <v>52.37</v>
      </c>
      <c r="G76" s="6">
        <f t="shared" si="1"/>
        <v>5826.69</v>
      </c>
      <c r="I76" s="7">
        <f t="shared" si="2"/>
        <v>52.37</v>
      </c>
      <c r="J76" s="112"/>
      <c r="K76" s="113"/>
      <c r="L76" s="9">
        <v>52.37</v>
      </c>
      <c r="M76" s="14"/>
    </row>
    <row r="77" spans="1:13" s="1" customFormat="1" ht="20.25" x14ac:dyDescent="0.25">
      <c r="A77" s="38">
        <v>10</v>
      </c>
      <c r="B77" s="38"/>
      <c r="C77" s="38" t="s">
        <v>416</v>
      </c>
      <c r="D77" s="5"/>
      <c r="E77" s="6"/>
      <c r="F77" s="6"/>
      <c r="G77" s="6"/>
      <c r="I77" s="7"/>
      <c r="J77" s="112"/>
      <c r="K77" s="113"/>
      <c r="L77" s="9"/>
      <c r="M77" s="14"/>
    </row>
    <row r="78" spans="1:13" s="1" customFormat="1" ht="20.25" x14ac:dyDescent="0.25">
      <c r="A78" s="115" t="s">
        <v>105</v>
      </c>
      <c r="B78" s="115">
        <v>90932</v>
      </c>
      <c r="C78" s="115" t="s">
        <v>417</v>
      </c>
      <c r="D78" s="5" t="s">
        <v>349</v>
      </c>
      <c r="E78" s="6">
        <v>111.26</v>
      </c>
      <c r="F78" s="6">
        <f t="shared" si="0"/>
        <v>73.48</v>
      </c>
      <c r="G78" s="6">
        <f t="shared" si="1"/>
        <v>8175.38</v>
      </c>
      <c r="I78" s="7">
        <f t="shared" ref="I78:I140" si="3">ROUND(L78-(L78*$K$10),2)</f>
        <v>73.48</v>
      </c>
      <c r="J78" s="112"/>
      <c r="K78" s="113"/>
      <c r="L78" s="9">
        <v>73.48</v>
      </c>
      <c r="M78" s="14"/>
    </row>
    <row r="79" spans="1:13" s="1" customFormat="1" ht="20.25" x14ac:dyDescent="0.25">
      <c r="A79" s="115" t="s">
        <v>106</v>
      </c>
      <c r="B79" s="115">
        <v>87765</v>
      </c>
      <c r="C79" s="115" t="s">
        <v>418</v>
      </c>
      <c r="D79" s="5" t="s">
        <v>349</v>
      </c>
      <c r="E79" s="6">
        <v>51.26</v>
      </c>
      <c r="F79" s="6">
        <f t="shared" si="0"/>
        <v>52.46</v>
      </c>
      <c r="G79" s="6">
        <f t="shared" si="1"/>
        <v>2689.1</v>
      </c>
      <c r="I79" s="7">
        <f t="shared" si="3"/>
        <v>52.46</v>
      </c>
      <c r="J79" s="112"/>
      <c r="K79" s="113"/>
      <c r="L79" s="9">
        <v>52.46</v>
      </c>
      <c r="M79" s="14"/>
    </row>
    <row r="80" spans="1:13" s="1" customFormat="1" ht="20.25" x14ac:dyDescent="0.25">
      <c r="A80" s="115" t="s">
        <v>107</v>
      </c>
      <c r="B80" s="115">
        <v>87251</v>
      </c>
      <c r="C80" s="115" t="s">
        <v>419</v>
      </c>
      <c r="D80" s="5" t="s">
        <v>349</v>
      </c>
      <c r="E80" s="6">
        <v>111.26</v>
      </c>
      <c r="F80" s="6">
        <f t="shared" si="0"/>
        <v>35.96</v>
      </c>
      <c r="G80" s="6">
        <f t="shared" si="1"/>
        <v>4000.91</v>
      </c>
      <c r="I80" s="7">
        <f t="shared" si="3"/>
        <v>35.96</v>
      </c>
      <c r="J80" s="112"/>
      <c r="K80" s="113"/>
      <c r="L80" s="9">
        <v>35.96</v>
      </c>
      <c r="M80" s="14"/>
    </row>
    <row r="81" spans="1:13" s="1" customFormat="1" ht="20.25" x14ac:dyDescent="0.25">
      <c r="A81" s="38">
        <v>11</v>
      </c>
      <c r="B81" s="38"/>
      <c r="C81" s="38" t="s">
        <v>420</v>
      </c>
      <c r="D81" s="5"/>
      <c r="E81" s="6"/>
      <c r="F81" s="6"/>
      <c r="G81" s="6"/>
      <c r="I81" s="7"/>
      <c r="J81" s="112"/>
      <c r="K81" s="113"/>
      <c r="L81" s="9"/>
      <c r="M81" s="14"/>
    </row>
    <row r="82" spans="1:13" s="1" customFormat="1" ht="20.25" x14ac:dyDescent="0.25">
      <c r="A82" s="115" t="s">
        <v>166</v>
      </c>
      <c r="B82" s="115">
        <v>34795</v>
      </c>
      <c r="C82" s="115" t="s">
        <v>421</v>
      </c>
      <c r="D82" s="5" t="s">
        <v>349</v>
      </c>
      <c r="E82" s="6">
        <v>3.75</v>
      </c>
      <c r="F82" s="6">
        <f t="shared" si="0"/>
        <v>179.47</v>
      </c>
      <c r="G82" s="6">
        <f t="shared" si="1"/>
        <v>673.01</v>
      </c>
      <c r="I82" s="7">
        <f t="shared" si="3"/>
        <v>179.47</v>
      </c>
      <c r="J82" s="112"/>
      <c r="K82" s="113"/>
      <c r="L82" s="9">
        <v>179.47</v>
      </c>
      <c r="M82" s="14"/>
    </row>
    <row r="83" spans="1:13" s="1" customFormat="1" ht="20.25" x14ac:dyDescent="0.25">
      <c r="A83" s="115" t="s">
        <v>108</v>
      </c>
      <c r="B83" s="115">
        <v>98689</v>
      </c>
      <c r="C83" s="115" t="s">
        <v>422</v>
      </c>
      <c r="D83" s="5" t="s">
        <v>383</v>
      </c>
      <c r="E83" s="6">
        <v>1.8</v>
      </c>
      <c r="F83" s="6">
        <f t="shared" si="0"/>
        <v>82.06</v>
      </c>
      <c r="G83" s="6">
        <f t="shared" si="1"/>
        <v>147.71</v>
      </c>
      <c r="I83" s="7">
        <f t="shared" si="3"/>
        <v>82.06</v>
      </c>
      <c r="J83" s="112"/>
      <c r="K83" s="113"/>
      <c r="L83" s="9">
        <v>82.06</v>
      </c>
      <c r="M83" s="14"/>
    </row>
    <row r="84" spans="1:13" s="1" customFormat="1" ht="20.25" x14ac:dyDescent="0.25">
      <c r="A84" s="115" t="s">
        <v>109</v>
      </c>
      <c r="B84" s="115">
        <v>4825</v>
      </c>
      <c r="C84" s="115" t="s">
        <v>423</v>
      </c>
      <c r="D84" s="5" t="s">
        <v>383</v>
      </c>
      <c r="E84" s="6">
        <v>17.8</v>
      </c>
      <c r="F84" s="6">
        <f t="shared" si="0"/>
        <v>80.930000000000007</v>
      </c>
      <c r="G84" s="6">
        <f t="shared" si="1"/>
        <v>1440.55</v>
      </c>
      <c r="I84" s="7">
        <f t="shared" si="3"/>
        <v>80.930000000000007</v>
      </c>
      <c r="J84" s="112"/>
      <c r="K84" s="113"/>
      <c r="L84" s="9">
        <v>80.930000000000007</v>
      </c>
      <c r="M84" s="14"/>
    </row>
    <row r="85" spans="1:13" s="1" customFormat="1" ht="20.25" x14ac:dyDescent="0.25">
      <c r="A85" s="38">
        <v>12</v>
      </c>
      <c r="B85" s="38"/>
      <c r="C85" s="38" t="s">
        <v>424</v>
      </c>
      <c r="D85" s="5"/>
      <c r="E85" s="6"/>
      <c r="F85" s="6"/>
      <c r="G85" s="6"/>
      <c r="I85" s="7"/>
      <c r="J85" s="112"/>
      <c r="K85" s="113"/>
      <c r="L85" s="9"/>
      <c r="M85" s="14"/>
    </row>
    <row r="86" spans="1:13" s="1" customFormat="1" ht="22.5" x14ac:dyDescent="0.25">
      <c r="A86" s="115" t="s">
        <v>110</v>
      </c>
      <c r="B86" s="115">
        <v>72739</v>
      </c>
      <c r="C86" s="115" t="s">
        <v>425</v>
      </c>
      <c r="D86" s="5" t="s">
        <v>426</v>
      </c>
      <c r="E86" s="6">
        <v>2</v>
      </c>
      <c r="F86" s="6">
        <f t="shared" si="0"/>
        <v>608.97</v>
      </c>
      <c r="G86" s="6">
        <f t="shared" si="1"/>
        <v>1217.94</v>
      </c>
      <c r="I86" s="7">
        <f t="shared" si="3"/>
        <v>608.97</v>
      </c>
      <c r="J86" s="112"/>
      <c r="K86" s="113"/>
      <c r="L86" s="9">
        <v>608.97</v>
      </c>
      <c r="M86" s="14"/>
    </row>
    <row r="87" spans="1:13" s="1" customFormat="1" ht="22.5" x14ac:dyDescent="0.25">
      <c r="A87" s="115" t="s">
        <v>111</v>
      </c>
      <c r="B87" s="115">
        <v>86894</v>
      </c>
      <c r="C87" s="115" t="s">
        <v>427</v>
      </c>
      <c r="D87" s="5" t="s">
        <v>426</v>
      </c>
      <c r="E87" s="6">
        <v>2</v>
      </c>
      <c r="F87" s="6">
        <f t="shared" si="0"/>
        <v>288.17</v>
      </c>
      <c r="G87" s="6">
        <f t="shared" si="1"/>
        <v>576.34</v>
      </c>
      <c r="I87" s="7">
        <f t="shared" si="3"/>
        <v>288.17</v>
      </c>
      <c r="J87" s="112"/>
      <c r="K87" s="113"/>
      <c r="L87" s="9">
        <v>288.17</v>
      </c>
      <c r="M87" s="14"/>
    </row>
    <row r="88" spans="1:13" s="1" customFormat="1" ht="20.25" x14ac:dyDescent="0.25">
      <c r="A88" s="115" t="s">
        <v>112</v>
      </c>
      <c r="B88" s="115">
        <v>86906</v>
      </c>
      <c r="C88" s="115" t="s">
        <v>428</v>
      </c>
      <c r="D88" s="5" t="s">
        <v>426</v>
      </c>
      <c r="E88" s="6">
        <v>6</v>
      </c>
      <c r="F88" s="6">
        <f t="shared" si="0"/>
        <v>48.81</v>
      </c>
      <c r="G88" s="6">
        <f t="shared" si="1"/>
        <v>292.86</v>
      </c>
      <c r="I88" s="7">
        <f t="shared" si="3"/>
        <v>48.81</v>
      </c>
      <c r="J88" s="112"/>
      <c r="K88" s="113"/>
      <c r="L88" s="9">
        <v>48.81</v>
      </c>
      <c r="M88" s="14"/>
    </row>
    <row r="89" spans="1:13" s="1" customFormat="1" ht="22.5" x14ac:dyDescent="0.25">
      <c r="A89" s="115" t="s">
        <v>113</v>
      </c>
      <c r="B89" s="115">
        <v>94792</v>
      </c>
      <c r="C89" s="115" t="s">
        <v>429</v>
      </c>
      <c r="D89" s="5" t="s">
        <v>426</v>
      </c>
      <c r="E89" s="6">
        <v>6</v>
      </c>
      <c r="F89" s="6">
        <f t="shared" si="0"/>
        <v>104.99</v>
      </c>
      <c r="G89" s="6">
        <f t="shared" si="1"/>
        <v>629.94000000000005</v>
      </c>
      <c r="I89" s="7">
        <f t="shared" si="3"/>
        <v>104.99</v>
      </c>
      <c r="J89" s="112"/>
      <c r="K89" s="113"/>
      <c r="L89" s="9">
        <v>104.99</v>
      </c>
      <c r="M89" s="14"/>
    </row>
    <row r="90" spans="1:13" s="1" customFormat="1" ht="20.25" x14ac:dyDescent="0.25">
      <c r="A90" s="38">
        <v>13</v>
      </c>
      <c r="B90" s="38"/>
      <c r="C90" s="38" t="s">
        <v>430</v>
      </c>
      <c r="D90" s="5"/>
      <c r="E90" s="6"/>
      <c r="F90" s="6"/>
      <c r="G90" s="6"/>
      <c r="I90" s="7"/>
      <c r="J90" s="112"/>
      <c r="K90" s="113"/>
      <c r="L90" s="9"/>
      <c r="M90" s="14"/>
    </row>
    <row r="91" spans="1:13" s="1" customFormat="1" ht="20.25" x14ac:dyDescent="0.25">
      <c r="A91" s="115" t="s">
        <v>114</v>
      </c>
      <c r="B91" s="115"/>
      <c r="C91" s="115" t="s">
        <v>431</v>
      </c>
      <c r="D91" s="5"/>
      <c r="E91" s="6"/>
      <c r="F91" s="6"/>
      <c r="G91" s="6"/>
      <c r="I91" s="7"/>
      <c r="J91" s="112"/>
      <c r="K91" s="113"/>
      <c r="L91" s="9"/>
      <c r="M91" s="14"/>
    </row>
    <row r="92" spans="1:13" s="1" customFormat="1" ht="33.75" x14ac:dyDescent="0.25">
      <c r="A92" s="115" t="s">
        <v>167</v>
      </c>
      <c r="B92" s="115">
        <v>91926</v>
      </c>
      <c r="C92" s="115" t="s">
        <v>432</v>
      </c>
      <c r="D92" s="5" t="s">
        <v>383</v>
      </c>
      <c r="E92" s="6">
        <v>200</v>
      </c>
      <c r="F92" s="6">
        <f t="shared" si="0"/>
        <v>3.33</v>
      </c>
      <c r="G92" s="6">
        <f t="shared" si="1"/>
        <v>666</v>
      </c>
      <c r="I92" s="7">
        <f t="shared" si="3"/>
        <v>3.33</v>
      </c>
      <c r="J92" s="112"/>
      <c r="K92" s="113"/>
      <c r="L92" s="9">
        <v>3.33</v>
      </c>
      <c r="M92" s="14"/>
    </row>
    <row r="93" spans="1:13" s="1" customFormat="1" ht="33.75" x14ac:dyDescent="0.25">
      <c r="A93" s="115" t="s">
        <v>168</v>
      </c>
      <c r="B93" s="115">
        <v>91924</v>
      </c>
      <c r="C93" s="115" t="s">
        <v>433</v>
      </c>
      <c r="D93" s="5" t="s">
        <v>383</v>
      </c>
      <c r="E93" s="6">
        <v>200</v>
      </c>
      <c r="F93" s="6">
        <f t="shared" si="0"/>
        <v>2.2999999999999998</v>
      </c>
      <c r="G93" s="6">
        <f t="shared" si="1"/>
        <v>460</v>
      </c>
      <c r="I93" s="7">
        <f t="shared" si="3"/>
        <v>2.2999999999999998</v>
      </c>
      <c r="J93" s="112"/>
      <c r="K93" s="113"/>
      <c r="L93" s="9">
        <v>2.2999999999999998</v>
      </c>
      <c r="M93" s="14"/>
    </row>
    <row r="94" spans="1:13" s="1" customFormat="1" ht="22.5" x14ac:dyDescent="0.25">
      <c r="A94" s="115" t="s">
        <v>169</v>
      </c>
      <c r="B94" s="115">
        <v>3270</v>
      </c>
      <c r="C94" s="115" t="s">
        <v>434</v>
      </c>
      <c r="D94" s="5" t="s">
        <v>426</v>
      </c>
      <c r="E94" s="6">
        <v>2</v>
      </c>
      <c r="F94" s="6">
        <f t="shared" si="0"/>
        <v>19.079999999999998</v>
      </c>
      <c r="G94" s="6">
        <f t="shared" si="1"/>
        <v>38.159999999999997</v>
      </c>
      <c r="I94" s="7">
        <f t="shared" si="3"/>
        <v>19.079999999999998</v>
      </c>
      <c r="J94" s="112"/>
      <c r="K94" s="113"/>
      <c r="L94" s="9">
        <v>19.079999999999998</v>
      </c>
      <c r="M94" s="14"/>
    </row>
    <row r="95" spans="1:13" s="1" customFormat="1" ht="22.5" x14ac:dyDescent="0.25">
      <c r="A95" s="115" t="s">
        <v>170</v>
      </c>
      <c r="B95" s="115">
        <v>39245</v>
      </c>
      <c r="C95" s="115" t="s">
        <v>435</v>
      </c>
      <c r="D95" s="5" t="s">
        <v>383</v>
      </c>
      <c r="E95" s="6">
        <v>100</v>
      </c>
      <c r="F95" s="6">
        <f t="shared" si="0"/>
        <v>5.42</v>
      </c>
      <c r="G95" s="6">
        <f t="shared" si="1"/>
        <v>542</v>
      </c>
      <c r="I95" s="7">
        <f t="shared" si="3"/>
        <v>5.42</v>
      </c>
      <c r="J95" s="112"/>
      <c r="K95" s="113"/>
      <c r="L95" s="9">
        <v>5.42</v>
      </c>
      <c r="M95" s="14"/>
    </row>
    <row r="96" spans="1:13" s="1" customFormat="1" ht="20.25" x14ac:dyDescent="0.25">
      <c r="A96" s="115" t="s">
        <v>115</v>
      </c>
      <c r="B96" s="115"/>
      <c r="C96" s="115" t="s">
        <v>436</v>
      </c>
      <c r="D96" s="5"/>
      <c r="E96" s="6"/>
      <c r="F96" s="6"/>
      <c r="G96" s="6"/>
      <c r="I96" s="7"/>
      <c r="J96" s="112"/>
      <c r="K96" s="113"/>
      <c r="L96" s="9"/>
      <c r="M96" s="14"/>
    </row>
    <row r="97" spans="1:13" s="1" customFormat="1" ht="22.5" x14ac:dyDescent="0.25">
      <c r="A97" s="115" t="s">
        <v>171</v>
      </c>
      <c r="B97" s="115">
        <v>91996</v>
      </c>
      <c r="C97" s="115" t="s">
        <v>437</v>
      </c>
      <c r="D97" s="5" t="s">
        <v>426</v>
      </c>
      <c r="E97" s="6">
        <v>8</v>
      </c>
      <c r="F97" s="6">
        <f t="shared" si="0"/>
        <v>31.19</v>
      </c>
      <c r="G97" s="6">
        <f t="shared" si="1"/>
        <v>249.52</v>
      </c>
      <c r="I97" s="7">
        <f t="shared" si="3"/>
        <v>31.19</v>
      </c>
      <c r="J97" s="112"/>
      <c r="K97" s="113"/>
      <c r="L97" s="9">
        <v>31.19</v>
      </c>
      <c r="M97" s="14"/>
    </row>
    <row r="98" spans="1:13" s="1" customFormat="1" ht="22.5" x14ac:dyDescent="0.25">
      <c r="A98" s="115" t="s">
        <v>172</v>
      </c>
      <c r="B98" s="115">
        <v>91959</v>
      </c>
      <c r="C98" s="115" t="s">
        <v>438</v>
      </c>
      <c r="D98" s="5" t="s">
        <v>426</v>
      </c>
      <c r="E98" s="6">
        <v>2</v>
      </c>
      <c r="F98" s="6">
        <f t="shared" si="0"/>
        <v>41.35</v>
      </c>
      <c r="G98" s="6">
        <f t="shared" si="1"/>
        <v>82.7</v>
      </c>
      <c r="I98" s="7">
        <f t="shared" si="3"/>
        <v>41.35</v>
      </c>
      <c r="J98" s="112"/>
      <c r="K98" s="113"/>
      <c r="L98" s="9">
        <v>41.35</v>
      </c>
      <c r="M98" s="14"/>
    </row>
    <row r="99" spans="1:13" s="1" customFormat="1" ht="33.75" x14ac:dyDescent="0.25">
      <c r="A99" s="115" t="s">
        <v>173</v>
      </c>
      <c r="B99" s="115" t="s">
        <v>540</v>
      </c>
      <c r="C99" s="115" t="s">
        <v>83</v>
      </c>
      <c r="D99" s="5" t="s">
        <v>426</v>
      </c>
      <c r="E99" s="6">
        <v>2</v>
      </c>
      <c r="F99" s="6">
        <f t="shared" si="0"/>
        <v>46.37</v>
      </c>
      <c r="G99" s="6">
        <f t="shared" si="1"/>
        <v>92.74</v>
      </c>
      <c r="I99" s="7">
        <f t="shared" si="3"/>
        <v>46.37</v>
      </c>
      <c r="J99" s="112"/>
      <c r="K99" s="113"/>
      <c r="L99" s="9">
        <v>46.37</v>
      </c>
      <c r="M99" s="14"/>
    </row>
    <row r="100" spans="1:13" s="1" customFormat="1" ht="20.25" x14ac:dyDescent="0.25">
      <c r="A100" s="115" t="s">
        <v>174</v>
      </c>
      <c r="B100" s="115"/>
      <c r="C100" s="115" t="s">
        <v>439</v>
      </c>
      <c r="D100" s="5"/>
      <c r="E100" s="6"/>
      <c r="F100" s="6"/>
      <c r="G100" s="6"/>
      <c r="I100" s="7"/>
      <c r="J100" s="112"/>
      <c r="K100" s="113"/>
      <c r="L100" s="9"/>
      <c r="M100" s="14"/>
    </row>
    <row r="101" spans="1:13" s="1" customFormat="1" ht="20.25" x14ac:dyDescent="0.25">
      <c r="A101" s="115" t="s">
        <v>175</v>
      </c>
      <c r="B101" s="115" t="s">
        <v>319</v>
      </c>
      <c r="C101" s="115" t="s">
        <v>440</v>
      </c>
      <c r="D101" s="5" t="s">
        <v>426</v>
      </c>
      <c r="E101" s="6">
        <v>9</v>
      </c>
      <c r="F101" s="6">
        <f t="shared" si="0"/>
        <v>59.62</v>
      </c>
      <c r="G101" s="6">
        <f t="shared" si="1"/>
        <v>536.58000000000004</v>
      </c>
      <c r="I101" s="7">
        <f t="shared" si="3"/>
        <v>59.62</v>
      </c>
      <c r="J101" s="112"/>
      <c r="K101" s="113"/>
      <c r="L101" s="9">
        <v>59.62</v>
      </c>
      <c r="M101" s="14"/>
    </row>
    <row r="102" spans="1:13" s="1" customFormat="1" ht="20.25" x14ac:dyDescent="0.25">
      <c r="A102" s="115" t="s">
        <v>176</v>
      </c>
      <c r="B102" s="115" t="s">
        <v>319</v>
      </c>
      <c r="C102" s="115" t="s">
        <v>441</v>
      </c>
      <c r="D102" s="5" t="s">
        <v>426</v>
      </c>
      <c r="E102" s="6">
        <v>22</v>
      </c>
      <c r="F102" s="6">
        <f t="shared" si="0"/>
        <v>59.62</v>
      </c>
      <c r="G102" s="6">
        <f t="shared" si="1"/>
        <v>1311.64</v>
      </c>
      <c r="I102" s="7">
        <f t="shared" si="3"/>
        <v>59.62</v>
      </c>
      <c r="J102" s="112"/>
      <c r="K102" s="113"/>
      <c r="L102" s="9">
        <v>59.62</v>
      </c>
      <c r="M102" s="14"/>
    </row>
    <row r="103" spans="1:13" s="1" customFormat="1" ht="20.25" x14ac:dyDescent="0.25">
      <c r="A103" s="115" t="s">
        <v>177</v>
      </c>
      <c r="B103" s="115" t="s">
        <v>319</v>
      </c>
      <c r="C103" s="115" t="s">
        <v>442</v>
      </c>
      <c r="D103" s="5" t="s">
        <v>426</v>
      </c>
      <c r="E103" s="6">
        <v>2</v>
      </c>
      <c r="F103" s="6">
        <f t="shared" si="0"/>
        <v>29.82</v>
      </c>
      <c r="G103" s="6">
        <f t="shared" si="1"/>
        <v>59.64</v>
      </c>
      <c r="I103" s="7">
        <f t="shared" si="3"/>
        <v>29.82</v>
      </c>
      <c r="J103" s="112"/>
      <c r="K103" s="113"/>
      <c r="L103" s="9">
        <v>29.82</v>
      </c>
      <c r="M103" s="14"/>
    </row>
    <row r="104" spans="1:13" s="1" customFormat="1" ht="20.25" x14ac:dyDescent="0.25">
      <c r="A104" s="115" t="s">
        <v>178</v>
      </c>
      <c r="B104" s="115" t="s">
        <v>319</v>
      </c>
      <c r="C104" s="115" t="s">
        <v>443</v>
      </c>
      <c r="D104" s="5" t="s">
        <v>426</v>
      </c>
      <c r="E104" s="6">
        <v>2</v>
      </c>
      <c r="F104" s="6">
        <f t="shared" si="0"/>
        <v>89.38</v>
      </c>
      <c r="G104" s="6">
        <f t="shared" si="1"/>
        <v>178.76</v>
      </c>
      <c r="I104" s="7">
        <f t="shared" si="3"/>
        <v>89.38</v>
      </c>
      <c r="J104" s="112"/>
      <c r="K104" s="113"/>
      <c r="L104" s="9">
        <v>89.38</v>
      </c>
      <c r="M104" s="14"/>
    </row>
    <row r="105" spans="1:13" s="1" customFormat="1" ht="20.25" x14ac:dyDescent="0.25">
      <c r="A105" s="115" t="s">
        <v>179</v>
      </c>
      <c r="B105" s="115"/>
      <c r="C105" s="115" t="s">
        <v>444</v>
      </c>
      <c r="D105" s="5"/>
      <c r="E105" s="6"/>
      <c r="F105" s="6">
        <f t="shared" si="0"/>
        <v>0</v>
      </c>
      <c r="G105" s="6">
        <f t="shared" si="1"/>
        <v>0</v>
      </c>
      <c r="I105" s="7">
        <f t="shared" si="3"/>
        <v>0</v>
      </c>
      <c r="J105" s="112"/>
      <c r="K105" s="113"/>
      <c r="L105" s="9"/>
      <c r="M105" s="14"/>
    </row>
    <row r="106" spans="1:13" s="1" customFormat="1" ht="20.25" x14ac:dyDescent="0.25">
      <c r="A106" s="115" t="s">
        <v>180</v>
      </c>
      <c r="B106" s="115">
        <v>2556</v>
      </c>
      <c r="C106" s="115" t="s">
        <v>445</v>
      </c>
      <c r="D106" s="5" t="s">
        <v>426</v>
      </c>
      <c r="E106" s="6">
        <v>12</v>
      </c>
      <c r="F106" s="6">
        <f t="shared" si="0"/>
        <v>1.28</v>
      </c>
      <c r="G106" s="6">
        <f t="shared" si="1"/>
        <v>15.36</v>
      </c>
      <c r="I106" s="7">
        <f t="shared" si="3"/>
        <v>1.28</v>
      </c>
      <c r="J106" s="112"/>
      <c r="K106" s="113"/>
      <c r="L106" s="9">
        <v>1.28</v>
      </c>
      <c r="M106" s="14"/>
    </row>
    <row r="107" spans="1:13" s="1" customFormat="1" ht="20.25" x14ac:dyDescent="0.25">
      <c r="A107" s="115" t="s">
        <v>181</v>
      </c>
      <c r="B107" s="115">
        <v>2555</v>
      </c>
      <c r="C107" s="115" t="s">
        <v>446</v>
      </c>
      <c r="D107" s="5" t="s">
        <v>426</v>
      </c>
      <c r="E107" s="6">
        <v>8</v>
      </c>
      <c r="F107" s="6">
        <f t="shared" si="0"/>
        <v>1.38</v>
      </c>
      <c r="G107" s="6">
        <f t="shared" si="1"/>
        <v>11.04</v>
      </c>
      <c r="I107" s="7">
        <f t="shared" si="3"/>
        <v>1.38</v>
      </c>
      <c r="J107" s="112"/>
      <c r="K107" s="113"/>
      <c r="L107" s="9">
        <v>1.38</v>
      </c>
      <c r="M107" s="14"/>
    </row>
    <row r="108" spans="1:13" s="1" customFormat="1" ht="20.25" x14ac:dyDescent="0.25">
      <c r="A108" s="38">
        <v>14</v>
      </c>
      <c r="B108" s="38"/>
      <c r="C108" s="38" t="s">
        <v>447</v>
      </c>
      <c r="D108" s="5"/>
      <c r="E108" s="6"/>
      <c r="F108" s="6"/>
      <c r="G108" s="6"/>
      <c r="I108" s="7"/>
      <c r="J108" s="112"/>
      <c r="K108" s="113"/>
      <c r="L108" s="9"/>
      <c r="M108" s="14"/>
    </row>
    <row r="109" spans="1:13" s="1" customFormat="1" ht="33.75" x14ac:dyDescent="0.25">
      <c r="A109" s="115" t="s">
        <v>116</v>
      </c>
      <c r="B109" s="115" t="s">
        <v>321</v>
      </c>
      <c r="C109" s="115" t="s">
        <v>77</v>
      </c>
      <c r="D109" s="5" t="s">
        <v>383</v>
      </c>
      <c r="E109" s="6">
        <v>12</v>
      </c>
      <c r="F109" s="6">
        <f t="shared" si="0"/>
        <v>18.82</v>
      </c>
      <c r="G109" s="6">
        <f t="shared" si="1"/>
        <v>225.84</v>
      </c>
      <c r="I109" s="7">
        <f t="shared" si="3"/>
        <v>18.82</v>
      </c>
      <c r="J109" s="112"/>
      <c r="K109" s="113"/>
      <c r="L109" s="9">
        <v>18.82</v>
      </c>
      <c r="M109" s="14"/>
    </row>
    <row r="110" spans="1:13" s="1" customFormat="1" ht="33.75" x14ac:dyDescent="0.25">
      <c r="A110" s="115" t="s">
        <v>117</v>
      </c>
      <c r="B110" s="115" t="s">
        <v>322</v>
      </c>
      <c r="C110" s="115" t="s">
        <v>80</v>
      </c>
      <c r="D110" s="5" t="s">
        <v>383</v>
      </c>
      <c r="E110" s="6">
        <v>6</v>
      </c>
      <c r="F110" s="6">
        <f t="shared" si="0"/>
        <v>27.03</v>
      </c>
      <c r="G110" s="6">
        <f t="shared" si="1"/>
        <v>162.18</v>
      </c>
      <c r="I110" s="7">
        <f t="shared" si="3"/>
        <v>27.03</v>
      </c>
      <c r="J110" s="112"/>
      <c r="K110" s="113"/>
      <c r="L110" s="9">
        <v>27.03</v>
      </c>
      <c r="M110" s="14"/>
    </row>
    <row r="111" spans="1:13" s="1" customFormat="1" ht="33.75" x14ac:dyDescent="0.25">
      <c r="A111" s="115" t="s">
        <v>182</v>
      </c>
      <c r="B111" s="115" t="s">
        <v>323</v>
      </c>
      <c r="C111" s="115" t="s">
        <v>75</v>
      </c>
      <c r="D111" s="5" t="s">
        <v>383</v>
      </c>
      <c r="E111" s="6">
        <v>30</v>
      </c>
      <c r="F111" s="6">
        <f t="shared" si="0"/>
        <v>52.12</v>
      </c>
      <c r="G111" s="6">
        <f t="shared" si="1"/>
        <v>1563.6</v>
      </c>
      <c r="I111" s="7">
        <f t="shared" si="3"/>
        <v>52.12</v>
      </c>
      <c r="J111" s="112"/>
      <c r="K111" s="113"/>
      <c r="L111" s="9">
        <v>52.12</v>
      </c>
      <c r="M111" s="14"/>
    </row>
    <row r="112" spans="1:13" s="1" customFormat="1" ht="22.5" x14ac:dyDescent="0.25">
      <c r="A112" s="115" t="s">
        <v>183</v>
      </c>
      <c r="B112" s="115" t="s">
        <v>324</v>
      </c>
      <c r="C112" s="115" t="s">
        <v>448</v>
      </c>
      <c r="D112" s="5" t="s">
        <v>449</v>
      </c>
      <c r="E112" s="6">
        <v>2</v>
      </c>
      <c r="F112" s="6">
        <f t="shared" si="0"/>
        <v>12.28</v>
      </c>
      <c r="G112" s="6">
        <f t="shared" si="1"/>
        <v>24.56</v>
      </c>
      <c r="I112" s="7">
        <f t="shared" si="3"/>
        <v>12.28</v>
      </c>
      <c r="J112" s="112"/>
      <c r="K112" s="113"/>
      <c r="L112" s="9">
        <v>12.28</v>
      </c>
      <c r="M112" s="14"/>
    </row>
    <row r="113" spans="1:13" s="1" customFormat="1" ht="33.75" x14ac:dyDescent="0.25">
      <c r="A113" s="115" t="s">
        <v>184</v>
      </c>
      <c r="B113" s="115" t="s">
        <v>325</v>
      </c>
      <c r="C113" s="115" t="s">
        <v>81</v>
      </c>
      <c r="D113" s="5" t="s">
        <v>449</v>
      </c>
      <c r="E113" s="6">
        <v>2</v>
      </c>
      <c r="F113" s="6">
        <f t="shared" si="0"/>
        <v>35.15</v>
      </c>
      <c r="G113" s="6">
        <f t="shared" si="1"/>
        <v>70.3</v>
      </c>
      <c r="I113" s="7">
        <f t="shared" si="3"/>
        <v>35.15</v>
      </c>
      <c r="J113" s="112"/>
      <c r="K113" s="113"/>
      <c r="L113" s="9">
        <v>35.15</v>
      </c>
      <c r="M113" s="14"/>
    </row>
    <row r="114" spans="1:13" s="1" customFormat="1" ht="33.75" x14ac:dyDescent="0.25">
      <c r="A114" s="115" t="s">
        <v>185</v>
      </c>
      <c r="B114" s="115" t="s">
        <v>326</v>
      </c>
      <c r="C114" s="115" t="s">
        <v>450</v>
      </c>
      <c r="D114" s="5" t="s">
        <v>449</v>
      </c>
      <c r="E114" s="6">
        <v>2</v>
      </c>
      <c r="F114" s="6">
        <f t="shared" si="0"/>
        <v>10.53</v>
      </c>
      <c r="G114" s="6">
        <f t="shared" si="1"/>
        <v>21.06</v>
      </c>
      <c r="I114" s="7">
        <f t="shared" si="3"/>
        <v>10.53</v>
      </c>
      <c r="J114" s="112"/>
      <c r="K114" s="113"/>
      <c r="L114" s="9">
        <v>10.53</v>
      </c>
      <c r="M114" s="14"/>
    </row>
    <row r="115" spans="1:13" s="1" customFormat="1" ht="33.75" x14ac:dyDescent="0.25">
      <c r="A115" s="115" t="s">
        <v>186</v>
      </c>
      <c r="B115" s="115" t="s">
        <v>327</v>
      </c>
      <c r="C115" s="115" t="s">
        <v>451</v>
      </c>
      <c r="D115" s="5" t="s">
        <v>449</v>
      </c>
      <c r="E115" s="6">
        <v>2</v>
      </c>
      <c r="F115" s="6">
        <f t="shared" si="0"/>
        <v>22.1</v>
      </c>
      <c r="G115" s="6">
        <f t="shared" si="1"/>
        <v>44.2</v>
      </c>
      <c r="I115" s="7">
        <f t="shared" si="3"/>
        <v>22.1</v>
      </c>
      <c r="J115" s="112"/>
      <c r="K115" s="113"/>
      <c r="L115" s="9">
        <v>22.1</v>
      </c>
      <c r="M115" s="14"/>
    </row>
    <row r="116" spans="1:13" s="1" customFormat="1" ht="22.5" x14ac:dyDescent="0.25">
      <c r="A116" s="115" t="s">
        <v>187</v>
      </c>
      <c r="B116" s="115" t="s">
        <v>328</v>
      </c>
      <c r="C116" s="115" t="s">
        <v>452</v>
      </c>
      <c r="D116" s="5" t="s">
        <v>449</v>
      </c>
      <c r="E116" s="6">
        <v>2</v>
      </c>
      <c r="F116" s="6">
        <f t="shared" si="0"/>
        <v>13.74</v>
      </c>
      <c r="G116" s="6">
        <f t="shared" si="1"/>
        <v>27.48</v>
      </c>
      <c r="I116" s="7">
        <f t="shared" si="3"/>
        <v>13.74</v>
      </c>
      <c r="J116" s="112"/>
      <c r="K116" s="113"/>
      <c r="L116" s="9">
        <v>13.74</v>
      </c>
      <c r="M116" s="14"/>
    </row>
    <row r="117" spans="1:13" s="1" customFormat="1" ht="33.75" x14ac:dyDescent="0.25">
      <c r="A117" s="115" t="s">
        <v>188</v>
      </c>
      <c r="B117" s="115" t="s">
        <v>329</v>
      </c>
      <c r="C117" s="115" t="s">
        <v>453</v>
      </c>
      <c r="D117" s="5" t="s">
        <v>449</v>
      </c>
      <c r="E117" s="6">
        <v>8</v>
      </c>
      <c r="F117" s="6">
        <f t="shared" si="0"/>
        <v>9.8800000000000008</v>
      </c>
      <c r="G117" s="6">
        <f t="shared" si="1"/>
        <v>79.040000000000006</v>
      </c>
      <c r="I117" s="7">
        <f t="shared" si="3"/>
        <v>9.8800000000000008</v>
      </c>
      <c r="J117" s="112"/>
      <c r="K117" s="113"/>
      <c r="L117" s="9">
        <v>9.8800000000000008</v>
      </c>
      <c r="M117" s="14"/>
    </row>
    <row r="118" spans="1:13" s="1" customFormat="1" ht="33.75" x14ac:dyDescent="0.25">
      <c r="A118" s="115" t="s">
        <v>189</v>
      </c>
      <c r="B118" s="115" t="s">
        <v>330</v>
      </c>
      <c r="C118" s="115" t="s">
        <v>76</v>
      </c>
      <c r="D118" s="5" t="s">
        <v>449</v>
      </c>
      <c r="E118" s="6">
        <v>10</v>
      </c>
      <c r="F118" s="6">
        <f t="shared" si="0"/>
        <v>17.36</v>
      </c>
      <c r="G118" s="6">
        <f t="shared" si="1"/>
        <v>173.6</v>
      </c>
      <c r="I118" s="7">
        <f t="shared" si="3"/>
        <v>17.36</v>
      </c>
      <c r="J118" s="112"/>
      <c r="K118" s="113"/>
      <c r="L118" s="9">
        <v>17.36</v>
      </c>
      <c r="M118" s="14"/>
    </row>
    <row r="119" spans="1:13" s="1" customFormat="1" ht="45" x14ac:dyDescent="0.25">
      <c r="A119" s="115" t="s">
        <v>190</v>
      </c>
      <c r="B119" s="115" t="s">
        <v>331</v>
      </c>
      <c r="C119" s="115" t="s">
        <v>72</v>
      </c>
      <c r="D119" s="5" t="s">
        <v>383</v>
      </c>
      <c r="E119" s="6">
        <v>30</v>
      </c>
      <c r="F119" s="6">
        <f t="shared" si="0"/>
        <v>10</v>
      </c>
      <c r="G119" s="6">
        <f t="shared" si="1"/>
        <v>300</v>
      </c>
      <c r="I119" s="7">
        <f t="shared" si="3"/>
        <v>10</v>
      </c>
      <c r="J119" s="112"/>
      <c r="K119" s="113"/>
      <c r="L119" s="9">
        <v>10</v>
      </c>
      <c r="M119" s="14"/>
    </row>
    <row r="120" spans="1:13" s="1" customFormat="1" ht="45" x14ac:dyDescent="0.25">
      <c r="A120" s="115" t="s">
        <v>191</v>
      </c>
      <c r="B120" s="115" t="s">
        <v>332</v>
      </c>
      <c r="C120" s="115" t="s">
        <v>454</v>
      </c>
      <c r="D120" s="5" t="s">
        <v>383</v>
      </c>
      <c r="E120" s="6">
        <v>30</v>
      </c>
      <c r="F120" s="6">
        <f t="shared" si="0"/>
        <v>14.05</v>
      </c>
      <c r="G120" s="6">
        <f t="shared" si="1"/>
        <v>421.5</v>
      </c>
      <c r="I120" s="7">
        <f t="shared" si="3"/>
        <v>14.05</v>
      </c>
      <c r="J120" s="112"/>
      <c r="K120" s="113"/>
      <c r="L120" s="9">
        <v>14.05</v>
      </c>
      <c r="M120" s="14"/>
    </row>
    <row r="121" spans="1:13" s="1" customFormat="1" ht="33.75" x14ac:dyDescent="0.25">
      <c r="A121" s="115" t="s">
        <v>192</v>
      </c>
      <c r="B121" s="115" t="s">
        <v>333</v>
      </c>
      <c r="C121" s="115" t="s">
        <v>73</v>
      </c>
      <c r="D121" s="5" t="s">
        <v>449</v>
      </c>
      <c r="E121" s="6">
        <v>8</v>
      </c>
      <c r="F121" s="6">
        <f t="shared" si="0"/>
        <v>8.89</v>
      </c>
      <c r="G121" s="6">
        <f t="shared" si="1"/>
        <v>71.12</v>
      </c>
      <c r="I121" s="7">
        <f t="shared" si="3"/>
        <v>8.89</v>
      </c>
      <c r="J121" s="112"/>
      <c r="K121" s="113"/>
      <c r="L121" s="9">
        <v>8.89</v>
      </c>
      <c r="M121" s="14"/>
    </row>
    <row r="122" spans="1:13" s="1" customFormat="1" ht="33.75" x14ac:dyDescent="0.25">
      <c r="A122" s="115" t="s">
        <v>193</v>
      </c>
      <c r="B122" s="115" t="s">
        <v>334</v>
      </c>
      <c r="C122" s="115" t="s">
        <v>455</v>
      </c>
      <c r="D122" s="5" t="s">
        <v>449</v>
      </c>
      <c r="E122" s="6">
        <v>5</v>
      </c>
      <c r="F122" s="6">
        <f t="shared" si="0"/>
        <v>11.71</v>
      </c>
      <c r="G122" s="6">
        <f t="shared" si="1"/>
        <v>58.55</v>
      </c>
      <c r="I122" s="7">
        <f t="shared" si="3"/>
        <v>11.71</v>
      </c>
      <c r="J122" s="112"/>
      <c r="K122" s="113"/>
      <c r="L122" s="9">
        <v>11.71</v>
      </c>
      <c r="M122" s="14"/>
    </row>
    <row r="123" spans="1:13" s="1" customFormat="1" ht="33.75" x14ac:dyDescent="0.25">
      <c r="A123" s="115" t="s">
        <v>194</v>
      </c>
      <c r="B123" s="115" t="s">
        <v>335</v>
      </c>
      <c r="C123" s="115" t="s">
        <v>456</v>
      </c>
      <c r="D123" s="5" t="s">
        <v>449</v>
      </c>
      <c r="E123" s="6">
        <v>4</v>
      </c>
      <c r="F123" s="6">
        <f t="shared" si="0"/>
        <v>18.850000000000001</v>
      </c>
      <c r="G123" s="6">
        <f t="shared" si="1"/>
        <v>75.400000000000006</v>
      </c>
      <c r="I123" s="7">
        <f t="shared" si="3"/>
        <v>18.850000000000001</v>
      </c>
      <c r="J123" s="112"/>
      <c r="K123" s="113"/>
      <c r="L123" s="9">
        <v>18.850000000000001</v>
      </c>
      <c r="M123" s="14"/>
    </row>
    <row r="124" spans="1:13" s="1" customFormat="1" ht="45" x14ac:dyDescent="0.25">
      <c r="A124" s="115" t="s">
        <v>195</v>
      </c>
      <c r="B124" s="115" t="s">
        <v>336</v>
      </c>
      <c r="C124" s="115" t="s">
        <v>457</v>
      </c>
      <c r="D124" s="5" t="s">
        <v>449</v>
      </c>
      <c r="E124" s="6">
        <v>1</v>
      </c>
      <c r="F124" s="6">
        <f t="shared" si="0"/>
        <v>46.58</v>
      </c>
      <c r="G124" s="6">
        <f t="shared" si="1"/>
        <v>46.58</v>
      </c>
      <c r="I124" s="7">
        <f t="shared" si="3"/>
        <v>46.58</v>
      </c>
      <c r="J124" s="112"/>
      <c r="K124" s="113"/>
      <c r="L124" s="9">
        <v>46.58</v>
      </c>
      <c r="M124" s="14"/>
    </row>
    <row r="125" spans="1:13" s="1" customFormat="1" ht="33.75" x14ac:dyDescent="0.25">
      <c r="A125" s="115" t="s">
        <v>196</v>
      </c>
      <c r="B125" s="115" t="s">
        <v>337</v>
      </c>
      <c r="C125" s="115" t="s">
        <v>458</v>
      </c>
      <c r="D125" s="5" t="s">
        <v>449</v>
      </c>
      <c r="E125" s="6">
        <v>2</v>
      </c>
      <c r="F125" s="6">
        <f t="shared" si="0"/>
        <v>31.06</v>
      </c>
      <c r="G125" s="6">
        <f t="shared" si="1"/>
        <v>62.12</v>
      </c>
      <c r="I125" s="7">
        <f t="shared" si="3"/>
        <v>31.06</v>
      </c>
      <c r="J125" s="112"/>
      <c r="K125" s="113"/>
      <c r="L125" s="9">
        <v>31.06</v>
      </c>
      <c r="M125" s="14"/>
    </row>
    <row r="126" spans="1:13" s="1" customFormat="1" ht="56.25" x14ac:dyDescent="0.25">
      <c r="A126" s="115" t="s">
        <v>197</v>
      </c>
      <c r="B126" s="115" t="s">
        <v>338</v>
      </c>
      <c r="C126" s="115" t="s">
        <v>459</v>
      </c>
      <c r="D126" s="5" t="s">
        <v>449</v>
      </c>
      <c r="E126" s="6">
        <v>1</v>
      </c>
      <c r="F126" s="6">
        <f t="shared" si="0"/>
        <v>136.27000000000001</v>
      </c>
      <c r="G126" s="6">
        <f t="shared" si="1"/>
        <v>136.27000000000001</v>
      </c>
      <c r="I126" s="7">
        <f t="shared" si="3"/>
        <v>136.27000000000001</v>
      </c>
      <c r="J126" s="112"/>
      <c r="K126" s="113"/>
      <c r="L126" s="9">
        <v>136.27000000000001</v>
      </c>
      <c r="M126" s="14"/>
    </row>
    <row r="127" spans="1:13" s="1" customFormat="1" ht="22.5" x14ac:dyDescent="0.25">
      <c r="A127" s="115" t="s">
        <v>198</v>
      </c>
      <c r="B127" s="115" t="s">
        <v>339</v>
      </c>
      <c r="C127" s="115" t="s">
        <v>460</v>
      </c>
      <c r="D127" s="5" t="s">
        <v>449</v>
      </c>
      <c r="E127" s="6">
        <v>4</v>
      </c>
      <c r="F127" s="6">
        <f t="shared" si="0"/>
        <v>12.6</v>
      </c>
      <c r="G127" s="6">
        <f t="shared" si="1"/>
        <v>50.4</v>
      </c>
      <c r="I127" s="7">
        <f t="shared" si="3"/>
        <v>12.6</v>
      </c>
      <c r="J127" s="112"/>
      <c r="K127" s="113"/>
      <c r="L127" s="9">
        <v>12.6</v>
      </c>
      <c r="M127" s="14"/>
    </row>
    <row r="128" spans="1:13" s="1" customFormat="1" ht="22.5" x14ac:dyDescent="0.25">
      <c r="A128" s="115" t="s">
        <v>199</v>
      </c>
      <c r="B128" s="115" t="s">
        <v>340</v>
      </c>
      <c r="C128" s="115" t="s">
        <v>461</v>
      </c>
      <c r="D128" s="5" t="s">
        <v>449</v>
      </c>
      <c r="E128" s="6">
        <v>8</v>
      </c>
      <c r="F128" s="6">
        <f t="shared" si="0"/>
        <v>39.299999999999997</v>
      </c>
      <c r="G128" s="6">
        <f t="shared" si="1"/>
        <v>314.39999999999998</v>
      </c>
      <c r="I128" s="7">
        <f t="shared" si="3"/>
        <v>39.299999999999997</v>
      </c>
      <c r="J128" s="112"/>
      <c r="K128" s="113"/>
      <c r="L128" s="9">
        <v>39.299999999999997</v>
      </c>
      <c r="M128" s="14"/>
    </row>
    <row r="129" spans="1:13" s="1" customFormat="1" ht="33.75" x14ac:dyDescent="0.25">
      <c r="A129" s="115" t="s">
        <v>200</v>
      </c>
      <c r="B129" s="115" t="s">
        <v>341</v>
      </c>
      <c r="C129" s="115" t="s">
        <v>74</v>
      </c>
      <c r="D129" s="5" t="s">
        <v>449</v>
      </c>
      <c r="E129" s="6">
        <v>8</v>
      </c>
      <c r="F129" s="6">
        <f t="shared" si="0"/>
        <v>13.56</v>
      </c>
      <c r="G129" s="6">
        <f t="shared" si="1"/>
        <v>108.48</v>
      </c>
      <c r="I129" s="7">
        <f t="shared" si="3"/>
        <v>13.56</v>
      </c>
      <c r="J129" s="112"/>
      <c r="K129" s="113"/>
      <c r="L129" s="9">
        <v>13.56</v>
      </c>
      <c r="M129" s="14"/>
    </row>
    <row r="130" spans="1:13" s="1" customFormat="1" ht="20.25" x14ac:dyDescent="0.25">
      <c r="A130" s="115" t="s">
        <v>201</v>
      </c>
      <c r="B130" s="115">
        <v>3259</v>
      </c>
      <c r="C130" s="115" t="s">
        <v>462</v>
      </c>
      <c r="D130" s="5" t="s">
        <v>449</v>
      </c>
      <c r="E130" s="6">
        <v>1</v>
      </c>
      <c r="F130" s="6">
        <f t="shared" si="0"/>
        <v>9.75</v>
      </c>
      <c r="G130" s="6">
        <f t="shared" si="1"/>
        <v>9.75</v>
      </c>
      <c r="I130" s="7">
        <f t="shared" si="3"/>
        <v>9.75</v>
      </c>
      <c r="J130" s="112"/>
      <c r="K130" s="113"/>
      <c r="L130" s="9">
        <v>9.75</v>
      </c>
      <c r="M130" s="14"/>
    </row>
    <row r="131" spans="1:13" s="1" customFormat="1" ht="20.25" x14ac:dyDescent="0.25">
      <c r="A131" s="115" t="s">
        <v>202</v>
      </c>
      <c r="B131" s="115">
        <v>3903</v>
      </c>
      <c r="C131" s="115" t="s">
        <v>463</v>
      </c>
      <c r="D131" s="5" t="s">
        <v>449</v>
      </c>
      <c r="E131" s="6">
        <v>5</v>
      </c>
      <c r="F131" s="6">
        <f t="shared" si="0"/>
        <v>1.7</v>
      </c>
      <c r="G131" s="6">
        <f t="shared" si="1"/>
        <v>8.5</v>
      </c>
      <c r="I131" s="7">
        <f t="shared" si="3"/>
        <v>1.7</v>
      </c>
      <c r="J131" s="112"/>
      <c r="K131" s="113"/>
      <c r="L131" s="9">
        <v>1.7</v>
      </c>
      <c r="M131" s="14"/>
    </row>
    <row r="132" spans="1:13" s="1" customFormat="1" ht="45" x14ac:dyDescent="0.25">
      <c r="A132" s="115" t="s">
        <v>203</v>
      </c>
      <c r="B132" s="115">
        <v>89413</v>
      </c>
      <c r="C132" s="115" t="s">
        <v>464</v>
      </c>
      <c r="D132" s="5" t="s">
        <v>449</v>
      </c>
      <c r="E132" s="6">
        <v>3</v>
      </c>
      <c r="F132" s="6">
        <f t="shared" si="0"/>
        <v>8.14</v>
      </c>
      <c r="G132" s="6">
        <f t="shared" si="1"/>
        <v>24.42</v>
      </c>
      <c r="I132" s="7">
        <f t="shared" si="3"/>
        <v>8.14</v>
      </c>
      <c r="J132" s="112"/>
      <c r="K132" s="113"/>
      <c r="L132" s="9">
        <v>8.14</v>
      </c>
      <c r="M132" s="14"/>
    </row>
    <row r="133" spans="1:13" s="1" customFormat="1" ht="22.5" x14ac:dyDescent="0.25">
      <c r="A133" s="115" t="s">
        <v>204</v>
      </c>
      <c r="B133" s="115">
        <v>98102</v>
      </c>
      <c r="C133" s="115" t="s">
        <v>465</v>
      </c>
      <c r="D133" s="5" t="s">
        <v>449</v>
      </c>
      <c r="E133" s="6">
        <v>2</v>
      </c>
      <c r="F133" s="6">
        <f t="shared" si="0"/>
        <v>66.900000000000006</v>
      </c>
      <c r="G133" s="6">
        <f t="shared" si="1"/>
        <v>133.80000000000001</v>
      </c>
      <c r="I133" s="7">
        <f t="shared" si="3"/>
        <v>66.900000000000006</v>
      </c>
      <c r="J133" s="112"/>
      <c r="K133" s="113"/>
      <c r="L133" s="9">
        <v>66.900000000000006</v>
      </c>
      <c r="M133" s="14"/>
    </row>
    <row r="134" spans="1:13" s="1" customFormat="1" ht="22.5" x14ac:dyDescent="0.25">
      <c r="A134" s="115" t="s">
        <v>205</v>
      </c>
      <c r="B134" s="115" t="s">
        <v>342</v>
      </c>
      <c r="C134" s="115" t="s">
        <v>466</v>
      </c>
      <c r="D134" s="5" t="s">
        <v>449</v>
      </c>
      <c r="E134" s="6">
        <v>2</v>
      </c>
      <c r="F134" s="6">
        <f t="shared" si="0"/>
        <v>227.94</v>
      </c>
      <c r="G134" s="6">
        <f t="shared" si="1"/>
        <v>455.88</v>
      </c>
      <c r="I134" s="7">
        <f t="shared" si="3"/>
        <v>227.94</v>
      </c>
      <c r="J134" s="112"/>
      <c r="K134" s="113"/>
      <c r="L134" s="9">
        <v>227.94</v>
      </c>
      <c r="M134" s="14"/>
    </row>
    <row r="135" spans="1:13" s="1" customFormat="1" ht="33.75" x14ac:dyDescent="0.25">
      <c r="A135" s="115" t="s">
        <v>206</v>
      </c>
      <c r="B135" s="115">
        <v>89724</v>
      </c>
      <c r="C135" s="115" t="s">
        <v>78</v>
      </c>
      <c r="D135" s="5" t="s">
        <v>449</v>
      </c>
      <c r="E135" s="6">
        <v>4</v>
      </c>
      <c r="F135" s="6">
        <f t="shared" si="0"/>
        <v>7.6</v>
      </c>
      <c r="G135" s="6">
        <f t="shared" si="1"/>
        <v>30.4</v>
      </c>
      <c r="I135" s="7">
        <f t="shared" si="3"/>
        <v>7.6</v>
      </c>
      <c r="J135" s="112"/>
      <c r="K135" s="113"/>
      <c r="L135" s="9">
        <v>7.6</v>
      </c>
      <c r="M135" s="14"/>
    </row>
    <row r="136" spans="1:13" s="1" customFormat="1" ht="33.75" x14ac:dyDescent="0.25">
      <c r="A136" s="115" t="s">
        <v>207</v>
      </c>
      <c r="B136" s="115">
        <v>89726</v>
      </c>
      <c r="C136" s="115" t="s">
        <v>79</v>
      </c>
      <c r="D136" s="5" t="s">
        <v>449</v>
      </c>
      <c r="E136" s="6">
        <v>2</v>
      </c>
      <c r="F136" s="6">
        <f t="shared" si="0"/>
        <v>8.51</v>
      </c>
      <c r="G136" s="6">
        <f t="shared" si="1"/>
        <v>17.02</v>
      </c>
      <c r="I136" s="7">
        <f t="shared" si="3"/>
        <v>8.51</v>
      </c>
      <c r="J136" s="112"/>
      <c r="K136" s="113"/>
      <c r="L136" s="9">
        <v>8.51</v>
      </c>
      <c r="M136" s="14"/>
    </row>
    <row r="137" spans="1:13" s="1" customFormat="1" ht="56.25" x14ac:dyDescent="0.25">
      <c r="A137" s="115" t="s">
        <v>208</v>
      </c>
      <c r="B137" s="115">
        <v>11883</v>
      </c>
      <c r="C137" s="115" t="s">
        <v>467</v>
      </c>
      <c r="D137" s="5" t="s">
        <v>449</v>
      </c>
      <c r="E137" s="6">
        <v>1</v>
      </c>
      <c r="F137" s="6">
        <f t="shared" si="0"/>
        <v>3786.9</v>
      </c>
      <c r="G137" s="6">
        <f t="shared" si="1"/>
        <v>3786.9</v>
      </c>
      <c r="I137" s="7">
        <f t="shared" si="3"/>
        <v>3786.9</v>
      </c>
      <c r="J137" s="112"/>
      <c r="K137" s="113"/>
      <c r="L137" s="9">
        <v>3786.9</v>
      </c>
      <c r="M137" s="14"/>
    </row>
    <row r="138" spans="1:13" s="1" customFormat="1" ht="33.75" x14ac:dyDescent="0.25">
      <c r="A138" s="115" t="s">
        <v>209</v>
      </c>
      <c r="B138" s="115">
        <v>11896</v>
      </c>
      <c r="C138" s="115" t="s">
        <v>82</v>
      </c>
      <c r="D138" s="5" t="s">
        <v>449</v>
      </c>
      <c r="E138" s="6">
        <v>1</v>
      </c>
      <c r="F138" s="6">
        <f t="shared" si="0"/>
        <v>4121.3100000000004</v>
      </c>
      <c r="G138" s="6">
        <f t="shared" si="1"/>
        <v>4121.3100000000004</v>
      </c>
      <c r="I138" s="7">
        <f t="shared" si="3"/>
        <v>4121.3100000000004</v>
      </c>
      <c r="J138" s="112"/>
      <c r="K138" s="113"/>
      <c r="L138" s="9">
        <v>4121.3100000000004</v>
      </c>
      <c r="M138" s="14"/>
    </row>
    <row r="139" spans="1:13" s="1" customFormat="1" ht="20.25" x14ac:dyDescent="0.25">
      <c r="A139" s="38">
        <v>15</v>
      </c>
      <c r="B139" s="38"/>
      <c r="C139" s="38" t="s">
        <v>468</v>
      </c>
      <c r="D139" s="5"/>
      <c r="E139" s="6"/>
      <c r="F139" s="6"/>
      <c r="G139" s="6"/>
      <c r="I139" s="7"/>
      <c r="J139" s="112"/>
      <c r="K139" s="113"/>
      <c r="L139" s="9"/>
      <c r="M139" s="14"/>
    </row>
    <row r="140" spans="1:13" s="1" customFormat="1" ht="20.25" x14ac:dyDescent="0.25">
      <c r="A140" s="115" t="s">
        <v>118</v>
      </c>
      <c r="B140" s="115">
        <v>97622</v>
      </c>
      <c r="C140" s="115" t="s">
        <v>469</v>
      </c>
      <c r="D140" s="5" t="s">
        <v>353</v>
      </c>
      <c r="E140" s="6">
        <v>1.08</v>
      </c>
      <c r="F140" s="6">
        <f t="shared" si="0"/>
        <v>55.94</v>
      </c>
      <c r="G140" s="6">
        <f t="shared" si="1"/>
        <v>60.42</v>
      </c>
      <c r="I140" s="7">
        <f t="shared" si="3"/>
        <v>55.94</v>
      </c>
      <c r="J140" s="112"/>
      <c r="K140" s="113"/>
      <c r="L140" s="9">
        <v>55.94</v>
      </c>
      <c r="M140" s="14"/>
    </row>
    <row r="141" spans="1:13" s="1" customFormat="1" ht="22.5" x14ac:dyDescent="0.25">
      <c r="A141" s="115" t="s">
        <v>119</v>
      </c>
      <c r="B141" s="115">
        <v>87491</v>
      </c>
      <c r="C141" s="115" t="s">
        <v>380</v>
      </c>
      <c r="D141" s="5" t="s">
        <v>349</v>
      </c>
      <c r="E141" s="6">
        <v>1.38</v>
      </c>
      <c r="F141" s="6">
        <f t="shared" si="0"/>
        <v>63.01</v>
      </c>
      <c r="G141" s="6">
        <f t="shared" si="1"/>
        <v>86.95</v>
      </c>
      <c r="I141" s="7">
        <f t="shared" ref="I141:I204" si="4">ROUND(L141-(L141*$K$10),2)</f>
        <v>63.01</v>
      </c>
      <c r="J141" s="112"/>
      <c r="K141" s="113"/>
      <c r="L141" s="9">
        <v>63.01</v>
      </c>
      <c r="M141" s="14"/>
    </row>
    <row r="142" spans="1:13" s="1" customFormat="1" ht="20.25" x14ac:dyDescent="0.25">
      <c r="A142" s="115" t="s">
        <v>120</v>
      </c>
      <c r="B142" s="115">
        <v>87878</v>
      </c>
      <c r="C142" s="115" t="s">
        <v>405</v>
      </c>
      <c r="D142" s="5" t="s">
        <v>349</v>
      </c>
      <c r="E142" s="6">
        <v>2.76</v>
      </c>
      <c r="F142" s="6">
        <f t="shared" si="0"/>
        <v>4.3600000000000003</v>
      </c>
      <c r="G142" s="6">
        <f t="shared" si="1"/>
        <v>12.03</v>
      </c>
      <c r="I142" s="7">
        <f t="shared" si="4"/>
        <v>4.3600000000000003</v>
      </c>
      <c r="J142" s="112"/>
      <c r="K142" s="113"/>
      <c r="L142" s="9">
        <v>4.3600000000000003</v>
      </c>
      <c r="M142" s="14"/>
    </row>
    <row r="143" spans="1:13" s="1" customFormat="1" ht="20.25" x14ac:dyDescent="0.25">
      <c r="A143" s="115" t="s">
        <v>210</v>
      </c>
      <c r="B143" s="115">
        <v>87775</v>
      </c>
      <c r="C143" s="115" t="s">
        <v>406</v>
      </c>
      <c r="D143" s="5" t="s">
        <v>349</v>
      </c>
      <c r="E143" s="6">
        <v>2.76</v>
      </c>
      <c r="F143" s="6">
        <f t="shared" si="0"/>
        <v>52.33</v>
      </c>
      <c r="G143" s="6">
        <f t="shared" si="1"/>
        <v>144.43</v>
      </c>
      <c r="I143" s="7">
        <f t="shared" si="4"/>
        <v>52.33</v>
      </c>
      <c r="J143" s="112"/>
      <c r="K143" s="113"/>
      <c r="L143" s="9">
        <v>52.33</v>
      </c>
      <c r="M143" s="14"/>
    </row>
    <row r="144" spans="1:13" s="1" customFormat="1" ht="20.25" x14ac:dyDescent="0.25">
      <c r="A144" s="115" t="s">
        <v>211</v>
      </c>
      <c r="B144" s="115">
        <v>88497</v>
      </c>
      <c r="C144" s="115" t="s">
        <v>408</v>
      </c>
      <c r="D144" s="5" t="s">
        <v>349</v>
      </c>
      <c r="E144" s="6">
        <v>32.76</v>
      </c>
      <c r="F144" s="6">
        <f t="shared" si="0"/>
        <v>16.059999999999999</v>
      </c>
      <c r="G144" s="6">
        <f t="shared" si="1"/>
        <v>526.13</v>
      </c>
      <c r="I144" s="7">
        <f t="shared" si="4"/>
        <v>16.059999999999999</v>
      </c>
      <c r="J144" s="112"/>
      <c r="K144" s="113"/>
      <c r="L144" s="9">
        <v>16.059999999999999</v>
      </c>
      <c r="M144" s="14"/>
    </row>
    <row r="145" spans="1:13" s="1" customFormat="1" ht="22.5" x14ac:dyDescent="0.25">
      <c r="A145" s="115" t="s">
        <v>212</v>
      </c>
      <c r="B145" s="115">
        <v>88489</v>
      </c>
      <c r="C145" s="115" t="s">
        <v>470</v>
      </c>
      <c r="D145" s="5" t="s">
        <v>349</v>
      </c>
      <c r="E145" s="6">
        <v>24.76</v>
      </c>
      <c r="F145" s="6">
        <f t="shared" si="0"/>
        <v>13.42</v>
      </c>
      <c r="G145" s="6">
        <f t="shared" si="1"/>
        <v>332.28</v>
      </c>
      <c r="I145" s="7">
        <f t="shared" si="4"/>
        <v>13.42</v>
      </c>
      <c r="J145" s="112"/>
      <c r="K145" s="113"/>
      <c r="L145" s="9">
        <v>13.42</v>
      </c>
      <c r="M145" s="14"/>
    </row>
    <row r="146" spans="1:13" s="1" customFormat="1" ht="22.5" x14ac:dyDescent="0.25">
      <c r="A146" s="115" t="s">
        <v>213</v>
      </c>
      <c r="B146" s="115">
        <v>88488</v>
      </c>
      <c r="C146" s="115" t="s">
        <v>471</v>
      </c>
      <c r="D146" s="5" t="s">
        <v>349</v>
      </c>
      <c r="E146" s="6">
        <v>8</v>
      </c>
      <c r="F146" s="6">
        <f t="shared" si="0"/>
        <v>15.4</v>
      </c>
      <c r="G146" s="6">
        <f t="shared" si="1"/>
        <v>123.2</v>
      </c>
      <c r="I146" s="7">
        <f t="shared" si="4"/>
        <v>15.4</v>
      </c>
      <c r="J146" s="112"/>
      <c r="K146" s="113"/>
      <c r="L146" s="9">
        <v>15.4</v>
      </c>
      <c r="M146" s="14"/>
    </row>
    <row r="147" spans="1:13" s="1" customFormat="1" ht="20.25" x14ac:dyDescent="0.25">
      <c r="A147" s="115" t="s">
        <v>214</v>
      </c>
      <c r="B147" s="115">
        <v>4922</v>
      </c>
      <c r="C147" s="115" t="s">
        <v>472</v>
      </c>
      <c r="D147" s="5" t="s">
        <v>349</v>
      </c>
      <c r="E147" s="6">
        <v>4.2</v>
      </c>
      <c r="F147" s="6">
        <f t="shared" si="0"/>
        <v>814.97</v>
      </c>
      <c r="G147" s="6">
        <f t="shared" si="1"/>
        <v>3422.87</v>
      </c>
      <c r="I147" s="7">
        <f t="shared" si="4"/>
        <v>814.97</v>
      </c>
      <c r="J147" s="112"/>
      <c r="K147" s="113"/>
      <c r="L147" s="9">
        <v>814.97</v>
      </c>
      <c r="M147" s="14"/>
    </row>
    <row r="148" spans="1:13" s="1" customFormat="1" ht="20.25" x14ac:dyDescent="0.25">
      <c r="A148" s="38">
        <v>16</v>
      </c>
      <c r="B148" s="38"/>
      <c r="C148" s="38" t="s">
        <v>473</v>
      </c>
      <c r="D148" s="5"/>
      <c r="E148" s="6"/>
      <c r="F148" s="6"/>
      <c r="G148" s="6"/>
      <c r="I148" s="7"/>
      <c r="J148" s="112"/>
      <c r="K148" s="113"/>
      <c r="L148" s="9"/>
      <c r="M148" s="14"/>
    </row>
    <row r="149" spans="1:13" s="1" customFormat="1" ht="20.25" x14ac:dyDescent="0.25">
      <c r="A149" s="115" t="s">
        <v>121</v>
      </c>
      <c r="B149" s="115">
        <v>97622</v>
      </c>
      <c r="C149" s="115" t="s">
        <v>469</v>
      </c>
      <c r="D149" s="5" t="s">
        <v>353</v>
      </c>
      <c r="E149" s="6">
        <v>3.24</v>
      </c>
      <c r="F149" s="6">
        <f t="shared" si="0"/>
        <v>55.94</v>
      </c>
      <c r="G149" s="6">
        <f t="shared" si="1"/>
        <v>181.25</v>
      </c>
      <c r="I149" s="7">
        <f t="shared" si="4"/>
        <v>55.94</v>
      </c>
      <c r="J149" s="112"/>
      <c r="K149" s="113"/>
      <c r="L149" s="9">
        <v>55.94</v>
      </c>
      <c r="M149" s="14"/>
    </row>
    <row r="150" spans="1:13" s="1" customFormat="1" ht="22.5" x14ac:dyDescent="0.25">
      <c r="A150" s="115" t="s">
        <v>122</v>
      </c>
      <c r="B150" s="115">
        <v>87491</v>
      </c>
      <c r="C150" s="115" t="s">
        <v>380</v>
      </c>
      <c r="D150" s="5" t="s">
        <v>349</v>
      </c>
      <c r="E150" s="6">
        <v>7.68</v>
      </c>
      <c r="F150" s="6">
        <f t="shared" si="0"/>
        <v>63.01</v>
      </c>
      <c r="G150" s="6">
        <f t="shared" si="1"/>
        <v>483.92</v>
      </c>
      <c r="I150" s="7">
        <f t="shared" si="4"/>
        <v>63.01</v>
      </c>
      <c r="J150" s="112"/>
      <c r="K150" s="113"/>
      <c r="L150" s="9">
        <v>63.01</v>
      </c>
      <c r="M150" s="14"/>
    </row>
    <row r="151" spans="1:13" s="1" customFormat="1" ht="20.25" x14ac:dyDescent="0.25">
      <c r="A151" s="115" t="s">
        <v>122</v>
      </c>
      <c r="B151" s="115">
        <v>87878</v>
      </c>
      <c r="C151" s="115" t="s">
        <v>405</v>
      </c>
      <c r="D151" s="5" t="s">
        <v>349</v>
      </c>
      <c r="E151" s="6">
        <v>7.68</v>
      </c>
      <c r="F151" s="6">
        <f t="shared" si="0"/>
        <v>4.3600000000000003</v>
      </c>
      <c r="G151" s="6">
        <f t="shared" si="1"/>
        <v>33.479999999999997</v>
      </c>
      <c r="I151" s="7">
        <f t="shared" si="4"/>
        <v>4.3600000000000003</v>
      </c>
      <c r="J151" s="112"/>
      <c r="K151" s="113"/>
      <c r="L151" s="9">
        <v>4.3600000000000003</v>
      </c>
      <c r="M151" s="14"/>
    </row>
    <row r="152" spans="1:13" s="1" customFormat="1" ht="20.25" x14ac:dyDescent="0.25">
      <c r="A152" s="115" t="s">
        <v>123</v>
      </c>
      <c r="B152" s="115">
        <v>87775</v>
      </c>
      <c r="C152" s="115" t="s">
        <v>406</v>
      </c>
      <c r="D152" s="5" t="s">
        <v>349</v>
      </c>
      <c r="E152" s="6">
        <v>7.68</v>
      </c>
      <c r="F152" s="6">
        <f t="shared" si="0"/>
        <v>52.33</v>
      </c>
      <c r="G152" s="6">
        <f t="shared" si="1"/>
        <v>401.89</v>
      </c>
      <c r="I152" s="7">
        <f t="shared" si="4"/>
        <v>52.33</v>
      </c>
      <c r="J152" s="112"/>
      <c r="K152" s="113"/>
      <c r="L152" s="9">
        <v>52.33</v>
      </c>
      <c r="M152" s="14"/>
    </row>
    <row r="153" spans="1:13" s="1" customFormat="1" ht="20.25" x14ac:dyDescent="0.25">
      <c r="A153" s="115" t="s">
        <v>124</v>
      </c>
      <c r="B153" s="115">
        <v>88497</v>
      </c>
      <c r="C153" s="115" t="s">
        <v>408</v>
      </c>
      <c r="D153" s="5" t="s">
        <v>349</v>
      </c>
      <c r="E153" s="6">
        <v>73.709999999999994</v>
      </c>
      <c r="F153" s="6">
        <f t="shared" si="0"/>
        <v>16.059999999999999</v>
      </c>
      <c r="G153" s="6">
        <f t="shared" si="1"/>
        <v>1183.78</v>
      </c>
      <c r="I153" s="7">
        <f t="shared" si="4"/>
        <v>16.059999999999999</v>
      </c>
      <c r="J153" s="112"/>
      <c r="K153" s="113"/>
      <c r="L153" s="9">
        <v>16.059999999999999</v>
      </c>
      <c r="M153" s="14"/>
    </row>
    <row r="154" spans="1:13" s="1" customFormat="1" ht="22.5" x14ac:dyDescent="0.25">
      <c r="A154" s="115" t="s">
        <v>125</v>
      </c>
      <c r="B154" s="115">
        <v>88489</v>
      </c>
      <c r="C154" s="115" t="s">
        <v>470</v>
      </c>
      <c r="D154" s="5" t="s">
        <v>349</v>
      </c>
      <c r="E154" s="6">
        <v>50.61</v>
      </c>
      <c r="F154" s="6">
        <f t="shared" si="0"/>
        <v>13.42</v>
      </c>
      <c r="G154" s="6">
        <f t="shared" si="1"/>
        <v>679.19</v>
      </c>
      <c r="I154" s="7">
        <f t="shared" si="4"/>
        <v>13.42</v>
      </c>
      <c r="J154" s="112"/>
      <c r="K154" s="113"/>
      <c r="L154" s="9">
        <v>13.42</v>
      </c>
      <c r="M154" s="14"/>
    </row>
    <row r="155" spans="1:13" s="1" customFormat="1" ht="22.5" x14ac:dyDescent="0.25">
      <c r="A155" s="115" t="s">
        <v>215</v>
      </c>
      <c r="B155" s="115">
        <v>88488</v>
      </c>
      <c r="C155" s="115" t="s">
        <v>471</v>
      </c>
      <c r="D155" s="5" t="s">
        <v>349</v>
      </c>
      <c r="E155" s="6">
        <v>23.1</v>
      </c>
      <c r="F155" s="6">
        <f t="shared" si="0"/>
        <v>15.4</v>
      </c>
      <c r="G155" s="6">
        <f t="shared" si="1"/>
        <v>355.74</v>
      </c>
      <c r="I155" s="7">
        <f t="shared" si="4"/>
        <v>15.4</v>
      </c>
      <c r="J155" s="112"/>
      <c r="K155" s="113"/>
      <c r="L155" s="9">
        <v>15.4</v>
      </c>
      <c r="M155" s="14"/>
    </row>
    <row r="156" spans="1:13" s="1" customFormat="1" ht="20.25" x14ac:dyDescent="0.25">
      <c r="A156" s="38">
        <v>17</v>
      </c>
      <c r="B156" s="38"/>
      <c r="C156" s="38" t="s">
        <v>474</v>
      </c>
      <c r="D156" s="5"/>
      <c r="E156" s="6"/>
      <c r="F156" s="6"/>
      <c r="G156" s="6"/>
      <c r="I156" s="7"/>
      <c r="J156" s="112"/>
      <c r="K156" s="113"/>
      <c r="L156" s="9"/>
      <c r="M156" s="14"/>
    </row>
    <row r="157" spans="1:13" s="1" customFormat="1" ht="22.5" x14ac:dyDescent="0.25">
      <c r="A157" s="115" t="s">
        <v>126</v>
      </c>
      <c r="B157" s="115" t="s">
        <v>343</v>
      </c>
      <c r="C157" s="115" t="s">
        <v>475</v>
      </c>
      <c r="D157" s="5" t="s">
        <v>349</v>
      </c>
      <c r="E157" s="6">
        <v>7.66</v>
      </c>
      <c r="F157" s="6">
        <f t="shared" si="0"/>
        <v>28.7</v>
      </c>
      <c r="G157" s="6">
        <f t="shared" si="1"/>
        <v>219.84</v>
      </c>
      <c r="I157" s="7">
        <f t="shared" si="4"/>
        <v>28.7</v>
      </c>
      <c r="J157" s="112"/>
      <c r="K157" s="113"/>
      <c r="L157" s="9">
        <v>28.7</v>
      </c>
      <c r="M157" s="14"/>
    </row>
    <row r="158" spans="1:13" s="1" customFormat="1" ht="22.5" x14ac:dyDescent="0.25">
      <c r="A158" s="115" t="s">
        <v>216</v>
      </c>
      <c r="B158" s="115" t="s">
        <v>343</v>
      </c>
      <c r="C158" s="115" t="s">
        <v>476</v>
      </c>
      <c r="D158" s="5" t="s">
        <v>349</v>
      </c>
      <c r="E158" s="6">
        <v>30.63</v>
      </c>
      <c r="F158" s="6">
        <f t="shared" si="0"/>
        <v>43.35</v>
      </c>
      <c r="G158" s="6">
        <f t="shared" si="1"/>
        <v>1327.81</v>
      </c>
      <c r="I158" s="7">
        <f t="shared" si="4"/>
        <v>43.35</v>
      </c>
      <c r="J158" s="112"/>
      <c r="K158" s="113"/>
      <c r="L158" s="9">
        <v>43.35</v>
      </c>
      <c r="M158" s="14"/>
    </row>
    <row r="159" spans="1:13" s="1" customFormat="1" ht="20.25" x14ac:dyDescent="0.25">
      <c r="A159" s="115" t="s">
        <v>217</v>
      </c>
      <c r="B159" s="115">
        <v>6082</v>
      </c>
      <c r="C159" s="115" t="s">
        <v>477</v>
      </c>
      <c r="D159" s="5" t="s">
        <v>349</v>
      </c>
      <c r="E159" s="6">
        <v>30.63</v>
      </c>
      <c r="F159" s="6">
        <f t="shared" si="0"/>
        <v>21.07</v>
      </c>
      <c r="G159" s="6">
        <f t="shared" si="1"/>
        <v>645.37</v>
      </c>
      <c r="I159" s="7">
        <f t="shared" si="4"/>
        <v>21.07</v>
      </c>
      <c r="J159" s="112"/>
      <c r="K159" s="113"/>
      <c r="L159" s="9">
        <v>21.07</v>
      </c>
      <c r="M159" s="14"/>
    </row>
    <row r="160" spans="1:13" s="1" customFormat="1" ht="20.25" x14ac:dyDescent="0.25">
      <c r="A160" s="115" t="s">
        <v>218</v>
      </c>
      <c r="B160" s="115">
        <v>84117</v>
      </c>
      <c r="C160" s="115" t="s">
        <v>478</v>
      </c>
      <c r="D160" s="5" t="s">
        <v>349</v>
      </c>
      <c r="E160" s="6">
        <v>30.63</v>
      </c>
      <c r="F160" s="6">
        <f t="shared" si="0"/>
        <v>26.06</v>
      </c>
      <c r="G160" s="6">
        <f t="shared" si="1"/>
        <v>798.22</v>
      </c>
      <c r="I160" s="7">
        <f t="shared" si="4"/>
        <v>26.06</v>
      </c>
      <c r="J160" s="112"/>
      <c r="K160" s="113"/>
      <c r="L160" s="9">
        <v>26.06</v>
      </c>
      <c r="M160" s="14"/>
    </row>
    <row r="161" spans="1:13" s="1" customFormat="1" ht="20.25" x14ac:dyDescent="0.25">
      <c r="A161" s="115" t="s">
        <v>219</v>
      </c>
      <c r="B161" s="115">
        <v>97643</v>
      </c>
      <c r="C161" s="115" t="s">
        <v>479</v>
      </c>
      <c r="D161" s="5" t="s">
        <v>349</v>
      </c>
      <c r="E161" s="6">
        <v>3.3</v>
      </c>
      <c r="F161" s="6">
        <f t="shared" si="0"/>
        <v>24.28</v>
      </c>
      <c r="G161" s="6">
        <f t="shared" si="1"/>
        <v>80.12</v>
      </c>
      <c r="I161" s="7">
        <f t="shared" si="4"/>
        <v>24.28</v>
      </c>
      <c r="J161" s="112"/>
      <c r="K161" s="113"/>
      <c r="L161" s="9">
        <v>24.28</v>
      </c>
      <c r="M161" s="14"/>
    </row>
    <row r="162" spans="1:13" s="1" customFormat="1" ht="22.5" x14ac:dyDescent="0.25">
      <c r="A162" s="115" t="s">
        <v>220</v>
      </c>
      <c r="B162" s="115">
        <v>87491</v>
      </c>
      <c r="C162" s="115" t="s">
        <v>380</v>
      </c>
      <c r="D162" s="5" t="s">
        <v>349</v>
      </c>
      <c r="E162" s="6">
        <v>9.86</v>
      </c>
      <c r="F162" s="6">
        <f t="shared" si="0"/>
        <v>63.01</v>
      </c>
      <c r="G162" s="6">
        <f t="shared" si="1"/>
        <v>621.28</v>
      </c>
      <c r="I162" s="7">
        <f t="shared" si="4"/>
        <v>63.01</v>
      </c>
      <c r="J162" s="112"/>
      <c r="K162" s="113"/>
      <c r="L162" s="9">
        <v>63.01</v>
      </c>
      <c r="M162" s="14"/>
    </row>
    <row r="163" spans="1:13" s="1" customFormat="1" ht="20.25" x14ac:dyDescent="0.25">
      <c r="A163" s="115" t="s">
        <v>221</v>
      </c>
      <c r="B163" s="115">
        <v>87878</v>
      </c>
      <c r="C163" s="115" t="s">
        <v>405</v>
      </c>
      <c r="D163" s="5" t="s">
        <v>349</v>
      </c>
      <c r="E163" s="6">
        <v>9.86</v>
      </c>
      <c r="F163" s="6">
        <f t="shared" si="0"/>
        <v>4.3600000000000003</v>
      </c>
      <c r="G163" s="6">
        <f t="shared" si="1"/>
        <v>42.99</v>
      </c>
      <c r="I163" s="7">
        <f t="shared" si="4"/>
        <v>4.3600000000000003</v>
      </c>
      <c r="J163" s="112"/>
      <c r="K163" s="113"/>
      <c r="L163" s="9">
        <v>4.3600000000000003</v>
      </c>
      <c r="M163" s="14"/>
    </row>
    <row r="164" spans="1:13" s="1" customFormat="1" ht="20.25" x14ac:dyDescent="0.25">
      <c r="A164" s="115" t="s">
        <v>222</v>
      </c>
      <c r="B164" s="115">
        <v>87775</v>
      </c>
      <c r="C164" s="115" t="s">
        <v>406</v>
      </c>
      <c r="D164" s="5" t="s">
        <v>349</v>
      </c>
      <c r="E164" s="6">
        <v>9.86</v>
      </c>
      <c r="F164" s="6">
        <f t="shared" si="0"/>
        <v>52.33</v>
      </c>
      <c r="G164" s="6">
        <f t="shared" si="1"/>
        <v>515.97</v>
      </c>
      <c r="I164" s="7">
        <f t="shared" si="4"/>
        <v>52.33</v>
      </c>
      <c r="J164" s="112"/>
      <c r="K164" s="113"/>
      <c r="L164" s="9">
        <v>52.33</v>
      </c>
      <c r="M164" s="14"/>
    </row>
    <row r="165" spans="1:13" s="1" customFormat="1" ht="20.25" x14ac:dyDescent="0.25">
      <c r="A165" s="115" t="s">
        <v>223</v>
      </c>
      <c r="B165" s="115">
        <v>88497</v>
      </c>
      <c r="C165" s="115" t="s">
        <v>408</v>
      </c>
      <c r="D165" s="5" t="s">
        <v>349</v>
      </c>
      <c r="E165" s="6">
        <v>9.86</v>
      </c>
      <c r="F165" s="6">
        <f t="shared" si="0"/>
        <v>16.059999999999999</v>
      </c>
      <c r="G165" s="6">
        <f t="shared" si="1"/>
        <v>158.35</v>
      </c>
      <c r="I165" s="7">
        <f t="shared" si="4"/>
        <v>16.059999999999999</v>
      </c>
      <c r="J165" s="112"/>
      <c r="K165" s="113"/>
      <c r="L165" s="9">
        <v>16.059999999999999</v>
      </c>
      <c r="M165" s="14"/>
    </row>
    <row r="166" spans="1:13" s="1" customFormat="1" ht="22.5" x14ac:dyDescent="0.25">
      <c r="A166" s="115" t="s">
        <v>224</v>
      </c>
      <c r="B166" s="115">
        <v>88489</v>
      </c>
      <c r="C166" s="115" t="s">
        <v>470</v>
      </c>
      <c r="D166" s="5" t="s">
        <v>349</v>
      </c>
      <c r="E166" s="6">
        <v>46.93</v>
      </c>
      <c r="F166" s="6">
        <f t="shared" ref="F166:F229" si="5">ROUND(I166,2)</f>
        <v>13.42</v>
      </c>
      <c r="G166" s="6">
        <f t="shared" ref="G166:G229" si="6">ROUND(F166*E166,2)</f>
        <v>629.79999999999995</v>
      </c>
      <c r="I166" s="7">
        <f t="shared" si="4"/>
        <v>13.42</v>
      </c>
      <c r="J166" s="112"/>
      <c r="K166" s="113"/>
      <c r="L166" s="9">
        <v>13.42</v>
      </c>
      <c r="M166" s="14"/>
    </row>
    <row r="167" spans="1:13" s="1" customFormat="1" ht="22.5" x14ac:dyDescent="0.25">
      <c r="A167" s="115" t="s">
        <v>225</v>
      </c>
      <c r="B167" s="115">
        <v>88488</v>
      </c>
      <c r="C167" s="115" t="s">
        <v>471</v>
      </c>
      <c r="D167" s="5" t="s">
        <v>349</v>
      </c>
      <c r="E167" s="6">
        <v>30.63</v>
      </c>
      <c r="F167" s="6">
        <f t="shared" si="5"/>
        <v>15.4</v>
      </c>
      <c r="G167" s="6">
        <f t="shared" si="6"/>
        <v>471.7</v>
      </c>
      <c r="I167" s="7">
        <f t="shared" si="4"/>
        <v>15.4</v>
      </c>
      <c r="J167" s="112"/>
      <c r="K167" s="113"/>
      <c r="L167" s="9">
        <v>15.4</v>
      </c>
      <c r="M167" s="14"/>
    </row>
    <row r="168" spans="1:13" s="1" customFormat="1" ht="20.25" x14ac:dyDescent="0.25">
      <c r="A168" s="115" t="s">
        <v>226</v>
      </c>
      <c r="B168" s="115">
        <v>2414</v>
      </c>
      <c r="C168" s="115" t="s">
        <v>480</v>
      </c>
      <c r="D168" s="5" t="s">
        <v>349</v>
      </c>
      <c r="E168" s="6">
        <v>13</v>
      </c>
      <c r="F168" s="6">
        <f t="shared" si="5"/>
        <v>115.72</v>
      </c>
      <c r="G168" s="6">
        <f t="shared" si="6"/>
        <v>1504.36</v>
      </c>
      <c r="I168" s="7">
        <f t="shared" si="4"/>
        <v>115.72</v>
      </c>
      <c r="J168" s="112"/>
      <c r="K168" s="113"/>
      <c r="L168" s="9">
        <v>115.72</v>
      </c>
      <c r="M168" s="14"/>
    </row>
    <row r="169" spans="1:13" s="1" customFormat="1" ht="20.25" x14ac:dyDescent="0.25">
      <c r="A169" s="115" t="s">
        <v>227</v>
      </c>
      <c r="B169" s="115">
        <v>97644</v>
      </c>
      <c r="C169" s="115" t="s">
        <v>481</v>
      </c>
      <c r="D169" s="5" t="s">
        <v>349</v>
      </c>
      <c r="E169" s="6">
        <v>4.62</v>
      </c>
      <c r="F169" s="6">
        <f t="shared" si="5"/>
        <v>9.1199999999999992</v>
      </c>
      <c r="G169" s="6">
        <f t="shared" si="6"/>
        <v>42.13</v>
      </c>
      <c r="I169" s="7">
        <f t="shared" si="4"/>
        <v>9.1199999999999992</v>
      </c>
      <c r="J169" s="112"/>
      <c r="K169" s="113"/>
      <c r="L169" s="9">
        <v>9.1199999999999992</v>
      </c>
      <c r="M169" s="14"/>
    </row>
    <row r="170" spans="1:13" s="1" customFormat="1" ht="20.25" x14ac:dyDescent="0.25">
      <c r="A170" s="115" t="s">
        <v>228</v>
      </c>
      <c r="B170" s="115">
        <v>39500</v>
      </c>
      <c r="C170" s="115" t="s">
        <v>482</v>
      </c>
      <c r="D170" s="5" t="s">
        <v>449</v>
      </c>
      <c r="E170" s="6">
        <v>2</v>
      </c>
      <c r="F170" s="6">
        <f t="shared" si="5"/>
        <v>509.15</v>
      </c>
      <c r="G170" s="6">
        <f t="shared" si="6"/>
        <v>1018.3</v>
      </c>
      <c r="I170" s="7">
        <f t="shared" si="4"/>
        <v>509.15</v>
      </c>
      <c r="J170" s="112"/>
      <c r="K170" s="113"/>
      <c r="L170" s="9">
        <v>509.15</v>
      </c>
      <c r="M170" s="14"/>
    </row>
    <row r="171" spans="1:13" s="1" customFormat="1" ht="20.25" x14ac:dyDescent="0.25">
      <c r="A171" s="115" t="s">
        <v>229</v>
      </c>
      <c r="B171" s="115">
        <v>39482</v>
      </c>
      <c r="C171" s="115" t="s">
        <v>483</v>
      </c>
      <c r="D171" s="5" t="s">
        <v>449</v>
      </c>
      <c r="E171" s="6">
        <v>1</v>
      </c>
      <c r="F171" s="6">
        <f t="shared" si="5"/>
        <v>422.91</v>
      </c>
      <c r="G171" s="6">
        <f t="shared" si="6"/>
        <v>422.91</v>
      </c>
      <c r="I171" s="7">
        <f t="shared" si="4"/>
        <v>422.91</v>
      </c>
      <c r="J171" s="112"/>
      <c r="K171" s="113"/>
      <c r="L171" s="9">
        <v>422.91</v>
      </c>
      <c r="M171" s="14"/>
    </row>
    <row r="172" spans="1:13" s="1" customFormat="1" ht="20.25" x14ac:dyDescent="0.25">
      <c r="A172" s="38">
        <v>18</v>
      </c>
      <c r="B172" s="38"/>
      <c r="C172" s="38" t="s">
        <v>484</v>
      </c>
      <c r="D172" s="5"/>
      <c r="E172" s="6"/>
      <c r="F172" s="6"/>
      <c r="G172" s="6"/>
      <c r="I172" s="7"/>
      <c r="J172" s="112"/>
      <c r="K172" s="113"/>
      <c r="L172" s="9"/>
      <c r="M172" s="14"/>
    </row>
    <row r="173" spans="1:13" s="1" customFormat="1" ht="20.25" x14ac:dyDescent="0.25">
      <c r="A173" s="115" t="s">
        <v>127</v>
      </c>
      <c r="B173" s="115">
        <v>88497</v>
      </c>
      <c r="C173" s="115" t="s">
        <v>485</v>
      </c>
      <c r="D173" s="5" t="s">
        <v>349</v>
      </c>
      <c r="E173" s="6">
        <v>10.87</v>
      </c>
      <c r="F173" s="6">
        <f t="shared" si="5"/>
        <v>13.88</v>
      </c>
      <c r="G173" s="6">
        <f t="shared" si="6"/>
        <v>150.88</v>
      </c>
      <c r="I173" s="7">
        <f t="shared" si="4"/>
        <v>13.88</v>
      </c>
      <c r="J173" s="112"/>
      <c r="K173" s="113"/>
      <c r="L173" s="9">
        <v>13.88</v>
      </c>
      <c r="M173" s="14"/>
    </row>
    <row r="174" spans="1:13" s="1" customFormat="1" ht="22.5" x14ac:dyDescent="0.25">
      <c r="A174" s="115" t="s">
        <v>128</v>
      </c>
      <c r="B174" s="115">
        <v>88489</v>
      </c>
      <c r="C174" s="115" t="s">
        <v>470</v>
      </c>
      <c r="D174" s="5" t="s">
        <v>349</v>
      </c>
      <c r="E174" s="6">
        <v>3.69</v>
      </c>
      <c r="F174" s="6">
        <f t="shared" si="5"/>
        <v>13.42</v>
      </c>
      <c r="G174" s="6">
        <f t="shared" si="6"/>
        <v>49.52</v>
      </c>
      <c r="I174" s="7">
        <f t="shared" si="4"/>
        <v>13.42</v>
      </c>
      <c r="J174" s="112"/>
      <c r="K174" s="113"/>
      <c r="L174" s="9">
        <v>13.42</v>
      </c>
      <c r="M174" s="14"/>
    </row>
    <row r="175" spans="1:13" s="1" customFormat="1" ht="22.5" x14ac:dyDescent="0.25">
      <c r="A175" s="115" t="s">
        <v>129</v>
      </c>
      <c r="B175" s="115">
        <v>88488</v>
      </c>
      <c r="C175" s="115" t="s">
        <v>471</v>
      </c>
      <c r="D175" s="5" t="s">
        <v>349</v>
      </c>
      <c r="E175" s="6">
        <v>7.18</v>
      </c>
      <c r="F175" s="6">
        <f t="shared" si="5"/>
        <v>15.4</v>
      </c>
      <c r="G175" s="6">
        <f t="shared" si="6"/>
        <v>110.57</v>
      </c>
      <c r="I175" s="7">
        <f t="shared" si="4"/>
        <v>15.4</v>
      </c>
      <c r="J175" s="112"/>
      <c r="K175" s="113"/>
      <c r="L175" s="9">
        <v>15.4</v>
      </c>
      <c r="M175" s="14"/>
    </row>
    <row r="176" spans="1:13" s="1" customFormat="1" ht="20.25" x14ac:dyDescent="0.25">
      <c r="A176" s="115" t="s">
        <v>130</v>
      </c>
      <c r="B176" s="115">
        <v>2414</v>
      </c>
      <c r="C176" s="115" t="s">
        <v>486</v>
      </c>
      <c r="D176" s="5" t="s">
        <v>349</v>
      </c>
      <c r="E176" s="6">
        <v>2.7</v>
      </c>
      <c r="F176" s="6">
        <f t="shared" si="5"/>
        <v>115.72</v>
      </c>
      <c r="G176" s="6">
        <f t="shared" si="6"/>
        <v>312.44</v>
      </c>
      <c r="I176" s="7">
        <f t="shared" si="4"/>
        <v>115.72</v>
      </c>
      <c r="J176" s="112"/>
      <c r="K176" s="113"/>
      <c r="L176" s="9">
        <v>115.72</v>
      </c>
      <c r="M176" s="14"/>
    </row>
    <row r="177" spans="1:13" s="1" customFormat="1" ht="20.25" x14ac:dyDescent="0.25">
      <c r="A177" s="38">
        <v>19</v>
      </c>
      <c r="B177" s="38"/>
      <c r="C177" s="38" t="s">
        <v>487</v>
      </c>
      <c r="D177" s="5"/>
      <c r="E177" s="6"/>
      <c r="F177" s="6"/>
      <c r="G177" s="6"/>
      <c r="I177" s="7"/>
      <c r="J177" s="112"/>
      <c r="K177" s="113"/>
      <c r="L177" s="9"/>
      <c r="M177" s="14"/>
    </row>
    <row r="178" spans="1:13" s="1" customFormat="1" ht="20.25" x14ac:dyDescent="0.25">
      <c r="A178" s="115" t="s">
        <v>131</v>
      </c>
      <c r="B178" s="115">
        <v>88497</v>
      </c>
      <c r="C178" s="115" t="s">
        <v>485</v>
      </c>
      <c r="D178" s="5" t="s">
        <v>349</v>
      </c>
      <c r="E178" s="6">
        <v>7.63</v>
      </c>
      <c r="F178" s="6">
        <f t="shared" si="5"/>
        <v>16.059999999999999</v>
      </c>
      <c r="G178" s="6">
        <f t="shared" si="6"/>
        <v>122.54</v>
      </c>
      <c r="I178" s="7">
        <f t="shared" si="4"/>
        <v>16.059999999999999</v>
      </c>
      <c r="J178" s="112"/>
      <c r="K178" s="113"/>
      <c r="L178" s="9">
        <v>16.059999999999999</v>
      </c>
      <c r="M178" s="14"/>
    </row>
    <row r="179" spans="1:13" s="1" customFormat="1" ht="22.5" x14ac:dyDescent="0.25">
      <c r="A179" s="115" t="s">
        <v>132</v>
      </c>
      <c r="B179" s="115">
        <v>88489</v>
      </c>
      <c r="C179" s="115" t="s">
        <v>470</v>
      </c>
      <c r="D179" s="5" t="s">
        <v>349</v>
      </c>
      <c r="E179" s="6">
        <v>4.84</v>
      </c>
      <c r="F179" s="6">
        <f t="shared" si="5"/>
        <v>13.42</v>
      </c>
      <c r="G179" s="6">
        <f t="shared" si="6"/>
        <v>64.95</v>
      </c>
      <c r="I179" s="7">
        <f t="shared" si="4"/>
        <v>13.42</v>
      </c>
      <c r="J179" s="112"/>
      <c r="K179" s="113"/>
      <c r="L179" s="9">
        <v>13.42</v>
      </c>
      <c r="M179" s="14"/>
    </row>
    <row r="180" spans="1:13" s="1" customFormat="1" ht="22.5" x14ac:dyDescent="0.25">
      <c r="A180" s="115" t="s">
        <v>133</v>
      </c>
      <c r="B180" s="115">
        <v>48488</v>
      </c>
      <c r="C180" s="115" t="s">
        <v>471</v>
      </c>
      <c r="D180" s="5" t="s">
        <v>349</v>
      </c>
      <c r="E180" s="6">
        <v>2.79</v>
      </c>
      <c r="F180" s="6">
        <f t="shared" si="5"/>
        <v>15.4</v>
      </c>
      <c r="G180" s="6">
        <f t="shared" si="6"/>
        <v>42.97</v>
      </c>
      <c r="I180" s="7">
        <f t="shared" si="4"/>
        <v>15.4</v>
      </c>
      <c r="J180" s="112"/>
      <c r="K180" s="113"/>
      <c r="L180" s="9">
        <v>15.4</v>
      </c>
      <c r="M180" s="14"/>
    </row>
    <row r="181" spans="1:13" s="1" customFormat="1" ht="20.25" x14ac:dyDescent="0.25">
      <c r="A181" s="38">
        <v>20</v>
      </c>
      <c r="B181" s="38"/>
      <c r="C181" s="38" t="s">
        <v>488</v>
      </c>
      <c r="D181" s="5"/>
      <c r="E181" s="6"/>
      <c r="F181" s="6"/>
      <c r="G181" s="6"/>
      <c r="I181" s="7"/>
      <c r="J181" s="112"/>
      <c r="K181" s="113"/>
      <c r="L181" s="9">
        <v>0</v>
      </c>
      <c r="M181" s="14"/>
    </row>
    <row r="182" spans="1:13" s="1" customFormat="1" ht="20.25" x14ac:dyDescent="0.25">
      <c r="A182" s="115" t="s">
        <v>230</v>
      </c>
      <c r="B182" s="115">
        <v>87878</v>
      </c>
      <c r="C182" s="115" t="s">
        <v>405</v>
      </c>
      <c r="D182" s="5" t="s">
        <v>349</v>
      </c>
      <c r="E182" s="6">
        <v>8.91</v>
      </c>
      <c r="F182" s="6">
        <f t="shared" si="5"/>
        <v>4.3600000000000003</v>
      </c>
      <c r="G182" s="6">
        <f t="shared" si="6"/>
        <v>38.85</v>
      </c>
      <c r="I182" s="7">
        <f t="shared" si="4"/>
        <v>4.3600000000000003</v>
      </c>
      <c r="J182" s="112"/>
      <c r="K182" s="113"/>
      <c r="L182" s="9">
        <v>4.3600000000000003</v>
      </c>
      <c r="M182" s="14"/>
    </row>
    <row r="183" spans="1:13" s="1" customFormat="1" ht="20.25" x14ac:dyDescent="0.25">
      <c r="A183" s="115" t="s">
        <v>231</v>
      </c>
      <c r="B183" s="115">
        <v>87775</v>
      </c>
      <c r="C183" s="115" t="s">
        <v>406</v>
      </c>
      <c r="D183" s="5" t="s">
        <v>349</v>
      </c>
      <c r="E183" s="6">
        <v>8.91</v>
      </c>
      <c r="F183" s="6">
        <f t="shared" si="5"/>
        <v>52.33</v>
      </c>
      <c r="G183" s="6">
        <f t="shared" si="6"/>
        <v>466.26</v>
      </c>
      <c r="I183" s="7">
        <f t="shared" si="4"/>
        <v>52.33</v>
      </c>
      <c r="J183" s="112"/>
      <c r="K183" s="113"/>
      <c r="L183" s="9">
        <v>52.33</v>
      </c>
      <c r="M183" s="14"/>
    </row>
    <row r="184" spans="1:13" s="1" customFormat="1" ht="20.25" x14ac:dyDescent="0.25">
      <c r="A184" s="115" t="s">
        <v>232</v>
      </c>
      <c r="B184" s="115">
        <v>88497</v>
      </c>
      <c r="C184" s="115" t="s">
        <v>408</v>
      </c>
      <c r="D184" s="5" t="s">
        <v>349</v>
      </c>
      <c r="E184" s="6">
        <v>7.52</v>
      </c>
      <c r="F184" s="6">
        <f t="shared" si="5"/>
        <v>16.059999999999999</v>
      </c>
      <c r="G184" s="6">
        <f t="shared" si="6"/>
        <v>120.77</v>
      </c>
      <c r="I184" s="7">
        <f t="shared" si="4"/>
        <v>16.059999999999999</v>
      </c>
      <c r="J184" s="112"/>
      <c r="K184" s="113"/>
      <c r="L184" s="9">
        <v>16.059999999999999</v>
      </c>
      <c r="M184" s="14"/>
    </row>
    <row r="185" spans="1:13" s="1" customFormat="1" ht="22.5" x14ac:dyDescent="0.25">
      <c r="A185" s="115" t="s">
        <v>233</v>
      </c>
      <c r="B185" s="115">
        <v>88489</v>
      </c>
      <c r="C185" s="115" t="s">
        <v>470</v>
      </c>
      <c r="D185" s="5" t="s">
        <v>349</v>
      </c>
      <c r="E185" s="6">
        <v>4.75</v>
      </c>
      <c r="F185" s="6">
        <f t="shared" si="5"/>
        <v>13.42</v>
      </c>
      <c r="G185" s="6">
        <f t="shared" si="6"/>
        <v>63.75</v>
      </c>
      <c r="I185" s="7">
        <f t="shared" si="4"/>
        <v>13.42</v>
      </c>
      <c r="J185" s="112"/>
      <c r="K185" s="113"/>
      <c r="L185" s="9">
        <v>13.42</v>
      </c>
      <c r="M185" s="14"/>
    </row>
    <row r="186" spans="1:13" s="1" customFormat="1" ht="22.5" x14ac:dyDescent="0.25">
      <c r="A186" s="115" t="s">
        <v>234</v>
      </c>
      <c r="B186" s="115">
        <v>88488</v>
      </c>
      <c r="C186" s="115" t="s">
        <v>471</v>
      </c>
      <c r="D186" s="5" t="s">
        <v>349</v>
      </c>
      <c r="E186" s="6">
        <v>2.77</v>
      </c>
      <c r="F186" s="6">
        <f t="shared" si="5"/>
        <v>15.4</v>
      </c>
      <c r="G186" s="6">
        <f t="shared" si="6"/>
        <v>42.66</v>
      </c>
      <c r="I186" s="7">
        <f t="shared" si="4"/>
        <v>15.4</v>
      </c>
      <c r="J186" s="112"/>
      <c r="K186" s="113"/>
      <c r="L186" s="9">
        <v>15.4</v>
      </c>
      <c r="M186" s="14"/>
    </row>
    <row r="187" spans="1:13" s="1" customFormat="1" ht="20.25" x14ac:dyDescent="0.25">
      <c r="A187" s="115" t="s">
        <v>235</v>
      </c>
      <c r="B187" s="115">
        <v>1292</v>
      </c>
      <c r="C187" s="115" t="s">
        <v>489</v>
      </c>
      <c r="D187" s="5" t="s">
        <v>349</v>
      </c>
      <c r="E187" s="6">
        <v>2.77</v>
      </c>
      <c r="F187" s="6">
        <f t="shared" si="5"/>
        <v>41.2</v>
      </c>
      <c r="G187" s="6">
        <f t="shared" si="6"/>
        <v>114.12</v>
      </c>
      <c r="I187" s="7">
        <f t="shared" si="4"/>
        <v>41.2</v>
      </c>
      <c r="J187" s="112"/>
      <c r="K187" s="113"/>
      <c r="L187" s="9">
        <v>41.2</v>
      </c>
      <c r="M187" s="14"/>
    </row>
    <row r="188" spans="1:13" s="1" customFormat="1" ht="20.25" x14ac:dyDescent="0.25">
      <c r="A188" s="115" t="s">
        <v>236</v>
      </c>
      <c r="B188" s="115">
        <v>87275</v>
      </c>
      <c r="C188" s="115" t="s">
        <v>490</v>
      </c>
      <c r="D188" s="5" t="s">
        <v>349</v>
      </c>
      <c r="E188" s="6">
        <v>10.56</v>
      </c>
      <c r="F188" s="6">
        <f t="shared" si="5"/>
        <v>67</v>
      </c>
      <c r="G188" s="6">
        <f t="shared" si="6"/>
        <v>707.52</v>
      </c>
      <c r="I188" s="7">
        <f t="shared" si="4"/>
        <v>67</v>
      </c>
      <c r="J188" s="112"/>
      <c r="K188" s="113"/>
      <c r="L188" s="9">
        <v>67</v>
      </c>
      <c r="M188" s="14"/>
    </row>
    <row r="189" spans="1:13" s="1" customFormat="1" ht="20.25" x14ac:dyDescent="0.25">
      <c r="A189" s="115" t="s">
        <v>237</v>
      </c>
      <c r="B189" s="115">
        <v>39500</v>
      </c>
      <c r="C189" s="115" t="s">
        <v>482</v>
      </c>
      <c r="D189" s="5" t="s">
        <v>449</v>
      </c>
      <c r="E189" s="6">
        <v>1</v>
      </c>
      <c r="F189" s="6">
        <f t="shared" si="5"/>
        <v>509.15</v>
      </c>
      <c r="G189" s="6">
        <f t="shared" si="6"/>
        <v>509.15</v>
      </c>
      <c r="I189" s="7">
        <f t="shared" si="4"/>
        <v>509.15</v>
      </c>
      <c r="J189" s="112"/>
      <c r="K189" s="113"/>
      <c r="L189" s="9">
        <v>509.15</v>
      </c>
      <c r="M189" s="14"/>
    </row>
    <row r="190" spans="1:13" s="1" customFormat="1" ht="22.5" x14ac:dyDescent="0.25">
      <c r="A190" s="115" t="s">
        <v>238</v>
      </c>
      <c r="B190" s="115">
        <v>72739</v>
      </c>
      <c r="C190" s="115" t="s">
        <v>425</v>
      </c>
      <c r="D190" s="5" t="s">
        <v>449</v>
      </c>
      <c r="E190" s="6">
        <v>1</v>
      </c>
      <c r="F190" s="6">
        <f t="shared" si="5"/>
        <v>608.97</v>
      </c>
      <c r="G190" s="6">
        <f t="shared" si="6"/>
        <v>608.97</v>
      </c>
      <c r="I190" s="7">
        <f t="shared" si="4"/>
        <v>608.97</v>
      </c>
      <c r="J190" s="112"/>
      <c r="K190" s="113"/>
      <c r="L190" s="9">
        <v>608.97</v>
      </c>
      <c r="M190" s="14"/>
    </row>
    <row r="191" spans="1:13" s="1" customFormat="1" ht="20.25" x14ac:dyDescent="0.25">
      <c r="A191" s="115" t="s">
        <v>239</v>
      </c>
      <c r="B191" s="115">
        <v>10425</v>
      </c>
      <c r="C191" s="115" t="s">
        <v>491</v>
      </c>
      <c r="D191" s="5" t="s">
        <v>449</v>
      </c>
      <c r="E191" s="6">
        <v>1</v>
      </c>
      <c r="F191" s="6">
        <f t="shared" si="5"/>
        <v>104.78</v>
      </c>
      <c r="G191" s="6">
        <f t="shared" si="6"/>
        <v>104.78</v>
      </c>
      <c r="I191" s="7">
        <f t="shared" si="4"/>
        <v>104.78</v>
      </c>
      <c r="J191" s="112"/>
      <c r="K191" s="113"/>
      <c r="L191" s="9">
        <v>104.78</v>
      </c>
      <c r="M191" s="14"/>
    </row>
    <row r="192" spans="1:13" s="1" customFormat="1" ht="20.25" x14ac:dyDescent="0.25">
      <c r="A192" s="38">
        <v>21</v>
      </c>
      <c r="B192" s="38"/>
      <c r="C192" s="38" t="s">
        <v>492</v>
      </c>
      <c r="D192" s="5"/>
      <c r="E192" s="6"/>
      <c r="F192" s="6"/>
      <c r="G192" s="6"/>
      <c r="I192" s="7"/>
      <c r="J192" s="112"/>
      <c r="K192" s="113"/>
      <c r="L192" s="9">
        <v>0</v>
      </c>
      <c r="M192" s="14"/>
    </row>
    <row r="193" spans="1:13" s="1" customFormat="1" ht="22.5" x14ac:dyDescent="0.25">
      <c r="A193" s="115" t="s">
        <v>240</v>
      </c>
      <c r="B193" s="115">
        <v>87491</v>
      </c>
      <c r="C193" s="115" t="s">
        <v>380</v>
      </c>
      <c r="D193" s="5" t="s">
        <v>349</v>
      </c>
      <c r="E193" s="6">
        <v>5.68</v>
      </c>
      <c r="F193" s="6">
        <f t="shared" si="5"/>
        <v>63.01</v>
      </c>
      <c r="G193" s="6">
        <f t="shared" si="6"/>
        <v>357.9</v>
      </c>
      <c r="I193" s="7">
        <f t="shared" si="4"/>
        <v>63.01</v>
      </c>
      <c r="J193" s="112"/>
      <c r="K193" s="113"/>
      <c r="L193" s="9">
        <v>63.01</v>
      </c>
      <c r="M193" s="14"/>
    </row>
    <row r="194" spans="1:13" s="1" customFormat="1" ht="20.25" x14ac:dyDescent="0.25">
      <c r="A194" s="115" t="s">
        <v>240</v>
      </c>
      <c r="B194" s="115">
        <v>87878</v>
      </c>
      <c r="C194" s="115" t="s">
        <v>405</v>
      </c>
      <c r="D194" s="5" t="s">
        <v>349</v>
      </c>
      <c r="E194" s="6">
        <v>11.36</v>
      </c>
      <c r="F194" s="6">
        <f t="shared" si="5"/>
        <v>4.3600000000000003</v>
      </c>
      <c r="G194" s="6">
        <f t="shared" si="6"/>
        <v>49.53</v>
      </c>
      <c r="I194" s="7">
        <f t="shared" si="4"/>
        <v>4.3600000000000003</v>
      </c>
      <c r="J194" s="112"/>
      <c r="K194" s="113"/>
      <c r="L194" s="9">
        <v>4.3600000000000003</v>
      </c>
      <c r="M194" s="14"/>
    </row>
    <row r="195" spans="1:13" s="1" customFormat="1" ht="20.25" x14ac:dyDescent="0.25">
      <c r="A195" s="115" t="s">
        <v>241</v>
      </c>
      <c r="B195" s="115">
        <v>87775</v>
      </c>
      <c r="C195" s="115" t="s">
        <v>406</v>
      </c>
      <c r="D195" s="5" t="s">
        <v>349</v>
      </c>
      <c r="E195" s="6">
        <v>11.36</v>
      </c>
      <c r="F195" s="6">
        <f t="shared" si="5"/>
        <v>52.33</v>
      </c>
      <c r="G195" s="6">
        <f t="shared" si="6"/>
        <v>594.47</v>
      </c>
      <c r="I195" s="7">
        <f t="shared" si="4"/>
        <v>52.33</v>
      </c>
      <c r="J195" s="112"/>
      <c r="K195" s="113"/>
      <c r="L195" s="9">
        <v>52.33</v>
      </c>
      <c r="M195" s="14"/>
    </row>
    <row r="196" spans="1:13" s="1" customFormat="1" ht="20.25" x14ac:dyDescent="0.25">
      <c r="A196" s="115" t="s">
        <v>242</v>
      </c>
      <c r="B196" s="115">
        <v>88497</v>
      </c>
      <c r="C196" s="115" t="s">
        <v>408</v>
      </c>
      <c r="D196" s="5" t="s">
        <v>349</v>
      </c>
      <c r="E196" s="6">
        <v>83.82</v>
      </c>
      <c r="F196" s="6">
        <f t="shared" si="5"/>
        <v>16.059999999999999</v>
      </c>
      <c r="G196" s="6">
        <f t="shared" si="6"/>
        <v>1346.15</v>
      </c>
      <c r="I196" s="7">
        <f t="shared" si="4"/>
        <v>16.059999999999999</v>
      </c>
      <c r="J196" s="112"/>
      <c r="K196" s="113"/>
      <c r="L196" s="9">
        <v>16.059999999999999</v>
      </c>
      <c r="M196" s="14"/>
    </row>
    <row r="197" spans="1:13" s="1" customFormat="1" ht="20.25" x14ac:dyDescent="0.25">
      <c r="A197" s="115" t="s">
        <v>243</v>
      </c>
      <c r="B197" s="115">
        <v>97622</v>
      </c>
      <c r="C197" s="115" t="s">
        <v>469</v>
      </c>
      <c r="D197" s="5" t="s">
        <v>353</v>
      </c>
      <c r="E197" s="6">
        <v>3.92</v>
      </c>
      <c r="F197" s="6">
        <f t="shared" si="5"/>
        <v>55.94</v>
      </c>
      <c r="G197" s="6">
        <f t="shared" si="6"/>
        <v>219.28</v>
      </c>
      <c r="I197" s="7">
        <f t="shared" si="4"/>
        <v>55.94</v>
      </c>
      <c r="J197" s="112"/>
      <c r="K197" s="113"/>
      <c r="L197" s="9">
        <v>55.94</v>
      </c>
      <c r="M197" s="14"/>
    </row>
    <row r="198" spans="1:13" s="1" customFormat="1" ht="22.5" x14ac:dyDescent="0.25">
      <c r="A198" s="115" t="s">
        <v>244</v>
      </c>
      <c r="B198" s="115">
        <v>88489</v>
      </c>
      <c r="C198" s="115" t="s">
        <v>470</v>
      </c>
      <c r="D198" s="5" t="s">
        <v>349</v>
      </c>
      <c r="E198" s="6">
        <v>50.32</v>
      </c>
      <c r="F198" s="6">
        <f t="shared" si="5"/>
        <v>13.42</v>
      </c>
      <c r="G198" s="6">
        <f t="shared" si="6"/>
        <v>675.29</v>
      </c>
      <c r="I198" s="7">
        <f t="shared" si="4"/>
        <v>13.42</v>
      </c>
      <c r="J198" s="112"/>
      <c r="K198" s="113"/>
      <c r="L198" s="9">
        <v>13.42</v>
      </c>
      <c r="M198" s="14"/>
    </row>
    <row r="199" spans="1:13" s="1" customFormat="1" ht="22.5" x14ac:dyDescent="0.25">
      <c r="A199" s="115" t="s">
        <v>245</v>
      </c>
      <c r="B199" s="115">
        <v>88488</v>
      </c>
      <c r="C199" s="115" t="s">
        <v>471</v>
      </c>
      <c r="D199" s="5" t="s">
        <v>349</v>
      </c>
      <c r="E199" s="6">
        <v>33.5</v>
      </c>
      <c r="F199" s="6">
        <f t="shared" si="5"/>
        <v>15.4</v>
      </c>
      <c r="G199" s="6">
        <f t="shared" si="6"/>
        <v>515.9</v>
      </c>
      <c r="I199" s="7">
        <f t="shared" si="4"/>
        <v>15.4</v>
      </c>
      <c r="J199" s="112"/>
      <c r="K199" s="113"/>
      <c r="L199" s="9">
        <v>15.4</v>
      </c>
      <c r="M199" s="14"/>
    </row>
    <row r="200" spans="1:13" s="1" customFormat="1" ht="22.5" x14ac:dyDescent="0.25">
      <c r="A200" s="115" t="s">
        <v>246</v>
      </c>
      <c r="B200" s="115">
        <v>94559</v>
      </c>
      <c r="C200" s="115" t="s">
        <v>493</v>
      </c>
      <c r="D200" s="5" t="s">
        <v>349</v>
      </c>
      <c r="E200" s="6">
        <v>9.5</v>
      </c>
      <c r="F200" s="6">
        <f t="shared" si="5"/>
        <v>560.57000000000005</v>
      </c>
      <c r="G200" s="6">
        <f t="shared" si="6"/>
        <v>5325.42</v>
      </c>
      <c r="I200" s="7">
        <f t="shared" si="4"/>
        <v>560.57000000000005</v>
      </c>
      <c r="J200" s="112"/>
      <c r="K200" s="113"/>
      <c r="L200" s="9">
        <v>560.57000000000005</v>
      </c>
      <c r="M200" s="14"/>
    </row>
    <row r="201" spans="1:13" s="1" customFormat="1" ht="20.25" x14ac:dyDescent="0.25">
      <c r="A201" s="115" t="s">
        <v>247</v>
      </c>
      <c r="B201" s="115" t="s">
        <v>344</v>
      </c>
      <c r="C201" s="115" t="s">
        <v>494</v>
      </c>
      <c r="D201" s="5" t="s">
        <v>383</v>
      </c>
      <c r="E201" s="6">
        <v>18.399999999999999</v>
      </c>
      <c r="F201" s="6">
        <f t="shared" si="5"/>
        <v>16.34</v>
      </c>
      <c r="G201" s="6">
        <f t="shared" si="6"/>
        <v>300.66000000000003</v>
      </c>
      <c r="I201" s="7">
        <f t="shared" si="4"/>
        <v>16.34</v>
      </c>
      <c r="J201" s="112"/>
      <c r="K201" s="113"/>
      <c r="L201" s="9">
        <v>16.34</v>
      </c>
      <c r="M201" s="14"/>
    </row>
    <row r="202" spans="1:13" s="1" customFormat="1" ht="20.25" x14ac:dyDescent="0.25">
      <c r="A202" s="38">
        <v>22</v>
      </c>
      <c r="B202" s="38"/>
      <c r="C202" s="38" t="s">
        <v>495</v>
      </c>
      <c r="D202" s="5"/>
      <c r="E202" s="6"/>
      <c r="F202" s="6"/>
      <c r="G202" s="6"/>
      <c r="I202" s="7"/>
      <c r="J202" s="112"/>
      <c r="K202" s="113"/>
      <c r="L202" s="9"/>
      <c r="M202" s="14"/>
    </row>
    <row r="203" spans="1:13" s="1" customFormat="1" ht="22.5" x14ac:dyDescent="0.25">
      <c r="A203" s="115" t="s">
        <v>248</v>
      </c>
      <c r="B203" s="115" t="s">
        <v>343</v>
      </c>
      <c r="C203" s="115" t="s">
        <v>475</v>
      </c>
      <c r="D203" s="5" t="s">
        <v>349</v>
      </c>
      <c r="E203" s="6">
        <v>8.5399999999999991</v>
      </c>
      <c r="F203" s="6">
        <f t="shared" si="5"/>
        <v>28.7</v>
      </c>
      <c r="G203" s="6">
        <f t="shared" si="6"/>
        <v>245.1</v>
      </c>
      <c r="I203" s="7">
        <f t="shared" si="4"/>
        <v>28.7</v>
      </c>
      <c r="J203" s="112"/>
      <c r="K203" s="113"/>
      <c r="L203" s="9">
        <v>28.7</v>
      </c>
      <c r="M203" s="14"/>
    </row>
    <row r="204" spans="1:13" s="1" customFormat="1" ht="22.5" x14ac:dyDescent="0.25">
      <c r="A204" s="115" t="s">
        <v>249</v>
      </c>
      <c r="B204" s="115" t="s">
        <v>343</v>
      </c>
      <c r="C204" s="115" t="s">
        <v>476</v>
      </c>
      <c r="D204" s="5" t="s">
        <v>349</v>
      </c>
      <c r="E204" s="6">
        <v>34.14</v>
      </c>
      <c r="F204" s="6">
        <f t="shared" si="5"/>
        <v>43.35</v>
      </c>
      <c r="G204" s="6">
        <f t="shared" si="6"/>
        <v>1479.97</v>
      </c>
      <c r="I204" s="7">
        <f t="shared" si="4"/>
        <v>43.35</v>
      </c>
      <c r="J204" s="112"/>
      <c r="K204" s="113"/>
      <c r="L204" s="9">
        <v>43.35</v>
      </c>
      <c r="M204" s="14"/>
    </row>
    <row r="205" spans="1:13" s="1" customFormat="1" ht="20.25" x14ac:dyDescent="0.25">
      <c r="A205" s="115" t="s">
        <v>250</v>
      </c>
      <c r="B205" s="115">
        <v>6082</v>
      </c>
      <c r="C205" s="115" t="s">
        <v>477</v>
      </c>
      <c r="D205" s="5" t="s">
        <v>349</v>
      </c>
      <c r="E205" s="6">
        <v>34.14</v>
      </c>
      <c r="F205" s="6">
        <f t="shared" si="5"/>
        <v>21.07</v>
      </c>
      <c r="G205" s="6">
        <f t="shared" si="6"/>
        <v>719.33</v>
      </c>
      <c r="I205" s="7">
        <f t="shared" ref="I205:I267" si="7">ROUND(L205-(L205*$K$10),2)</f>
        <v>21.07</v>
      </c>
      <c r="J205" s="112"/>
      <c r="K205" s="113"/>
      <c r="L205" s="9">
        <v>21.07</v>
      </c>
      <c r="M205" s="14"/>
    </row>
    <row r="206" spans="1:13" s="1" customFormat="1" ht="20.25" x14ac:dyDescent="0.25">
      <c r="A206" s="115" t="s">
        <v>251</v>
      </c>
      <c r="B206" s="115">
        <v>84117</v>
      </c>
      <c r="C206" s="115" t="s">
        <v>478</v>
      </c>
      <c r="D206" s="5" t="s">
        <v>349</v>
      </c>
      <c r="E206" s="6">
        <v>34.14</v>
      </c>
      <c r="F206" s="6">
        <f t="shared" si="5"/>
        <v>26.06</v>
      </c>
      <c r="G206" s="6">
        <f t="shared" si="6"/>
        <v>889.69</v>
      </c>
      <c r="I206" s="7">
        <f t="shared" si="7"/>
        <v>26.06</v>
      </c>
      <c r="J206" s="112"/>
      <c r="K206" s="113"/>
      <c r="L206" s="9">
        <v>26.06</v>
      </c>
      <c r="M206" s="14"/>
    </row>
    <row r="207" spans="1:13" s="1" customFormat="1" ht="20.25" x14ac:dyDescent="0.25">
      <c r="A207" s="115" t="s">
        <v>252</v>
      </c>
      <c r="B207" s="115" t="s">
        <v>344</v>
      </c>
      <c r="C207" s="115" t="s">
        <v>494</v>
      </c>
      <c r="D207" s="5" t="s">
        <v>383</v>
      </c>
      <c r="E207" s="6">
        <v>14.55</v>
      </c>
      <c r="F207" s="6">
        <f t="shared" si="5"/>
        <v>16.34</v>
      </c>
      <c r="G207" s="6">
        <f t="shared" si="6"/>
        <v>237.75</v>
      </c>
      <c r="I207" s="7">
        <f t="shared" si="7"/>
        <v>16.34</v>
      </c>
      <c r="J207" s="112"/>
      <c r="K207" s="113"/>
      <c r="L207" s="9">
        <v>16.34</v>
      </c>
      <c r="M207" s="14"/>
    </row>
    <row r="208" spans="1:13" s="1" customFormat="1" ht="20.25" x14ac:dyDescent="0.25">
      <c r="A208" s="115" t="s">
        <v>253</v>
      </c>
      <c r="B208" s="115">
        <v>88497</v>
      </c>
      <c r="C208" s="115" t="s">
        <v>408</v>
      </c>
      <c r="D208" s="5" t="s">
        <v>349</v>
      </c>
      <c r="E208" s="6">
        <v>79.22</v>
      </c>
      <c r="F208" s="6">
        <f t="shared" si="5"/>
        <v>16.059999999999999</v>
      </c>
      <c r="G208" s="6">
        <f t="shared" si="6"/>
        <v>1272.27</v>
      </c>
      <c r="I208" s="7">
        <f t="shared" si="7"/>
        <v>16.059999999999999</v>
      </c>
      <c r="J208" s="112"/>
      <c r="K208" s="113"/>
      <c r="L208" s="9">
        <v>16.059999999999999</v>
      </c>
      <c r="M208" s="14"/>
    </row>
    <row r="209" spans="1:13" s="1" customFormat="1" ht="22.5" x14ac:dyDescent="0.25">
      <c r="A209" s="115" t="s">
        <v>254</v>
      </c>
      <c r="B209" s="115">
        <v>88489</v>
      </c>
      <c r="C209" s="115" t="s">
        <v>470</v>
      </c>
      <c r="D209" s="5" t="s">
        <v>349</v>
      </c>
      <c r="E209" s="6">
        <v>45.08</v>
      </c>
      <c r="F209" s="6">
        <f t="shared" si="5"/>
        <v>13.42</v>
      </c>
      <c r="G209" s="6">
        <f t="shared" si="6"/>
        <v>604.97</v>
      </c>
      <c r="I209" s="7">
        <f t="shared" si="7"/>
        <v>13.42</v>
      </c>
      <c r="J209" s="112"/>
      <c r="K209" s="113"/>
      <c r="L209" s="9">
        <v>13.42</v>
      </c>
      <c r="M209" s="14"/>
    </row>
    <row r="210" spans="1:13" s="1" customFormat="1" ht="22.5" x14ac:dyDescent="0.25">
      <c r="A210" s="115" t="s">
        <v>255</v>
      </c>
      <c r="B210" s="115">
        <v>88488</v>
      </c>
      <c r="C210" s="115" t="s">
        <v>471</v>
      </c>
      <c r="D210" s="5" t="s">
        <v>349</v>
      </c>
      <c r="E210" s="6">
        <v>34.14</v>
      </c>
      <c r="F210" s="6">
        <f t="shared" si="5"/>
        <v>15.4</v>
      </c>
      <c r="G210" s="6">
        <f t="shared" si="6"/>
        <v>525.76</v>
      </c>
      <c r="I210" s="7">
        <f t="shared" si="7"/>
        <v>15.4</v>
      </c>
      <c r="J210" s="112"/>
      <c r="K210" s="113"/>
      <c r="L210" s="9">
        <v>15.4</v>
      </c>
      <c r="M210" s="14"/>
    </row>
    <row r="211" spans="1:13" s="1" customFormat="1" ht="20.25" x14ac:dyDescent="0.25">
      <c r="A211" s="115" t="s">
        <v>256</v>
      </c>
      <c r="B211" s="115">
        <v>97644</v>
      </c>
      <c r="C211" s="115" t="s">
        <v>481</v>
      </c>
      <c r="D211" s="5" t="s">
        <v>349</v>
      </c>
      <c r="E211" s="6">
        <v>4.62</v>
      </c>
      <c r="F211" s="6">
        <f t="shared" si="5"/>
        <v>9.1199999999999992</v>
      </c>
      <c r="G211" s="6">
        <f t="shared" si="6"/>
        <v>42.13</v>
      </c>
      <c r="I211" s="7">
        <f t="shared" si="7"/>
        <v>9.1199999999999992</v>
      </c>
      <c r="J211" s="112"/>
      <c r="K211" s="113"/>
      <c r="L211" s="9">
        <v>9.1199999999999992</v>
      </c>
      <c r="M211" s="14"/>
    </row>
    <row r="212" spans="1:13" s="1" customFormat="1" ht="20.25" x14ac:dyDescent="0.25">
      <c r="A212" s="115" t="s">
        <v>257</v>
      </c>
      <c r="B212" s="115">
        <v>39500</v>
      </c>
      <c r="C212" s="115" t="s">
        <v>482</v>
      </c>
      <c r="D212" s="5" t="s">
        <v>449</v>
      </c>
      <c r="E212" s="6">
        <v>2</v>
      </c>
      <c r="F212" s="6">
        <f t="shared" si="5"/>
        <v>509.15</v>
      </c>
      <c r="G212" s="6">
        <f t="shared" si="6"/>
        <v>1018.3</v>
      </c>
      <c r="I212" s="7">
        <f t="shared" si="7"/>
        <v>509.15</v>
      </c>
      <c r="J212" s="112"/>
      <c r="K212" s="113"/>
      <c r="L212" s="9">
        <v>509.15</v>
      </c>
      <c r="M212" s="14"/>
    </row>
    <row r="213" spans="1:13" s="1" customFormat="1" ht="20.25" x14ac:dyDescent="0.25">
      <c r="A213" s="115" t="s">
        <v>258</v>
      </c>
      <c r="B213" s="115">
        <v>39482</v>
      </c>
      <c r="C213" s="115" t="s">
        <v>483</v>
      </c>
      <c r="D213" s="5" t="s">
        <v>449</v>
      </c>
      <c r="E213" s="6">
        <v>1</v>
      </c>
      <c r="F213" s="6">
        <f t="shared" si="5"/>
        <v>422.91</v>
      </c>
      <c r="G213" s="6">
        <f t="shared" si="6"/>
        <v>422.91</v>
      </c>
      <c r="I213" s="7">
        <f t="shared" si="7"/>
        <v>422.91</v>
      </c>
      <c r="J213" s="112"/>
      <c r="K213" s="113"/>
      <c r="L213" s="9">
        <v>422.91</v>
      </c>
      <c r="M213" s="14"/>
    </row>
    <row r="214" spans="1:13" s="1" customFormat="1" ht="20.25" x14ac:dyDescent="0.25">
      <c r="A214" s="38">
        <v>23</v>
      </c>
      <c r="B214" s="38"/>
      <c r="C214" s="38" t="s">
        <v>496</v>
      </c>
      <c r="D214" s="5"/>
      <c r="E214" s="6"/>
      <c r="F214" s="6"/>
      <c r="G214" s="6"/>
      <c r="I214" s="7"/>
      <c r="J214" s="112"/>
      <c r="K214" s="113"/>
      <c r="L214" s="9"/>
      <c r="M214" s="14"/>
    </row>
    <row r="215" spans="1:13" s="1" customFormat="1" ht="20.25" x14ac:dyDescent="0.25">
      <c r="A215" s="115" t="s">
        <v>259</v>
      </c>
      <c r="B215" s="115">
        <v>88497</v>
      </c>
      <c r="C215" s="115" t="s">
        <v>408</v>
      </c>
      <c r="D215" s="5" t="s">
        <v>349</v>
      </c>
      <c r="E215" s="6">
        <v>16.75</v>
      </c>
      <c r="F215" s="6">
        <f t="shared" si="5"/>
        <v>16.09</v>
      </c>
      <c r="G215" s="6">
        <f t="shared" si="6"/>
        <v>269.51</v>
      </c>
      <c r="I215" s="7">
        <f t="shared" si="7"/>
        <v>16.09</v>
      </c>
      <c r="J215" s="112"/>
      <c r="K215" s="113"/>
      <c r="L215" s="9">
        <v>16.09</v>
      </c>
      <c r="M215" s="14"/>
    </row>
    <row r="216" spans="1:13" s="1" customFormat="1" ht="22.5" x14ac:dyDescent="0.25">
      <c r="A216" s="115" t="s">
        <v>260</v>
      </c>
      <c r="B216" s="115">
        <v>88489</v>
      </c>
      <c r="C216" s="115" t="s">
        <v>470</v>
      </c>
      <c r="D216" s="5" t="s">
        <v>349</v>
      </c>
      <c r="E216" s="6">
        <v>9.57</v>
      </c>
      <c r="F216" s="6">
        <f t="shared" si="5"/>
        <v>13.42</v>
      </c>
      <c r="G216" s="6">
        <f t="shared" si="6"/>
        <v>128.43</v>
      </c>
      <c r="I216" s="7">
        <f t="shared" si="7"/>
        <v>13.42</v>
      </c>
      <c r="J216" s="112"/>
      <c r="K216" s="113"/>
      <c r="L216" s="9">
        <v>13.42</v>
      </c>
      <c r="M216" s="14"/>
    </row>
    <row r="217" spans="1:13" s="1" customFormat="1" ht="22.5" x14ac:dyDescent="0.25">
      <c r="A217" s="115" t="s">
        <v>261</v>
      </c>
      <c r="B217" s="115">
        <v>88488</v>
      </c>
      <c r="C217" s="115" t="s">
        <v>471</v>
      </c>
      <c r="D217" s="5" t="s">
        <v>349</v>
      </c>
      <c r="E217" s="6">
        <v>7.18</v>
      </c>
      <c r="F217" s="6">
        <f t="shared" si="5"/>
        <v>15.4</v>
      </c>
      <c r="G217" s="6">
        <f t="shared" si="6"/>
        <v>110.57</v>
      </c>
      <c r="I217" s="7">
        <f t="shared" si="7"/>
        <v>15.4</v>
      </c>
      <c r="J217" s="112"/>
      <c r="K217" s="113"/>
      <c r="L217" s="9">
        <v>15.4</v>
      </c>
      <c r="M217" s="14"/>
    </row>
    <row r="218" spans="1:13" s="1" customFormat="1" ht="20.25" x14ac:dyDescent="0.25">
      <c r="A218" s="115" t="s">
        <v>262</v>
      </c>
      <c r="B218" s="115">
        <v>1292</v>
      </c>
      <c r="C218" s="115" t="s">
        <v>489</v>
      </c>
      <c r="D218" s="5" t="s">
        <v>349</v>
      </c>
      <c r="E218" s="6">
        <v>7.05</v>
      </c>
      <c r="F218" s="6">
        <f t="shared" si="5"/>
        <v>41.2</v>
      </c>
      <c r="G218" s="6">
        <f t="shared" si="6"/>
        <v>290.45999999999998</v>
      </c>
      <c r="I218" s="7">
        <f t="shared" si="7"/>
        <v>41.2</v>
      </c>
      <c r="J218" s="112"/>
      <c r="K218" s="113"/>
      <c r="L218" s="9">
        <v>41.2</v>
      </c>
      <c r="M218" s="14"/>
    </row>
    <row r="219" spans="1:13" s="1" customFormat="1" ht="20.25" x14ac:dyDescent="0.25">
      <c r="A219" s="115" t="s">
        <v>263</v>
      </c>
      <c r="B219" s="115">
        <v>87275</v>
      </c>
      <c r="C219" s="115" t="s">
        <v>490</v>
      </c>
      <c r="D219" s="5" t="s">
        <v>349</v>
      </c>
      <c r="E219" s="6">
        <v>29.54</v>
      </c>
      <c r="F219" s="6">
        <f t="shared" si="5"/>
        <v>67</v>
      </c>
      <c r="G219" s="6">
        <f t="shared" si="6"/>
        <v>1979.18</v>
      </c>
      <c r="I219" s="7">
        <f t="shared" si="7"/>
        <v>67</v>
      </c>
      <c r="J219" s="112"/>
      <c r="K219" s="113"/>
      <c r="L219" s="9">
        <v>67</v>
      </c>
      <c r="M219" s="14"/>
    </row>
    <row r="220" spans="1:13" s="1" customFormat="1" ht="20.25" x14ac:dyDescent="0.25">
      <c r="A220" s="38">
        <v>24</v>
      </c>
      <c r="B220" s="38"/>
      <c r="C220" s="38" t="s">
        <v>497</v>
      </c>
      <c r="D220" s="5"/>
      <c r="E220" s="6"/>
      <c r="F220" s="6"/>
      <c r="G220" s="6"/>
      <c r="I220" s="7"/>
      <c r="J220" s="112"/>
      <c r="K220" s="113"/>
      <c r="L220" s="9">
        <v>0</v>
      </c>
      <c r="M220" s="14"/>
    </row>
    <row r="221" spans="1:13" s="1" customFormat="1" ht="22.5" x14ac:dyDescent="0.25">
      <c r="A221" s="115" t="s">
        <v>264</v>
      </c>
      <c r="B221" s="115" t="s">
        <v>343</v>
      </c>
      <c r="C221" s="115" t="s">
        <v>475</v>
      </c>
      <c r="D221" s="5" t="s">
        <v>349</v>
      </c>
      <c r="E221" s="6">
        <v>8.5399999999999991</v>
      </c>
      <c r="F221" s="6">
        <f t="shared" si="5"/>
        <v>28.7</v>
      </c>
      <c r="G221" s="6">
        <f t="shared" si="6"/>
        <v>245.1</v>
      </c>
      <c r="I221" s="7">
        <f t="shared" si="7"/>
        <v>28.7</v>
      </c>
      <c r="J221" s="112"/>
      <c r="K221" s="113"/>
      <c r="L221" s="9">
        <v>28.696942</v>
      </c>
      <c r="M221" s="14"/>
    </row>
    <row r="222" spans="1:13" s="1" customFormat="1" ht="22.5" x14ac:dyDescent="0.25">
      <c r="A222" s="115" t="s">
        <v>265</v>
      </c>
      <c r="B222" s="115" t="s">
        <v>343</v>
      </c>
      <c r="C222" s="115" t="s">
        <v>476</v>
      </c>
      <c r="D222" s="5" t="s">
        <v>349</v>
      </c>
      <c r="E222" s="6">
        <v>34.14</v>
      </c>
      <c r="F222" s="6">
        <f t="shared" si="5"/>
        <v>43.35</v>
      </c>
      <c r="G222" s="6">
        <f t="shared" si="6"/>
        <v>1479.97</v>
      </c>
      <c r="I222" s="7">
        <f t="shared" si="7"/>
        <v>43.35</v>
      </c>
      <c r="J222" s="112"/>
      <c r="K222" s="113"/>
      <c r="L222" s="9">
        <v>43.346072000000007</v>
      </c>
      <c r="M222" s="14"/>
    </row>
    <row r="223" spans="1:13" s="1" customFormat="1" ht="20.25" x14ac:dyDescent="0.25">
      <c r="A223" s="115" t="s">
        <v>266</v>
      </c>
      <c r="B223" s="115">
        <v>6082</v>
      </c>
      <c r="C223" s="115" t="s">
        <v>477</v>
      </c>
      <c r="D223" s="5" t="s">
        <v>349</v>
      </c>
      <c r="E223" s="6">
        <v>34.14</v>
      </c>
      <c r="F223" s="6">
        <f t="shared" si="5"/>
        <v>21.07</v>
      </c>
      <c r="G223" s="6">
        <f t="shared" si="6"/>
        <v>719.33</v>
      </c>
      <c r="I223" s="7">
        <f t="shared" si="7"/>
        <v>21.07</v>
      </c>
      <c r="J223" s="112"/>
      <c r="K223" s="113"/>
      <c r="L223" s="9">
        <v>21.071718000000001</v>
      </c>
      <c r="M223" s="14"/>
    </row>
    <row r="224" spans="1:13" s="1" customFormat="1" ht="20.25" x14ac:dyDescent="0.25">
      <c r="A224" s="115" t="s">
        <v>267</v>
      </c>
      <c r="B224" s="115">
        <v>84117</v>
      </c>
      <c r="C224" s="115" t="s">
        <v>478</v>
      </c>
      <c r="D224" s="5" t="s">
        <v>349</v>
      </c>
      <c r="E224" s="6">
        <v>34.14</v>
      </c>
      <c r="F224" s="6">
        <f t="shared" si="5"/>
        <v>26.06</v>
      </c>
      <c r="G224" s="6">
        <f t="shared" si="6"/>
        <v>889.69</v>
      </c>
      <c r="I224" s="7">
        <f t="shared" si="7"/>
        <v>26.06</v>
      </c>
      <c r="J224" s="112"/>
      <c r="K224" s="113"/>
      <c r="L224" s="9">
        <v>26.061378000000005</v>
      </c>
      <c r="M224" s="14"/>
    </row>
    <row r="225" spans="1:13" s="1" customFormat="1" ht="20.25" x14ac:dyDescent="0.25">
      <c r="A225" s="115" t="s">
        <v>268</v>
      </c>
      <c r="B225" s="115" t="s">
        <v>344</v>
      </c>
      <c r="C225" s="115" t="s">
        <v>494</v>
      </c>
      <c r="D225" s="5" t="s">
        <v>383</v>
      </c>
      <c r="E225" s="6">
        <v>17.670000000000002</v>
      </c>
      <c r="F225" s="6">
        <f t="shared" si="5"/>
        <v>16.34</v>
      </c>
      <c r="G225" s="6">
        <f t="shared" si="6"/>
        <v>288.73</v>
      </c>
      <c r="I225" s="7">
        <f t="shared" si="7"/>
        <v>16.34</v>
      </c>
      <c r="J225" s="112"/>
      <c r="K225" s="113"/>
      <c r="L225" s="9">
        <v>16.34</v>
      </c>
      <c r="M225" s="14"/>
    </row>
    <row r="226" spans="1:13" s="1" customFormat="1" ht="20.25" x14ac:dyDescent="0.25">
      <c r="A226" s="115" t="s">
        <v>269</v>
      </c>
      <c r="B226" s="115">
        <v>88497</v>
      </c>
      <c r="C226" s="115" t="s">
        <v>408</v>
      </c>
      <c r="D226" s="5" t="s">
        <v>349</v>
      </c>
      <c r="E226" s="6">
        <v>77.17</v>
      </c>
      <c r="F226" s="6">
        <f t="shared" si="5"/>
        <v>16.059999999999999</v>
      </c>
      <c r="G226" s="6">
        <f t="shared" si="6"/>
        <v>1239.3499999999999</v>
      </c>
      <c r="I226" s="7">
        <f t="shared" si="7"/>
        <v>16.059999999999999</v>
      </c>
      <c r="J226" s="112"/>
      <c r="K226" s="113"/>
      <c r="L226" s="9">
        <v>16.059999999999999</v>
      </c>
      <c r="M226" s="14"/>
    </row>
    <row r="227" spans="1:13" s="1" customFormat="1" ht="22.5" x14ac:dyDescent="0.25">
      <c r="A227" s="115" t="s">
        <v>270</v>
      </c>
      <c r="B227" s="115">
        <v>88489</v>
      </c>
      <c r="C227" s="115" t="s">
        <v>470</v>
      </c>
      <c r="D227" s="5" t="s">
        <v>349</v>
      </c>
      <c r="E227" s="6">
        <v>43.03</v>
      </c>
      <c r="F227" s="6">
        <f t="shared" si="5"/>
        <v>13.42</v>
      </c>
      <c r="G227" s="6">
        <f t="shared" si="6"/>
        <v>577.46</v>
      </c>
      <c r="I227" s="7">
        <f t="shared" si="7"/>
        <v>13.42</v>
      </c>
      <c r="J227" s="112"/>
      <c r="K227" s="113"/>
      <c r="L227" s="9">
        <v>13.42</v>
      </c>
      <c r="M227" s="14"/>
    </row>
    <row r="228" spans="1:13" s="1" customFormat="1" ht="22.5" x14ac:dyDescent="0.25">
      <c r="A228" s="115" t="s">
        <v>271</v>
      </c>
      <c r="B228" s="115">
        <v>88488</v>
      </c>
      <c r="C228" s="115" t="s">
        <v>471</v>
      </c>
      <c r="D228" s="5" t="s">
        <v>349</v>
      </c>
      <c r="E228" s="6">
        <v>34.14</v>
      </c>
      <c r="F228" s="6">
        <f t="shared" si="5"/>
        <v>15.4</v>
      </c>
      <c r="G228" s="6">
        <f t="shared" si="6"/>
        <v>525.76</v>
      </c>
      <c r="I228" s="7">
        <f t="shared" si="7"/>
        <v>15.4</v>
      </c>
      <c r="J228" s="112"/>
      <c r="K228" s="113"/>
      <c r="L228" s="9">
        <v>15.4</v>
      </c>
      <c r="M228" s="14"/>
    </row>
    <row r="229" spans="1:13" s="1" customFormat="1" ht="20.25" x14ac:dyDescent="0.25">
      <c r="A229" s="115" t="s">
        <v>272</v>
      </c>
      <c r="B229" s="115">
        <v>97644</v>
      </c>
      <c r="C229" s="115" t="s">
        <v>481</v>
      </c>
      <c r="D229" s="5" t="s">
        <v>349</v>
      </c>
      <c r="E229" s="6">
        <v>3.36</v>
      </c>
      <c r="F229" s="6">
        <f t="shared" si="5"/>
        <v>9.1199999999999992</v>
      </c>
      <c r="G229" s="6">
        <f t="shared" si="6"/>
        <v>30.64</v>
      </c>
      <c r="I229" s="7">
        <f t="shared" si="7"/>
        <v>9.1199999999999992</v>
      </c>
      <c r="J229" s="112"/>
      <c r="K229" s="113"/>
      <c r="L229" s="9">
        <v>9.1199999999999992</v>
      </c>
      <c r="M229" s="14"/>
    </row>
    <row r="230" spans="1:13" s="1" customFormat="1" ht="20.25" x14ac:dyDescent="0.25">
      <c r="A230" s="115" t="s">
        <v>273</v>
      </c>
      <c r="B230" s="115">
        <v>39500</v>
      </c>
      <c r="C230" s="115" t="s">
        <v>482</v>
      </c>
      <c r="D230" s="5" t="s">
        <v>449</v>
      </c>
      <c r="E230" s="6">
        <v>2</v>
      </c>
      <c r="F230" s="6">
        <f t="shared" ref="F230:F278" si="8">ROUND(I230,2)</f>
        <v>509.15</v>
      </c>
      <c r="G230" s="6">
        <f t="shared" ref="G230:G278" si="9">ROUND(F230*E230,2)</f>
        <v>1018.3</v>
      </c>
      <c r="I230" s="7">
        <f t="shared" si="7"/>
        <v>509.15</v>
      </c>
      <c r="J230" s="112"/>
      <c r="K230" s="113"/>
      <c r="L230" s="9">
        <v>509.15</v>
      </c>
      <c r="M230" s="14"/>
    </row>
    <row r="231" spans="1:13" s="1" customFormat="1" ht="20.25" x14ac:dyDescent="0.25">
      <c r="A231" s="38">
        <v>25</v>
      </c>
      <c r="B231" s="38"/>
      <c r="C231" s="38" t="s">
        <v>498</v>
      </c>
      <c r="D231" s="5"/>
      <c r="E231" s="6"/>
      <c r="F231" s="6"/>
      <c r="G231" s="6"/>
      <c r="I231" s="7"/>
      <c r="J231" s="112"/>
      <c r="K231" s="113"/>
      <c r="L231" s="9"/>
      <c r="M231" s="14"/>
    </row>
    <row r="232" spans="1:13" s="1" customFormat="1" ht="20.25" x14ac:dyDescent="0.25">
      <c r="A232" s="115" t="s">
        <v>274</v>
      </c>
      <c r="B232" s="115">
        <v>88497</v>
      </c>
      <c r="C232" s="115" t="s">
        <v>408</v>
      </c>
      <c r="D232" s="5" t="s">
        <v>349</v>
      </c>
      <c r="E232" s="6">
        <v>13.96</v>
      </c>
      <c r="F232" s="6">
        <f t="shared" si="8"/>
        <v>16.059999999999999</v>
      </c>
      <c r="G232" s="6">
        <f t="shared" si="9"/>
        <v>224.2</v>
      </c>
      <c r="I232" s="7">
        <f t="shared" si="7"/>
        <v>16.059999999999999</v>
      </c>
      <c r="J232" s="112"/>
      <c r="K232" s="113"/>
      <c r="L232" s="9">
        <v>16.059999999999999</v>
      </c>
      <c r="M232" s="14"/>
    </row>
    <row r="233" spans="1:13" s="1" customFormat="1" ht="22.5" x14ac:dyDescent="0.25">
      <c r="A233" s="115" t="s">
        <v>275</v>
      </c>
      <c r="B233" s="115">
        <v>88489</v>
      </c>
      <c r="C233" s="115" t="s">
        <v>470</v>
      </c>
      <c r="D233" s="5" t="s">
        <v>349</v>
      </c>
      <c r="E233" s="6">
        <v>6.78</v>
      </c>
      <c r="F233" s="6">
        <f t="shared" si="8"/>
        <v>13.42</v>
      </c>
      <c r="G233" s="6">
        <f t="shared" si="9"/>
        <v>90.99</v>
      </c>
      <c r="I233" s="7">
        <f t="shared" si="7"/>
        <v>13.42</v>
      </c>
      <c r="J233" s="112"/>
      <c r="K233" s="113"/>
      <c r="L233" s="9">
        <v>13.42</v>
      </c>
      <c r="M233" s="14"/>
    </row>
    <row r="234" spans="1:13" s="1" customFormat="1" ht="22.5" x14ac:dyDescent="0.25">
      <c r="A234" s="115" t="s">
        <v>276</v>
      </c>
      <c r="B234" s="115">
        <v>88488</v>
      </c>
      <c r="C234" s="115" t="s">
        <v>471</v>
      </c>
      <c r="D234" s="5" t="s">
        <v>349</v>
      </c>
      <c r="E234" s="6">
        <v>7.18</v>
      </c>
      <c r="F234" s="6">
        <f t="shared" si="8"/>
        <v>15.4</v>
      </c>
      <c r="G234" s="6">
        <f t="shared" si="9"/>
        <v>110.57</v>
      </c>
      <c r="I234" s="7">
        <f t="shared" si="7"/>
        <v>15.4</v>
      </c>
      <c r="J234" s="112"/>
      <c r="K234" s="113"/>
      <c r="L234" s="9">
        <v>15.4</v>
      </c>
      <c r="M234" s="14"/>
    </row>
    <row r="235" spans="1:13" s="1" customFormat="1" ht="20.25" x14ac:dyDescent="0.25">
      <c r="A235" s="38">
        <v>26</v>
      </c>
      <c r="B235" s="38"/>
      <c r="C235" s="38" t="s">
        <v>499</v>
      </c>
      <c r="D235" s="5"/>
      <c r="E235" s="6"/>
      <c r="F235" s="6"/>
      <c r="G235" s="6"/>
      <c r="I235" s="7"/>
      <c r="J235" s="112"/>
      <c r="K235" s="113"/>
      <c r="L235" s="9"/>
      <c r="M235" s="14"/>
    </row>
    <row r="236" spans="1:13" s="1" customFormat="1" ht="20.25" x14ac:dyDescent="0.25">
      <c r="A236" s="115" t="s">
        <v>277</v>
      </c>
      <c r="B236" s="115">
        <v>88497</v>
      </c>
      <c r="C236" s="115" t="s">
        <v>408</v>
      </c>
      <c r="D236" s="5" t="s">
        <v>349</v>
      </c>
      <c r="E236" s="6">
        <v>42.8</v>
      </c>
      <c r="F236" s="6">
        <f t="shared" si="8"/>
        <v>16.059999999999999</v>
      </c>
      <c r="G236" s="6">
        <f t="shared" si="9"/>
        <v>687.37</v>
      </c>
      <c r="I236" s="7">
        <f t="shared" si="7"/>
        <v>16.059999999999999</v>
      </c>
      <c r="J236" s="112"/>
      <c r="K236" s="113"/>
      <c r="L236" s="9">
        <v>16.059999999999999</v>
      </c>
      <c r="M236" s="14"/>
    </row>
    <row r="237" spans="1:13" s="1" customFormat="1" ht="22.5" x14ac:dyDescent="0.25">
      <c r="A237" s="115" t="s">
        <v>278</v>
      </c>
      <c r="B237" s="115">
        <v>88489</v>
      </c>
      <c r="C237" s="115" t="s">
        <v>470</v>
      </c>
      <c r="D237" s="5" t="s">
        <v>349</v>
      </c>
      <c r="E237" s="6">
        <v>16.940000000000001</v>
      </c>
      <c r="F237" s="6">
        <f t="shared" si="8"/>
        <v>13.42</v>
      </c>
      <c r="G237" s="6">
        <f t="shared" si="9"/>
        <v>227.33</v>
      </c>
      <c r="I237" s="7">
        <f t="shared" si="7"/>
        <v>13.42</v>
      </c>
      <c r="J237" s="112"/>
      <c r="K237" s="113"/>
      <c r="L237" s="9">
        <v>13.42</v>
      </c>
      <c r="M237" s="14"/>
    </row>
    <row r="238" spans="1:13" s="1" customFormat="1" ht="22.5" x14ac:dyDescent="0.25">
      <c r="A238" s="115" t="s">
        <v>279</v>
      </c>
      <c r="B238" s="115">
        <v>88488</v>
      </c>
      <c r="C238" s="115" t="s">
        <v>471</v>
      </c>
      <c r="D238" s="5" t="s">
        <v>349</v>
      </c>
      <c r="E238" s="6">
        <v>25.86</v>
      </c>
      <c r="F238" s="6">
        <f t="shared" si="8"/>
        <v>15.4</v>
      </c>
      <c r="G238" s="6">
        <f t="shared" si="9"/>
        <v>398.24</v>
      </c>
      <c r="I238" s="7">
        <f t="shared" si="7"/>
        <v>15.4</v>
      </c>
      <c r="J238" s="112"/>
      <c r="K238" s="113"/>
      <c r="L238" s="9">
        <v>15.4</v>
      </c>
      <c r="M238" s="14"/>
    </row>
    <row r="239" spans="1:13" s="1" customFormat="1" ht="20.25" x14ac:dyDescent="0.25">
      <c r="A239" s="115" t="s">
        <v>280</v>
      </c>
      <c r="B239" s="115">
        <v>97644</v>
      </c>
      <c r="C239" s="115" t="s">
        <v>481</v>
      </c>
      <c r="D239" s="5" t="s">
        <v>349</v>
      </c>
      <c r="E239" s="6">
        <v>6.72</v>
      </c>
      <c r="F239" s="6">
        <f t="shared" si="8"/>
        <v>9.1199999999999992</v>
      </c>
      <c r="G239" s="6">
        <f t="shared" si="9"/>
        <v>61.29</v>
      </c>
      <c r="I239" s="7">
        <f t="shared" si="7"/>
        <v>9.1199999999999992</v>
      </c>
      <c r="J239" s="112"/>
      <c r="K239" s="113"/>
      <c r="L239" s="9">
        <v>9.1199999999999992</v>
      </c>
      <c r="M239" s="14"/>
    </row>
    <row r="240" spans="1:13" s="1" customFormat="1" ht="20.25" x14ac:dyDescent="0.25">
      <c r="A240" s="115" t="s">
        <v>281</v>
      </c>
      <c r="B240" s="115">
        <v>39500</v>
      </c>
      <c r="C240" s="115" t="s">
        <v>482</v>
      </c>
      <c r="D240" s="5" t="s">
        <v>449</v>
      </c>
      <c r="E240" s="6">
        <v>4</v>
      </c>
      <c r="F240" s="6">
        <f t="shared" si="8"/>
        <v>509.15</v>
      </c>
      <c r="G240" s="6">
        <f t="shared" si="9"/>
        <v>2036.6</v>
      </c>
      <c r="I240" s="7">
        <f t="shared" si="7"/>
        <v>509.15</v>
      </c>
      <c r="J240" s="112"/>
      <c r="K240" s="113"/>
      <c r="L240" s="9">
        <v>509.15</v>
      </c>
      <c r="M240" s="14"/>
    </row>
    <row r="241" spans="1:13" s="1" customFormat="1" ht="20.25" x14ac:dyDescent="0.25">
      <c r="A241" s="38">
        <v>27</v>
      </c>
      <c r="B241" s="38"/>
      <c r="C241" s="38" t="s">
        <v>500</v>
      </c>
      <c r="D241" s="5"/>
      <c r="E241" s="6"/>
      <c r="F241" s="6"/>
      <c r="G241" s="6"/>
      <c r="I241" s="7"/>
      <c r="J241" s="112"/>
      <c r="K241" s="113"/>
      <c r="L241" s="9"/>
      <c r="M241" s="14"/>
    </row>
    <row r="242" spans="1:13" s="1" customFormat="1" ht="20.25" x14ac:dyDescent="0.25">
      <c r="A242" s="115" t="s">
        <v>282</v>
      </c>
      <c r="B242" s="115">
        <v>88497</v>
      </c>
      <c r="C242" s="115" t="s">
        <v>408</v>
      </c>
      <c r="D242" s="5" t="s">
        <v>349</v>
      </c>
      <c r="E242" s="6">
        <v>38.25</v>
      </c>
      <c r="F242" s="6">
        <f t="shared" si="8"/>
        <v>16.059999999999999</v>
      </c>
      <c r="G242" s="6">
        <f t="shared" si="9"/>
        <v>614.29999999999995</v>
      </c>
      <c r="I242" s="7">
        <f t="shared" si="7"/>
        <v>16.059999999999999</v>
      </c>
      <c r="J242" s="112"/>
      <c r="K242" s="113"/>
      <c r="L242" s="9">
        <v>16.059999999999999</v>
      </c>
      <c r="M242" s="14"/>
    </row>
    <row r="243" spans="1:13" s="1" customFormat="1" ht="22.5" x14ac:dyDescent="0.25">
      <c r="A243" s="115" t="s">
        <v>283</v>
      </c>
      <c r="B243" s="115">
        <v>88489</v>
      </c>
      <c r="C243" s="115" t="s">
        <v>470</v>
      </c>
      <c r="D243" s="5" t="s">
        <v>349</v>
      </c>
      <c r="E243" s="6">
        <v>32.72</v>
      </c>
      <c r="F243" s="6">
        <f t="shared" si="8"/>
        <v>13.42</v>
      </c>
      <c r="G243" s="6">
        <f t="shared" si="9"/>
        <v>439.1</v>
      </c>
      <c r="I243" s="7">
        <f t="shared" si="7"/>
        <v>13.42</v>
      </c>
      <c r="J243" s="112"/>
      <c r="K243" s="113"/>
      <c r="L243" s="9">
        <v>13.42</v>
      </c>
      <c r="M243" s="14"/>
    </row>
    <row r="244" spans="1:13" s="1" customFormat="1" ht="22.5" x14ac:dyDescent="0.25">
      <c r="A244" s="115" t="s">
        <v>284</v>
      </c>
      <c r="B244" s="115">
        <v>88488</v>
      </c>
      <c r="C244" s="115" t="s">
        <v>471</v>
      </c>
      <c r="D244" s="5" t="s">
        <v>349</v>
      </c>
      <c r="E244" s="6">
        <v>5.53</v>
      </c>
      <c r="F244" s="6">
        <f t="shared" si="8"/>
        <v>15.4</v>
      </c>
      <c r="G244" s="6">
        <f t="shared" si="9"/>
        <v>85.16</v>
      </c>
      <c r="I244" s="7">
        <f t="shared" si="7"/>
        <v>15.4</v>
      </c>
      <c r="J244" s="112"/>
      <c r="K244" s="113"/>
      <c r="L244" s="9">
        <v>15.4</v>
      </c>
      <c r="M244" s="14"/>
    </row>
    <row r="245" spans="1:13" s="1" customFormat="1" ht="20.25" x14ac:dyDescent="0.25">
      <c r="A245" s="38">
        <v>28</v>
      </c>
      <c r="B245" s="38"/>
      <c r="C245" s="38" t="s">
        <v>501</v>
      </c>
      <c r="D245" s="5"/>
      <c r="E245" s="6"/>
      <c r="F245" s="6"/>
      <c r="G245" s="6"/>
      <c r="I245" s="7"/>
      <c r="J245" s="112"/>
      <c r="K245" s="113"/>
      <c r="L245" s="9"/>
      <c r="M245" s="14"/>
    </row>
    <row r="246" spans="1:13" s="1" customFormat="1" ht="22.5" x14ac:dyDescent="0.25">
      <c r="A246" s="115" t="s">
        <v>285</v>
      </c>
      <c r="B246" s="115" t="s">
        <v>343</v>
      </c>
      <c r="C246" s="115" t="s">
        <v>475</v>
      </c>
      <c r="D246" s="5" t="s">
        <v>349</v>
      </c>
      <c r="E246" s="6">
        <v>8.5399999999999991</v>
      </c>
      <c r="F246" s="6">
        <f t="shared" si="8"/>
        <v>28.7</v>
      </c>
      <c r="G246" s="6">
        <f t="shared" si="9"/>
        <v>245.1</v>
      </c>
      <c r="I246" s="7">
        <f t="shared" si="7"/>
        <v>28.7</v>
      </c>
      <c r="J246" s="112"/>
      <c r="K246" s="113"/>
      <c r="L246" s="9">
        <v>28.7</v>
      </c>
      <c r="M246" s="14"/>
    </row>
    <row r="247" spans="1:13" s="1" customFormat="1" ht="22.5" x14ac:dyDescent="0.25">
      <c r="A247" s="115" t="s">
        <v>286</v>
      </c>
      <c r="B247" s="115" t="s">
        <v>343</v>
      </c>
      <c r="C247" s="115" t="s">
        <v>476</v>
      </c>
      <c r="D247" s="5" t="s">
        <v>349</v>
      </c>
      <c r="E247" s="6">
        <v>34.14</v>
      </c>
      <c r="F247" s="6">
        <f t="shared" si="8"/>
        <v>43.35</v>
      </c>
      <c r="G247" s="6">
        <f t="shared" si="9"/>
        <v>1479.97</v>
      </c>
      <c r="I247" s="7">
        <f t="shared" si="7"/>
        <v>43.35</v>
      </c>
      <c r="J247" s="112"/>
      <c r="K247" s="113"/>
      <c r="L247" s="9">
        <v>43.35</v>
      </c>
      <c r="M247" s="14"/>
    </row>
    <row r="248" spans="1:13" s="1" customFormat="1" ht="20.25" x14ac:dyDescent="0.25">
      <c r="A248" s="115" t="s">
        <v>287</v>
      </c>
      <c r="B248" s="115">
        <v>6082</v>
      </c>
      <c r="C248" s="115" t="s">
        <v>477</v>
      </c>
      <c r="D248" s="5" t="s">
        <v>349</v>
      </c>
      <c r="E248" s="6">
        <v>34.14</v>
      </c>
      <c r="F248" s="6">
        <f t="shared" si="8"/>
        <v>21.07</v>
      </c>
      <c r="G248" s="6">
        <f t="shared" si="9"/>
        <v>719.33</v>
      </c>
      <c r="I248" s="7">
        <f t="shared" si="7"/>
        <v>21.07</v>
      </c>
      <c r="J248" s="112"/>
      <c r="K248" s="113"/>
      <c r="L248" s="9">
        <v>21.07</v>
      </c>
      <c r="M248" s="14"/>
    </row>
    <row r="249" spans="1:13" s="1" customFormat="1" ht="20.25" x14ac:dyDescent="0.25">
      <c r="A249" s="115" t="s">
        <v>288</v>
      </c>
      <c r="B249" s="115">
        <v>84117</v>
      </c>
      <c r="C249" s="115" t="s">
        <v>478</v>
      </c>
      <c r="D249" s="5" t="s">
        <v>349</v>
      </c>
      <c r="E249" s="6">
        <v>34.14</v>
      </c>
      <c r="F249" s="6">
        <f t="shared" si="8"/>
        <v>26.06</v>
      </c>
      <c r="G249" s="6">
        <f t="shared" si="9"/>
        <v>889.69</v>
      </c>
      <c r="I249" s="7">
        <f t="shared" si="7"/>
        <v>26.06</v>
      </c>
      <c r="J249" s="112"/>
      <c r="K249" s="113"/>
      <c r="L249" s="9">
        <v>26.06</v>
      </c>
      <c r="M249" s="14"/>
    </row>
    <row r="250" spans="1:13" s="1" customFormat="1" ht="20.25" x14ac:dyDescent="0.25">
      <c r="A250" s="115" t="s">
        <v>289</v>
      </c>
      <c r="B250" s="115">
        <v>88497</v>
      </c>
      <c r="C250" s="115" t="s">
        <v>408</v>
      </c>
      <c r="D250" s="5" t="s">
        <v>349</v>
      </c>
      <c r="E250" s="6">
        <v>77.17</v>
      </c>
      <c r="F250" s="6">
        <f t="shared" si="8"/>
        <v>16.059999999999999</v>
      </c>
      <c r="G250" s="6">
        <f t="shared" si="9"/>
        <v>1239.3499999999999</v>
      </c>
      <c r="I250" s="7">
        <f t="shared" si="7"/>
        <v>16.059999999999999</v>
      </c>
      <c r="J250" s="112"/>
      <c r="K250" s="113"/>
      <c r="L250" s="9">
        <v>16.059999999999999</v>
      </c>
      <c r="M250" s="14"/>
    </row>
    <row r="251" spans="1:13" s="1" customFormat="1" ht="22.5" x14ac:dyDescent="0.25">
      <c r="A251" s="115" t="s">
        <v>290</v>
      </c>
      <c r="B251" s="115">
        <v>88489</v>
      </c>
      <c r="C251" s="115" t="s">
        <v>470</v>
      </c>
      <c r="D251" s="5" t="s">
        <v>349</v>
      </c>
      <c r="E251" s="6">
        <v>43.03</v>
      </c>
      <c r="F251" s="6">
        <f t="shared" si="8"/>
        <v>13.42</v>
      </c>
      <c r="G251" s="6">
        <f t="shared" si="9"/>
        <v>577.46</v>
      </c>
      <c r="I251" s="7">
        <f t="shared" si="7"/>
        <v>13.42</v>
      </c>
      <c r="J251" s="112"/>
      <c r="K251" s="113"/>
      <c r="L251" s="9">
        <v>13.42</v>
      </c>
      <c r="M251" s="14"/>
    </row>
    <row r="252" spans="1:13" s="1" customFormat="1" ht="22.5" x14ac:dyDescent="0.25">
      <c r="A252" s="115" t="s">
        <v>291</v>
      </c>
      <c r="B252" s="115">
        <v>88488</v>
      </c>
      <c r="C252" s="115" t="s">
        <v>471</v>
      </c>
      <c r="D252" s="5" t="s">
        <v>349</v>
      </c>
      <c r="E252" s="6">
        <v>34.14</v>
      </c>
      <c r="F252" s="6">
        <f t="shared" si="8"/>
        <v>15.4</v>
      </c>
      <c r="G252" s="6">
        <f t="shared" si="9"/>
        <v>525.76</v>
      </c>
      <c r="I252" s="7">
        <f t="shared" si="7"/>
        <v>15.4</v>
      </c>
      <c r="J252" s="112"/>
      <c r="K252" s="113"/>
      <c r="L252" s="9">
        <v>15.4</v>
      </c>
      <c r="M252" s="14"/>
    </row>
    <row r="253" spans="1:13" s="1" customFormat="1" ht="20.25" x14ac:dyDescent="0.25">
      <c r="A253" s="115" t="s">
        <v>292</v>
      </c>
      <c r="B253" s="115">
        <v>97644</v>
      </c>
      <c r="C253" s="115" t="s">
        <v>481</v>
      </c>
      <c r="D253" s="5" t="s">
        <v>349</v>
      </c>
      <c r="E253" s="6">
        <v>3.36</v>
      </c>
      <c r="F253" s="6">
        <f t="shared" si="8"/>
        <v>9.1199999999999992</v>
      </c>
      <c r="G253" s="6">
        <f t="shared" si="9"/>
        <v>30.64</v>
      </c>
      <c r="I253" s="7">
        <f t="shared" si="7"/>
        <v>9.1199999999999992</v>
      </c>
      <c r="J253" s="112"/>
      <c r="K253" s="113"/>
      <c r="L253" s="9">
        <v>9.1199999999999992</v>
      </c>
      <c r="M253" s="14"/>
    </row>
    <row r="254" spans="1:13" s="1" customFormat="1" ht="20.25" x14ac:dyDescent="0.25">
      <c r="A254" s="115" t="s">
        <v>293</v>
      </c>
      <c r="B254" s="115">
        <v>39500</v>
      </c>
      <c r="C254" s="115" t="s">
        <v>482</v>
      </c>
      <c r="D254" s="5" t="s">
        <v>449</v>
      </c>
      <c r="E254" s="6">
        <v>2</v>
      </c>
      <c r="F254" s="6">
        <f t="shared" si="8"/>
        <v>509.15</v>
      </c>
      <c r="G254" s="6">
        <f t="shared" si="9"/>
        <v>1018.3</v>
      </c>
      <c r="I254" s="7">
        <f t="shared" si="7"/>
        <v>509.15</v>
      </c>
      <c r="J254" s="112"/>
      <c r="K254" s="113"/>
      <c r="L254" s="9">
        <v>509.15</v>
      </c>
      <c r="M254" s="14"/>
    </row>
    <row r="255" spans="1:13" s="1" customFormat="1" ht="20.25" x14ac:dyDescent="0.25">
      <c r="A255" s="115" t="s">
        <v>294</v>
      </c>
      <c r="B255" s="115">
        <v>39482</v>
      </c>
      <c r="C255" s="115" t="s">
        <v>483</v>
      </c>
      <c r="D255" s="5" t="s">
        <v>449</v>
      </c>
      <c r="E255" s="6">
        <v>1</v>
      </c>
      <c r="F255" s="6">
        <f t="shared" si="8"/>
        <v>422.91</v>
      </c>
      <c r="G255" s="6">
        <f t="shared" si="9"/>
        <v>422.91</v>
      </c>
      <c r="I255" s="7">
        <f t="shared" si="7"/>
        <v>422.91</v>
      </c>
      <c r="J255" s="112"/>
      <c r="K255" s="113"/>
      <c r="L255" s="9">
        <v>422.91</v>
      </c>
      <c r="M255" s="14"/>
    </row>
    <row r="256" spans="1:13" s="1" customFormat="1" ht="20.25" x14ac:dyDescent="0.25">
      <c r="A256" s="38">
        <v>29</v>
      </c>
      <c r="B256" s="38"/>
      <c r="C256" s="38" t="s">
        <v>502</v>
      </c>
      <c r="D256" s="5"/>
      <c r="E256" s="6"/>
      <c r="F256" s="6"/>
      <c r="G256" s="6"/>
      <c r="I256" s="7"/>
      <c r="J256" s="112"/>
      <c r="K256" s="113"/>
      <c r="L256" s="9"/>
      <c r="M256" s="14"/>
    </row>
    <row r="257" spans="1:13" s="1" customFormat="1" ht="20.25" x14ac:dyDescent="0.25">
      <c r="A257" s="115" t="s">
        <v>295</v>
      </c>
      <c r="B257" s="115">
        <v>88497</v>
      </c>
      <c r="C257" s="115" t="s">
        <v>408</v>
      </c>
      <c r="D257" s="5" t="s">
        <v>349</v>
      </c>
      <c r="E257" s="6">
        <v>60.32</v>
      </c>
      <c r="F257" s="6">
        <f t="shared" si="8"/>
        <v>16.059999999999999</v>
      </c>
      <c r="G257" s="6">
        <f t="shared" si="9"/>
        <v>968.74</v>
      </c>
      <c r="I257" s="7">
        <f t="shared" si="7"/>
        <v>16.059999999999999</v>
      </c>
      <c r="J257" s="112"/>
      <c r="K257" s="113"/>
      <c r="L257" s="9">
        <v>16.059999999999999</v>
      </c>
      <c r="M257" s="14"/>
    </row>
    <row r="258" spans="1:13" s="1" customFormat="1" ht="22.5" x14ac:dyDescent="0.25">
      <c r="A258" s="115" t="s">
        <v>296</v>
      </c>
      <c r="B258" s="115">
        <v>88489</v>
      </c>
      <c r="C258" s="115" t="s">
        <v>470</v>
      </c>
      <c r="D258" s="5" t="s">
        <v>349</v>
      </c>
      <c r="E258" s="6">
        <v>60.32</v>
      </c>
      <c r="F258" s="6">
        <f t="shared" si="8"/>
        <v>13.42</v>
      </c>
      <c r="G258" s="6">
        <f t="shared" si="9"/>
        <v>809.49</v>
      </c>
      <c r="I258" s="7">
        <f t="shared" si="7"/>
        <v>13.42</v>
      </c>
      <c r="J258" s="112"/>
      <c r="K258" s="113"/>
      <c r="L258" s="9">
        <v>13.42</v>
      </c>
      <c r="M258" s="14"/>
    </row>
    <row r="259" spans="1:13" s="1" customFormat="1" ht="20.25" x14ac:dyDescent="0.25">
      <c r="A259" s="38">
        <v>30</v>
      </c>
      <c r="B259" s="38"/>
      <c r="C259" s="38" t="s">
        <v>503</v>
      </c>
      <c r="D259" s="5"/>
      <c r="E259" s="6"/>
      <c r="F259" s="6"/>
      <c r="G259" s="6"/>
      <c r="I259" s="7">
        <f t="shared" si="7"/>
        <v>0</v>
      </c>
      <c r="J259" s="112"/>
      <c r="K259" s="113"/>
      <c r="L259" s="9"/>
      <c r="M259" s="14"/>
    </row>
    <row r="260" spans="1:13" s="1" customFormat="1" ht="20.25" x14ac:dyDescent="0.25">
      <c r="A260" s="115" t="s">
        <v>297</v>
      </c>
      <c r="B260" s="115">
        <v>88497</v>
      </c>
      <c r="C260" s="115" t="s">
        <v>408</v>
      </c>
      <c r="D260" s="5" t="s">
        <v>349</v>
      </c>
      <c r="E260" s="6">
        <v>357.97</v>
      </c>
      <c r="F260" s="6">
        <f t="shared" si="8"/>
        <v>16.059999999999999</v>
      </c>
      <c r="G260" s="6">
        <f t="shared" si="9"/>
        <v>5749</v>
      </c>
      <c r="I260" s="7">
        <f t="shared" si="7"/>
        <v>16.059999999999999</v>
      </c>
      <c r="J260" s="112"/>
      <c r="K260" s="113"/>
      <c r="L260" s="9">
        <v>16.059999999999999</v>
      </c>
      <c r="M260" s="14"/>
    </row>
    <row r="261" spans="1:13" s="1" customFormat="1" ht="22.5" x14ac:dyDescent="0.25">
      <c r="A261" s="115" t="s">
        <v>298</v>
      </c>
      <c r="B261" s="115">
        <v>88489</v>
      </c>
      <c r="C261" s="115" t="s">
        <v>470</v>
      </c>
      <c r="D261" s="5" t="s">
        <v>349</v>
      </c>
      <c r="E261" s="6">
        <v>357.97</v>
      </c>
      <c r="F261" s="6">
        <f t="shared" si="8"/>
        <v>13.42</v>
      </c>
      <c r="G261" s="6">
        <f t="shared" si="9"/>
        <v>4803.96</v>
      </c>
      <c r="I261" s="7">
        <f t="shared" si="7"/>
        <v>13.42</v>
      </c>
      <c r="J261" s="112"/>
      <c r="K261" s="113"/>
      <c r="L261" s="9">
        <v>13.42</v>
      </c>
      <c r="M261" s="14"/>
    </row>
    <row r="262" spans="1:13" s="1" customFormat="1" ht="22.5" x14ac:dyDescent="0.25">
      <c r="A262" s="115" t="s">
        <v>299</v>
      </c>
      <c r="B262" s="115" t="s">
        <v>135</v>
      </c>
      <c r="C262" s="115" t="s">
        <v>504</v>
      </c>
      <c r="D262" s="5" t="s">
        <v>349</v>
      </c>
      <c r="E262" s="6">
        <v>98.35</v>
      </c>
      <c r="F262" s="6">
        <f t="shared" si="8"/>
        <v>32.049999999999997</v>
      </c>
      <c r="G262" s="6">
        <f t="shared" si="9"/>
        <v>3152.12</v>
      </c>
      <c r="I262" s="7">
        <f t="shared" si="7"/>
        <v>32.049999999999997</v>
      </c>
      <c r="J262" s="112"/>
      <c r="K262" s="113"/>
      <c r="L262" s="9">
        <v>32.049999999999997</v>
      </c>
      <c r="M262" s="14"/>
    </row>
    <row r="263" spans="1:13" s="1" customFormat="1" ht="20.25" x14ac:dyDescent="0.25">
      <c r="A263" s="38">
        <v>31</v>
      </c>
      <c r="B263" s="38"/>
      <c r="C263" s="38" t="s">
        <v>505</v>
      </c>
      <c r="D263" s="5"/>
      <c r="E263" s="6"/>
      <c r="F263" s="6"/>
      <c r="G263" s="6"/>
      <c r="I263" s="7"/>
      <c r="J263" s="112"/>
      <c r="K263" s="113"/>
      <c r="L263" s="9"/>
      <c r="M263" s="14"/>
    </row>
    <row r="264" spans="1:13" s="1" customFormat="1" ht="20.25" x14ac:dyDescent="0.25">
      <c r="A264" s="115" t="s">
        <v>300</v>
      </c>
      <c r="B264" s="115"/>
      <c r="C264" s="115" t="s">
        <v>506</v>
      </c>
      <c r="D264" s="5"/>
      <c r="E264" s="6"/>
      <c r="F264" s="6"/>
      <c r="G264" s="6"/>
      <c r="I264" s="7"/>
      <c r="J264" s="112"/>
      <c r="K264" s="113"/>
      <c r="L264" s="9"/>
      <c r="M264" s="14"/>
    </row>
    <row r="265" spans="1:13" s="1" customFormat="1" ht="20.25" x14ac:dyDescent="0.25">
      <c r="A265" s="115" t="s">
        <v>301</v>
      </c>
      <c r="B265" s="115">
        <v>97647</v>
      </c>
      <c r="C265" s="115" t="s">
        <v>507</v>
      </c>
      <c r="D265" s="5" t="s">
        <v>349</v>
      </c>
      <c r="E265" s="6">
        <v>23.4</v>
      </c>
      <c r="F265" s="6">
        <f t="shared" si="8"/>
        <v>3.34</v>
      </c>
      <c r="G265" s="6">
        <f t="shared" si="9"/>
        <v>78.16</v>
      </c>
      <c r="I265" s="7">
        <f t="shared" si="7"/>
        <v>3.34</v>
      </c>
      <c r="J265" s="112"/>
      <c r="K265" s="113"/>
      <c r="L265" s="9">
        <v>3.34</v>
      </c>
      <c r="M265" s="14"/>
    </row>
    <row r="266" spans="1:13" s="1" customFormat="1" ht="20.25" x14ac:dyDescent="0.25">
      <c r="A266" s="115" t="s">
        <v>302</v>
      </c>
      <c r="B266" s="115">
        <v>7194</v>
      </c>
      <c r="C266" s="115" t="s">
        <v>508</v>
      </c>
      <c r="D266" s="5" t="s">
        <v>349</v>
      </c>
      <c r="E266" s="6">
        <v>23.4</v>
      </c>
      <c r="F266" s="6">
        <f t="shared" si="8"/>
        <v>23.16</v>
      </c>
      <c r="G266" s="6">
        <f t="shared" si="9"/>
        <v>541.94000000000005</v>
      </c>
      <c r="I266" s="7">
        <f t="shared" si="7"/>
        <v>23.16</v>
      </c>
      <c r="J266" s="112"/>
      <c r="K266" s="113"/>
      <c r="L266" s="9">
        <v>23.16</v>
      </c>
      <c r="M266" s="14"/>
    </row>
    <row r="267" spans="1:13" s="1" customFormat="1" ht="20.25" x14ac:dyDescent="0.25">
      <c r="A267" s="115" t="s">
        <v>303</v>
      </c>
      <c r="B267" s="115">
        <v>97622</v>
      </c>
      <c r="C267" s="115" t="s">
        <v>509</v>
      </c>
      <c r="D267" s="5" t="s">
        <v>353</v>
      </c>
      <c r="E267" s="6">
        <v>1.05</v>
      </c>
      <c r="F267" s="6">
        <f t="shared" si="8"/>
        <v>3.34</v>
      </c>
      <c r="G267" s="6">
        <f t="shared" si="9"/>
        <v>3.51</v>
      </c>
      <c r="I267" s="7">
        <f t="shared" si="7"/>
        <v>3.34</v>
      </c>
      <c r="J267" s="112"/>
      <c r="K267" s="113"/>
      <c r="L267" s="9">
        <v>3.34</v>
      </c>
      <c r="M267" s="14"/>
    </row>
    <row r="268" spans="1:13" s="1" customFormat="1" ht="20.25" x14ac:dyDescent="0.25">
      <c r="A268" s="115" t="s">
        <v>304</v>
      </c>
      <c r="B268" s="115"/>
      <c r="C268" s="115" t="s">
        <v>510</v>
      </c>
      <c r="D268" s="5"/>
      <c r="E268" s="6"/>
      <c r="F268" s="6"/>
      <c r="G268" s="6"/>
      <c r="I268" s="7"/>
      <c r="J268" s="112"/>
      <c r="K268" s="113"/>
      <c r="L268" s="9"/>
      <c r="M268" s="14"/>
    </row>
    <row r="269" spans="1:13" s="1" customFormat="1" ht="20.25" x14ac:dyDescent="0.25">
      <c r="A269" s="115" t="s">
        <v>305</v>
      </c>
      <c r="B269" s="115">
        <v>92269</v>
      </c>
      <c r="C269" s="115" t="s">
        <v>511</v>
      </c>
      <c r="D269" s="5" t="s">
        <v>349</v>
      </c>
      <c r="E269" s="6">
        <v>10.44</v>
      </c>
      <c r="F269" s="6">
        <f t="shared" si="8"/>
        <v>88.27</v>
      </c>
      <c r="G269" s="6">
        <f t="shared" si="9"/>
        <v>921.54</v>
      </c>
      <c r="I269" s="7">
        <f t="shared" ref="I269:I278" si="10">ROUND(L269-(L269*$K$10),2)</f>
        <v>88.27</v>
      </c>
      <c r="J269" s="112"/>
      <c r="K269" s="113"/>
      <c r="L269" s="9">
        <v>88.27</v>
      </c>
      <c r="M269" s="14"/>
    </row>
    <row r="270" spans="1:13" s="1" customFormat="1" ht="20.25" x14ac:dyDescent="0.25">
      <c r="A270" s="115" t="s">
        <v>306</v>
      </c>
      <c r="B270" s="115">
        <v>92778</v>
      </c>
      <c r="C270" s="115" t="s">
        <v>512</v>
      </c>
      <c r="D270" s="5" t="s">
        <v>513</v>
      </c>
      <c r="E270" s="6">
        <v>82</v>
      </c>
      <c r="F270" s="6">
        <f t="shared" si="8"/>
        <v>9.94</v>
      </c>
      <c r="G270" s="6">
        <f t="shared" si="9"/>
        <v>815.08</v>
      </c>
      <c r="I270" s="7">
        <f t="shared" si="10"/>
        <v>9.94</v>
      </c>
      <c r="J270" s="112"/>
      <c r="K270" s="113"/>
      <c r="L270" s="9">
        <v>9.94</v>
      </c>
      <c r="M270" s="14"/>
    </row>
    <row r="271" spans="1:13" s="1" customFormat="1" ht="20.25" x14ac:dyDescent="0.25">
      <c r="A271" s="115" t="s">
        <v>307</v>
      </c>
      <c r="B271" s="115">
        <v>94965</v>
      </c>
      <c r="C271" s="115" t="s">
        <v>514</v>
      </c>
      <c r="D271" s="5" t="s">
        <v>353</v>
      </c>
      <c r="E271" s="6">
        <v>1.05</v>
      </c>
      <c r="F271" s="6">
        <f t="shared" si="8"/>
        <v>380.65</v>
      </c>
      <c r="G271" s="6">
        <f t="shared" si="9"/>
        <v>399.68</v>
      </c>
      <c r="I271" s="7">
        <f t="shared" si="10"/>
        <v>380.65</v>
      </c>
      <c r="J271" s="112"/>
      <c r="K271" s="113"/>
      <c r="L271" s="9">
        <v>380.65</v>
      </c>
      <c r="M271" s="14"/>
    </row>
    <row r="272" spans="1:13" s="1" customFormat="1" ht="20.25" x14ac:dyDescent="0.25">
      <c r="A272" s="115" t="s">
        <v>308</v>
      </c>
      <c r="B272" s="115">
        <v>87878</v>
      </c>
      <c r="C272" s="115" t="s">
        <v>405</v>
      </c>
      <c r="D272" s="5" t="s">
        <v>349</v>
      </c>
      <c r="E272" s="6">
        <v>46.98</v>
      </c>
      <c r="F272" s="6">
        <f t="shared" si="8"/>
        <v>4.3600000000000003</v>
      </c>
      <c r="G272" s="6">
        <f t="shared" si="9"/>
        <v>204.83</v>
      </c>
      <c r="I272" s="7">
        <f t="shared" si="10"/>
        <v>4.3600000000000003</v>
      </c>
      <c r="J272" s="112"/>
      <c r="K272" s="113"/>
      <c r="L272" s="9">
        <v>4.3600000000000003</v>
      </c>
      <c r="M272" s="14"/>
    </row>
    <row r="273" spans="1:13" s="1" customFormat="1" ht="20.25" x14ac:dyDescent="0.25">
      <c r="A273" s="115" t="s">
        <v>309</v>
      </c>
      <c r="B273" s="115">
        <v>87775</v>
      </c>
      <c r="C273" s="115" t="s">
        <v>406</v>
      </c>
      <c r="D273" s="5" t="s">
        <v>349</v>
      </c>
      <c r="E273" s="6">
        <v>46.98</v>
      </c>
      <c r="F273" s="6">
        <f t="shared" si="8"/>
        <v>52.33</v>
      </c>
      <c r="G273" s="6">
        <f t="shared" si="9"/>
        <v>2458.46</v>
      </c>
      <c r="I273" s="7">
        <f t="shared" si="10"/>
        <v>52.33</v>
      </c>
      <c r="J273" s="112"/>
      <c r="K273" s="113"/>
      <c r="L273" s="9">
        <v>52.33</v>
      </c>
      <c r="M273" s="14"/>
    </row>
    <row r="274" spans="1:13" s="1" customFormat="1" ht="20.25" x14ac:dyDescent="0.25">
      <c r="A274" s="115" t="s">
        <v>310</v>
      </c>
      <c r="B274" s="115" t="s">
        <v>345</v>
      </c>
      <c r="C274" s="115" t="s">
        <v>515</v>
      </c>
      <c r="D274" s="5" t="s">
        <v>349</v>
      </c>
      <c r="E274" s="6">
        <v>22.52</v>
      </c>
      <c r="F274" s="6">
        <f t="shared" si="8"/>
        <v>11.14</v>
      </c>
      <c r="G274" s="6">
        <f t="shared" si="9"/>
        <v>250.87</v>
      </c>
      <c r="I274" s="7">
        <f t="shared" si="10"/>
        <v>11.14</v>
      </c>
      <c r="J274" s="112"/>
      <c r="K274" s="113"/>
      <c r="L274" s="9">
        <v>11.14</v>
      </c>
      <c r="M274" s="14"/>
    </row>
    <row r="275" spans="1:13" s="1" customFormat="1" ht="20.25" x14ac:dyDescent="0.25">
      <c r="A275" s="115" t="s">
        <v>311</v>
      </c>
      <c r="B275" s="115" t="s">
        <v>346</v>
      </c>
      <c r="C275" s="115" t="s">
        <v>516</v>
      </c>
      <c r="D275" s="5" t="s">
        <v>349</v>
      </c>
      <c r="E275" s="6">
        <v>22.52</v>
      </c>
      <c r="F275" s="6">
        <f t="shared" si="8"/>
        <v>96.77</v>
      </c>
      <c r="G275" s="6">
        <f t="shared" si="9"/>
        <v>2179.2600000000002</v>
      </c>
      <c r="I275" s="7">
        <f t="shared" si="10"/>
        <v>96.77</v>
      </c>
      <c r="J275" s="112"/>
      <c r="K275" s="113"/>
      <c r="L275" s="9">
        <v>96.77</v>
      </c>
      <c r="M275" s="14"/>
    </row>
    <row r="276" spans="1:13" s="1" customFormat="1" ht="20.25" x14ac:dyDescent="0.25">
      <c r="A276" s="115" t="s">
        <v>312</v>
      </c>
      <c r="B276" s="115">
        <v>94231</v>
      </c>
      <c r="C276" s="115" t="s">
        <v>517</v>
      </c>
      <c r="D276" s="5" t="s">
        <v>383</v>
      </c>
      <c r="E276" s="6">
        <v>52.2</v>
      </c>
      <c r="F276" s="6">
        <f t="shared" si="8"/>
        <v>36.96</v>
      </c>
      <c r="G276" s="6">
        <f t="shared" si="9"/>
        <v>1929.31</v>
      </c>
      <c r="I276" s="7">
        <f t="shared" si="10"/>
        <v>36.96</v>
      </c>
      <c r="J276" s="112"/>
      <c r="K276" s="113"/>
      <c r="L276" s="9">
        <v>36.96</v>
      </c>
      <c r="M276" s="14"/>
    </row>
    <row r="277" spans="1:13" s="1" customFormat="1" ht="20.25" x14ac:dyDescent="0.25">
      <c r="A277" s="38">
        <v>32</v>
      </c>
      <c r="B277" s="38"/>
      <c r="C277" s="38" t="s">
        <v>518</v>
      </c>
      <c r="D277" s="5"/>
      <c r="E277" s="6"/>
      <c r="F277" s="6"/>
      <c r="G277" s="6"/>
      <c r="I277" s="7"/>
      <c r="J277" s="112"/>
      <c r="K277" s="113"/>
      <c r="L277" s="9"/>
      <c r="M277" s="14"/>
    </row>
    <row r="278" spans="1:13" s="1" customFormat="1" ht="20.25" x14ac:dyDescent="0.25">
      <c r="A278" s="115" t="s">
        <v>313</v>
      </c>
      <c r="B278" s="115">
        <v>9537</v>
      </c>
      <c r="C278" s="115" t="s">
        <v>519</v>
      </c>
      <c r="D278" s="5" t="s">
        <v>349</v>
      </c>
      <c r="E278" s="6">
        <v>558.29999999999995</v>
      </c>
      <c r="F278" s="6">
        <f t="shared" si="8"/>
        <v>0.64</v>
      </c>
      <c r="G278" s="6">
        <f t="shared" si="9"/>
        <v>357.31</v>
      </c>
      <c r="I278" s="7">
        <f t="shared" si="10"/>
        <v>0.64</v>
      </c>
      <c r="J278" s="112"/>
      <c r="K278" s="113"/>
      <c r="L278" s="9">
        <v>0.64</v>
      </c>
      <c r="M278" s="14"/>
    </row>
    <row r="279" spans="1:13" s="1" customFormat="1" x14ac:dyDescent="0.25">
      <c r="A279" s="11"/>
      <c r="B279" s="11"/>
      <c r="C279" s="12"/>
      <c r="D279" s="11"/>
      <c r="E279" s="13"/>
      <c r="F279" s="6"/>
      <c r="G279" s="6"/>
      <c r="I279" s="7"/>
      <c r="L279" s="14"/>
    </row>
    <row r="280" spans="1:13" x14ac:dyDescent="0.25">
      <c r="A280" s="134" t="s">
        <v>4</v>
      </c>
      <c r="B280" s="134"/>
      <c r="C280" s="134"/>
      <c r="D280" s="134"/>
      <c r="E280" s="134"/>
      <c r="F280" s="134"/>
      <c r="G280" s="8">
        <f>SUM(G11:G278)</f>
        <v>308033.61999999982</v>
      </c>
    </row>
    <row r="281" spans="1:13" x14ac:dyDescent="0.25">
      <c r="A281" s="34"/>
      <c r="B281" s="34"/>
      <c r="C281" s="34"/>
      <c r="D281" s="34"/>
      <c r="E281" s="34"/>
      <c r="F281" s="34"/>
      <c r="G281" s="34"/>
    </row>
    <row r="282" spans="1:13" ht="15" customHeight="1" x14ac:dyDescent="0.25">
      <c r="A282" s="136" t="s">
        <v>30</v>
      </c>
      <c r="B282" s="136"/>
      <c r="C282" s="136"/>
      <c r="D282" s="136"/>
      <c r="E282" s="136"/>
      <c r="F282" s="136"/>
      <c r="G282" s="136"/>
    </row>
    <row r="283" spans="1:13" x14ac:dyDescent="0.25">
      <c r="A283" s="34"/>
      <c r="B283" s="34"/>
      <c r="C283" s="34"/>
      <c r="D283" s="34"/>
      <c r="E283" s="34"/>
      <c r="F283" s="34"/>
      <c r="G283" s="34"/>
    </row>
    <row r="284" spans="1:13" x14ac:dyDescent="0.25">
      <c r="A284" s="34"/>
      <c r="B284" s="34"/>
      <c r="C284" s="34"/>
      <c r="D284" s="34"/>
      <c r="E284" s="34"/>
      <c r="F284" s="34"/>
      <c r="G284" s="34"/>
    </row>
    <row r="285" spans="1:13" x14ac:dyDescent="0.25">
      <c r="A285" s="34"/>
      <c r="B285" s="34"/>
      <c r="C285" s="34"/>
      <c r="D285" s="34"/>
      <c r="E285" s="34"/>
      <c r="F285" s="34"/>
      <c r="G285" s="34"/>
    </row>
    <row r="286" spans="1:13" x14ac:dyDescent="0.25">
      <c r="A286" s="34"/>
      <c r="B286" s="34"/>
      <c r="C286" s="34"/>
      <c r="D286" s="34"/>
      <c r="E286" s="34"/>
      <c r="F286" s="34"/>
      <c r="G286" s="34"/>
    </row>
    <row r="287" spans="1:13" x14ac:dyDescent="0.25">
      <c r="A287" s="34"/>
      <c r="B287" s="34"/>
      <c r="C287" s="34"/>
      <c r="D287" s="34"/>
      <c r="E287" s="34"/>
      <c r="F287" s="34"/>
      <c r="G287" s="34"/>
    </row>
    <row r="288" spans="1:13" x14ac:dyDescent="0.25">
      <c r="A288" s="34"/>
      <c r="B288" s="34"/>
      <c r="C288" s="34"/>
      <c r="D288" s="34"/>
      <c r="E288" s="34"/>
      <c r="F288" s="34"/>
      <c r="G288" s="34"/>
    </row>
    <row r="289" spans="1:7" x14ac:dyDescent="0.25">
      <c r="A289" s="34"/>
      <c r="B289" s="34"/>
      <c r="C289" s="34"/>
      <c r="D289" s="34"/>
      <c r="E289" s="34"/>
      <c r="F289" s="34"/>
      <c r="G289" s="34"/>
    </row>
  </sheetData>
  <sheetProtection password="EE6F" sheet="1" objects="1" scenarios="1" selectLockedCells="1"/>
  <mergeCells count="7">
    <mergeCell ref="A280:F280"/>
    <mergeCell ref="A7:G7"/>
    <mergeCell ref="A282:G282"/>
    <mergeCell ref="K1:K9"/>
    <mergeCell ref="I2:I6"/>
    <mergeCell ref="A8:G8"/>
    <mergeCell ref="A9:G9"/>
  </mergeCells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279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opLeftCell="A7" workbookViewId="0">
      <selection activeCell="D43" sqref="D43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5" width="7" bestFit="1" customWidth="1"/>
    <col min="6" max="6" width="6" bestFit="1" customWidth="1"/>
    <col min="7" max="7" width="7" bestFit="1" customWidth="1"/>
    <col min="8" max="8" width="6" bestFit="1" customWidth="1"/>
    <col min="9" max="11" width="7" bestFit="1" customWidth="1"/>
    <col min="12" max="12" width="6" bestFit="1" customWidth="1"/>
    <col min="13" max="13" width="7" bestFit="1" customWidth="1"/>
    <col min="14" max="14" width="6" bestFit="1" customWidth="1"/>
    <col min="15" max="15" width="7" bestFit="1" customWidth="1"/>
    <col min="16" max="16" width="6" bestFit="1" customWidth="1"/>
  </cols>
  <sheetData>
    <row r="1" spans="1:16" ht="15.75" x14ac:dyDescent="0.25">
      <c r="A1" s="152" t="s">
        <v>23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</row>
    <row r="2" spans="1:16" ht="15" x14ac:dyDescent="0.25">
      <c r="A2" s="16"/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16" ht="15" x14ac:dyDescent="0.25">
      <c r="A3" s="45" t="str">
        <f>ORÇAMENTO!A7</f>
        <v>OBJETO: AMPLIAÇÃO E REFORMA DA CRECHE AQUARELA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7"/>
    </row>
    <row r="4" spans="1:16" ht="15" x14ac:dyDescent="0.25">
      <c r="A4" s="45" t="str">
        <f>ORÇAMENTO!A8</f>
        <v>LOCALIZAÇÃO: RUA VEREADOR FAUSTINO DALAVECHIA, 10 - BAIRRO SÃO JOSÉ OPERÁRIO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7"/>
    </row>
    <row r="5" spans="1:16" ht="15" x14ac:dyDescent="0.25">
      <c r="A5" s="45" t="s">
        <v>24</v>
      </c>
      <c r="B5" s="48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50"/>
    </row>
    <row r="6" spans="1:16" ht="15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9"/>
      <c r="L6" s="19"/>
      <c r="M6" s="19"/>
      <c r="N6" s="19"/>
      <c r="O6" s="19"/>
      <c r="P6" s="19"/>
    </row>
    <row r="7" spans="1:16" ht="15" x14ac:dyDescent="0.25">
      <c r="A7" s="148" t="s">
        <v>10</v>
      </c>
      <c r="B7" s="148" t="s">
        <v>25</v>
      </c>
      <c r="C7" s="150" t="s">
        <v>26</v>
      </c>
      <c r="D7" s="36" t="s">
        <v>33</v>
      </c>
      <c r="E7" s="148" t="s">
        <v>11</v>
      </c>
      <c r="F7" s="148"/>
      <c r="G7" s="148" t="s">
        <v>12</v>
      </c>
      <c r="H7" s="148"/>
      <c r="I7" s="148" t="s">
        <v>13</v>
      </c>
      <c r="J7" s="148"/>
      <c r="K7" s="148" t="s">
        <v>14</v>
      </c>
      <c r="L7" s="148"/>
      <c r="M7" s="148" t="s">
        <v>15</v>
      </c>
      <c r="N7" s="148"/>
      <c r="O7" s="148" t="s">
        <v>16</v>
      </c>
      <c r="P7" s="148"/>
    </row>
    <row r="8" spans="1:16" ht="15" x14ac:dyDescent="0.25">
      <c r="A8" s="149"/>
      <c r="B8" s="149"/>
      <c r="C8" s="151"/>
      <c r="D8" s="37" t="s">
        <v>34</v>
      </c>
      <c r="E8" s="20" t="s">
        <v>17</v>
      </c>
      <c r="F8" s="21" t="s">
        <v>18</v>
      </c>
      <c r="G8" s="20" t="s">
        <v>17</v>
      </c>
      <c r="H8" s="21" t="s">
        <v>18</v>
      </c>
      <c r="I8" s="20" t="s">
        <v>17</v>
      </c>
      <c r="J8" s="21" t="s">
        <v>18</v>
      </c>
      <c r="K8" s="20" t="s">
        <v>17</v>
      </c>
      <c r="L8" s="21" t="s">
        <v>18</v>
      </c>
      <c r="M8" s="20" t="s">
        <v>17</v>
      </c>
      <c r="N8" s="21" t="s">
        <v>18</v>
      </c>
      <c r="O8" s="20" t="s">
        <v>17</v>
      </c>
      <c r="P8" s="21" t="s">
        <v>18</v>
      </c>
    </row>
    <row r="9" spans="1:16" ht="15" x14ac:dyDescent="0.25">
      <c r="A9" s="22">
        <v>1</v>
      </c>
      <c r="B9" s="23" t="str">
        <f>ORÇAMENTO!C11</f>
        <v>INFRAESTRUTURA - AMPLIAÇÃO</v>
      </c>
      <c r="C9" s="24">
        <f>SUM(ORÇAMENTO!G12:G26)</f>
        <v>38089.97</v>
      </c>
      <c r="D9" s="39">
        <f t="shared" ref="D9:D40" si="0">((C9*100)/$C$43)/100</f>
        <v>0.12365523607455574</v>
      </c>
      <c r="E9" s="25">
        <v>100</v>
      </c>
      <c r="F9" s="24">
        <f>E9</f>
        <v>100</v>
      </c>
      <c r="G9" s="25"/>
      <c r="H9" s="24">
        <f>G9+E9</f>
        <v>100</v>
      </c>
      <c r="I9" s="25"/>
      <c r="J9" s="24">
        <f>E9+G9+I9</f>
        <v>100</v>
      </c>
      <c r="K9" s="25"/>
      <c r="L9" s="24"/>
      <c r="M9" s="25"/>
      <c r="N9" s="24"/>
      <c r="O9" s="26"/>
      <c r="P9" s="27"/>
    </row>
    <row r="10" spans="1:16" ht="15" x14ac:dyDescent="0.25">
      <c r="A10" s="22">
        <v>2</v>
      </c>
      <c r="B10" s="23" t="str">
        <f>ORÇAMENTO!C27</f>
        <v>SUPRAESTRUTURA - AMPLIAÇÃO</v>
      </c>
      <c r="C10" s="24">
        <f>SUM(ORÇAMENTO!G28:G39)</f>
        <v>19321.620000000003</v>
      </c>
      <c r="D10" s="39">
        <f t="shared" si="0"/>
        <v>6.2725685592371377E-2</v>
      </c>
      <c r="E10" s="25">
        <v>100</v>
      </c>
      <c r="F10" s="24">
        <f>E10</f>
        <v>100</v>
      </c>
      <c r="G10" s="25"/>
      <c r="H10" s="116">
        <f t="shared" ref="H10:H40" si="1">G10+E10</f>
        <v>100</v>
      </c>
      <c r="I10" s="25"/>
      <c r="J10" s="24">
        <f t="shared" ref="J10:J40" si="2">E10+G10+I10</f>
        <v>100</v>
      </c>
      <c r="K10" s="25"/>
      <c r="L10" s="24"/>
      <c r="M10" s="25"/>
      <c r="N10" s="24"/>
      <c r="O10" s="26"/>
      <c r="P10" s="27"/>
    </row>
    <row r="11" spans="1:16" ht="15" x14ac:dyDescent="0.25">
      <c r="A11" s="22">
        <v>3</v>
      </c>
      <c r="B11" s="23" t="str">
        <f>ORÇAMENTO!C40</f>
        <v>PAREDES E PAINEIS - AMPLIAÇÃO</v>
      </c>
      <c r="C11" s="24">
        <f>SUM(ORÇAMENTO!G41:G45)</f>
        <v>27180.97</v>
      </c>
      <c r="D11" s="39">
        <f t="shared" si="0"/>
        <v>8.8240270656170572E-2</v>
      </c>
      <c r="E11" s="25">
        <v>50</v>
      </c>
      <c r="F11" s="24">
        <f t="shared" ref="F11:F40" si="3">E11</f>
        <v>50</v>
      </c>
      <c r="G11" s="25">
        <v>50</v>
      </c>
      <c r="H11" s="24">
        <f t="shared" si="1"/>
        <v>100</v>
      </c>
      <c r="I11" s="25"/>
      <c r="J11" s="24">
        <f t="shared" si="2"/>
        <v>100</v>
      </c>
      <c r="K11" s="25"/>
      <c r="L11" s="24"/>
      <c r="M11" s="25"/>
      <c r="N11" s="24"/>
      <c r="O11" s="26"/>
      <c r="P11" s="27"/>
    </row>
    <row r="12" spans="1:16" ht="15" x14ac:dyDescent="0.25">
      <c r="A12" s="22">
        <v>4</v>
      </c>
      <c r="B12" s="23" t="str">
        <f>ORÇAMENTO!C46</f>
        <v>ESQUADRIAS - AMPLIAÇÃO</v>
      </c>
      <c r="C12" s="24">
        <f>SUM(ORÇAMENTO!G47:G52)</f>
        <v>9975.91</v>
      </c>
      <c r="D12" s="39">
        <f t="shared" si="0"/>
        <v>3.2385783084326956E-2</v>
      </c>
      <c r="E12" s="25"/>
      <c r="F12" s="24">
        <f t="shared" si="3"/>
        <v>0</v>
      </c>
      <c r="G12" s="25"/>
      <c r="H12" s="24">
        <f t="shared" si="1"/>
        <v>0</v>
      </c>
      <c r="I12" s="25">
        <v>100</v>
      </c>
      <c r="J12" s="24">
        <f t="shared" si="2"/>
        <v>100</v>
      </c>
      <c r="K12" s="25"/>
      <c r="L12" s="24"/>
      <c r="M12" s="25"/>
      <c r="N12" s="24"/>
      <c r="O12" s="26"/>
      <c r="P12" s="27"/>
    </row>
    <row r="13" spans="1:16" ht="15" x14ac:dyDescent="0.25">
      <c r="A13" s="22">
        <v>5</v>
      </c>
      <c r="B13" s="23" t="str">
        <f>ORÇAMENTO!C53</f>
        <v>COBERTURA - AMPLIAÇÃO</v>
      </c>
      <c r="C13" s="24">
        <f>SUM(ORÇAMENTO!G54:G62)</f>
        <v>35143.74</v>
      </c>
      <c r="D13" s="39">
        <f t="shared" si="0"/>
        <v>0.11409059829248508</v>
      </c>
      <c r="E13" s="25"/>
      <c r="F13" s="24">
        <f t="shared" si="3"/>
        <v>0</v>
      </c>
      <c r="G13" s="25">
        <v>100</v>
      </c>
      <c r="H13" s="24">
        <f t="shared" si="1"/>
        <v>100</v>
      </c>
      <c r="I13" s="25"/>
      <c r="J13" s="24">
        <f t="shared" si="2"/>
        <v>100</v>
      </c>
      <c r="K13" s="25"/>
      <c r="L13" s="24"/>
      <c r="M13" s="25"/>
      <c r="N13" s="24"/>
      <c r="O13" s="26"/>
      <c r="P13" s="27"/>
    </row>
    <row r="14" spans="1:16" ht="15" x14ac:dyDescent="0.25">
      <c r="A14" s="22">
        <v>6</v>
      </c>
      <c r="B14" s="23" t="str">
        <f>ORÇAMENTO!C63</f>
        <v>REVESTIMENTOS DE PAREDES INTERNAS - AMPLIAÇÃO</v>
      </c>
      <c r="C14" s="24">
        <f>SUM(ORÇAMENTO!G64:G67)</f>
        <v>26208.73</v>
      </c>
      <c r="D14" s="39">
        <f t="shared" si="0"/>
        <v>8.5083991805829484E-2</v>
      </c>
      <c r="E14" s="25">
        <v>50</v>
      </c>
      <c r="F14" s="24">
        <f t="shared" si="3"/>
        <v>50</v>
      </c>
      <c r="G14" s="25">
        <v>50</v>
      </c>
      <c r="H14" s="24">
        <f t="shared" si="1"/>
        <v>100</v>
      </c>
      <c r="I14" s="25"/>
      <c r="J14" s="24">
        <f t="shared" si="2"/>
        <v>100</v>
      </c>
      <c r="K14" s="25"/>
      <c r="L14" s="24"/>
      <c r="M14" s="25"/>
      <c r="N14" s="24"/>
      <c r="O14" s="26"/>
      <c r="P14" s="27"/>
    </row>
    <row r="15" spans="1:16" ht="15" x14ac:dyDescent="0.25">
      <c r="A15" s="22">
        <v>7</v>
      </c>
      <c r="B15" s="23" t="str">
        <f>ORÇAMENTO!C68</f>
        <v>REVESTIMENTO EXTERNO - AMPLIAÇÃO</v>
      </c>
      <c r="C15" s="24">
        <f>SUM(ORÇAMENTO!G69:G70)</f>
        <v>17861.89</v>
      </c>
      <c r="D15" s="39">
        <f t="shared" si="0"/>
        <v>5.7986819750389572E-2</v>
      </c>
      <c r="E15" s="25">
        <v>30</v>
      </c>
      <c r="F15" s="24">
        <f t="shared" si="3"/>
        <v>30</v>
      </c>
      <c r="G15" s="25">
        <v>40</v>
      </c>
      <c r="H15" s="24">
        <f t="shared" si="1"/>
        <v>70</v>
      </c>
      <c r="I15" s="25">
        <v>30</v>
      </c>
      <c r="J15" s="24">
        <f t="shared" si="2"/>
        <v>100</v>
      </c>
      <c r="K15" s="25"/>
      <c r="L15" s="24"/>
      <c r="M15" s="25"/>
      <c r="N15" s="24"/>
      <c r="O15" s="26"/>
      <c r="P15" s="27"/>
    </row>
    <row r="16" spans="1:16" ht="15" x14ac:dyDescent="0.25">
      <c r="A16" s="22">
        <v>8</v>
      </c>
      <c r="B16" s="23" t="str">
        <f>ORÇAMENTO!C71</f>
        <v>PINTURA - AMPLIAÇÃO</v>
      </c>
      <c r="C16" s="24">
        <f>SUM(ORÇAMENTO!G72:G74)</f>
        <v>7171.9699999999993</v>
      </c>
      <c r="D16" s="39">
        <f t="shared" si="0"/>
        <v>2.3283075399367116E-2</v>
      </c>
      <c r="E16" s="25">
        <v>30</v>
      </c>
      <c r="F16" s="24">
        <f t="shared" si="3"/>
        <v>30</v>
      </c>
      <c r="G16" s="25">
        <v>40</v>
      </c>
      <c r="H16" s="24">
        <f t="shared" si="1"/>
        <v>70</v>
      </c>
      <c r="I16" s="25">
        <v>30</v>
      </c>
      <c r="J16" s="24">
        <f t="shared" si="2"/>
        <v>100</v>
      </c>
      <c r="K16" s="25"/>
      <c r="L16" s="24"/>
      <c r="M16" s="25"/>
      <c r="N16" s="24"/>
      <c r="O16" s="26"/>
      <c r="P16" s="27"/>
    </row>
    <row r="17" spans="1:16" ht="15" x14ac:dyDescent="0.25">
      <c r="A17" s="22">
        <v>9</v>
      </c>
      <c r="B17" s="23" t="str">
        <f>ORÇAMENTO!C75</f>
        <v>FORROS - AMPLIAÇÃO</v>
      </c>
      <c r="C17" s="24">
        <f>SUM(ORÇAMENTO!G76)</f>
        <v>5826.69</v>
      </c>
      <c r="D17" s="39">
        <f t="shared" si="0"/>
        <v>1.8915759909583892E-2</v>
      </c>
      <c r="E17" s="25"/>
      <c r="F17" s="24">
        <f t="shared" si="3"/>
        <v>0</v>
      </c>
      <c r="G17" s="25"/>
      <c r="H17" s="24">
        <f t="shared" si="1"/>
        <v>0</v>
      </c>
      <c r="I17" s="25">
        <v>100</v>
      </c>
      <c r="J17" s="24">
        <f t="shared" si="2"/>
        <v>100</v>
      </c>
      <c r="K17" s="25"/>
      <c r="L17" s="24"/>
      <c r="M17" s="25"/>
      <c r="N17" s="24"/>
      <c r="O17" s="26"/>
      <c r="P17" s="27"/>
    </row>
    <row r="18" spans="1:16" ht="15" x14ac:dyDescent="0.25">
      <c r="A18" s="22">
        <v>10</v>
      </c>
      <c r="B18" s="23" t="str">
        <f>ORÇAMENTO!C77</f>
        <v>PISOS - AMPLIAÇÃO</v>
      </c>
      <c r="C18" s="24">
        <f>SUM(ORÇAMENTO!G78:G80)</f>
        <v>14865.39</v>
      </c>
      <c r="D18" s="39">
        <f t="shared" si="0"/>
        <v>4.8258985496453272E-2</v>
      </c>
      <c r="E18" s="25">
        <v>20</v>
      </c>
      <c r="F18" s="24">
        <f t="shared" si="3"/>
        <v>20</v>
      </c>
      <c r="G18" s="25">
        <v>20</v>
      </c>
      <c r="H18" s="24">
        <f t="shared" si="1"/>
        <v>40</v>
      </c>
      <c r="I18" s="25">
        <v>60</v>
      </c>
      <c r="J18" s="24">
        <f t="shared" si="2"/>
        <v>100</v>
      </c>
      <c r="K18" s="25"/>
      <c r="L18" s="24"/>
      <c r="M18" s="25"/>
      <c r="N18" s="24"/>
      <c r="O18" s="26"/>
      <c r="P18" s="27"/>
    </row>
    <row r="19" spans="1:16" ht="15" x14ac:dyDescent="0.25">
      <c r="A19" s="22">
        <v>11</v>
      </c>
      <c r="B19" s="23" t="str">
        <f>ORÇAMENTO!C81</f>
        <v>ACABAMENTOS - AMPLIAÇÃO</v>
      </c>
      <c r="C19" s="24">
        <f>SUM(ORÇAMENTO!G82:G84)</f>
        <v>2261.27</v>
      </c>
      <c r="D19" s="39">
        <f t="shared" si="0"/>
        <v>7.3409844029362755E-3</v>
      </c>
      <c r="E19" s="25"/>
      <c r="F19" s="24">
        <f t="shared" si="3"/>
        <v>0</v>
      </c>
      <c r="G19" s="25"/>
      <c r="H19" s="24">
        <f t="shared" si="1"/>
        <v>0</v>
      </c>
      <c r="I19" s="25">
        <v>100</v>
      </c>
      <c r="J19" s="24">
        <f t="shared" si="2"/>
        <v>100</v>
      </c>
      <c r="K19" s="25"/>
      <c r="L19" s="24"/>
      <c r="M19" s="25"/>
      <c r="N19" s="24"/>
      <c r="O19" s="26"/>
      <c r="P19" s="27"/>
    </row>
    <row r="20" spans="1:16" ht="15" x14ac:dyDescent="0.25">
      <c r="A20" s="22">
        <v>12</v>
      </c>
      <c r="B20" s="23" t="str">
        <f>ORÇAMENTO!C85</f>
        <v>LOUÇAS E METAIS - AMPLIAÇÃO</v>
      </c>
      <c r="C20" s="24">
        <f>SUM(ORÇAMENTO!G86:G89)</f>
        <v>2717.0800000000004</v>
      </c>
      <c r="D20" s="39">
        <f t="shared" si="0"/>
        <v>8.8207254779526997E-3</v>
      </c>
      <c r="E20" s="25"/>
      <c r="F20" s="24">
        <f t="shared" si="3"/>
        <v>0</v>
      </c>
      <c r="G20" s="25"/>
      <c r="H20" s="24">
        <f t="shared" si="1"/>
        <v>0</v>
      </c>
      <c r="I20" s="25">
        <v>100</v>
      </c>
      <c r="J20" s="24">
        <f t="shared" si="2"/>
        <v>100</v>
      </c>
      <c r="K20" s="25"/>
      <c r="L20" s="24"/>
      <c r="M20" s="25"/>
      <c r="N20" s="24"/>
      <c r="O20" s="26"/>
      <c r="P20" s="27"/>
    </row>
    <row r="21" spans="1:16" ht="15" x14ac:dyDescent="0.25">
      <c r="A21" s="22">
        <v>13</v>
      </c>
      <c r="B21" s="23" t="str">
        <f>ORÇAMENTO!C90</f>
        <v>INSTALAÇÕES ELÉTRICAS - AMPLIAÇÃO</v>
      </c>
      <c r="C21" s="24">
        <f>SUM(ORÇAMENTO!G92:G107)</f>
        <v>4244.1399999999994</v>
      </c>
      <c r="D21" s="39">
        <f t="shared" si="0"/>
        <v>1.3778171356749951E-2</v>
      </c>
      <c r="E21" s="25">
        <v>30</v>
      </c>
      <c r="F21" s="24">
        <f t="shared" si="3"/>
        <v>30</v>
      </c>
      <c r="G21" s="25">
        <v>30</v>
      </c>
      <c r="H21" s="24">
        <f t="shared" si="1"/>
        <v>60</v>
      </c>
      <c r="I21" s="25">
        <v>40</v>
      </c>
      <c r="J21" s="24">
        <f t="shared" si="2"/>
        <v>100</v>
      </c>
      <c r="K21" s="25"/>
      <c r="L21" s="24"/>
      <c r="M21" s="25"/>
      <c r="N21" s="24"/>
      <c r="O21" s="26"/>
      <c r="P21" s="27"/>
    </row>
    <row r="22" spans="1:16" ht="15" x14ac:dyDescent="0.25">
      <c r="A22" s="22">
        <v>14</v>
      </c>
      <c r="B22" s="23" t="str">
        <f>ORÇAMENTO!C108</f>
        <v>INSTALAÇÕES HIDROSSANITÁRIAS - AMPLIAÇÃO</v>
      </c>
      <c r="C22" s="24">
        <f>SUM(ORÇAMENTO!G109:G138)</f>
        <v>12624.66</v>
      </c>
      <c r="D22" s="39">
        <f t="shared" si="0"/>
        <v>4.0984682126580851E-2</v>
      </c>
      <c r="E22" s="25">
        <v>30</v>
      </c>
      <c r="F22" s="24">
        <f t="shared" si="3"/>
        <v>30</v>
      </c>
      <c r="G22" s="25">
        <v>30</v>
      </c>
      <c r="H22" s="24">
        <f t="shared" si="1"/>
        <v>60</v>
      </c>
      <c r="I22" s="25">
        <v>40</v>
      </c>
      <c r="J22" s="24">
        <f t="shared" si="2"/>
        <v>100</v>
      </c>
      <c r="K22" s="25"/>
      <c r="L22" s="24"/>
      <c r="M22" s="25"/>
      <c r="N22" s="24"/>
      <c r="O22" s="26"/>
      <c r="P22" s="27"/>
    </row>
    <row r="23" spans="1:16" ht="15" x14ac:dyDescent="0.25">
      <c r="A23" s="22">
        <v>15</v>
      </c>
      <c r="B23" s="23" t="str">
        <f>ORÇAMENTO!C139</f>
        <v>HALL - REFOMA</v>
      </c>
      <c r="C23" s="24">
        <f>SUM(ORÇAMENTO!G140:G147)</f>
        <v>4708.3099999999995</v>
      </c>
      <c r="D23" s="39">
        <f t="shared" si="0"/>
        <v>1.5285052326431117E-2</v>
      </c>
      <c r="E23" s="25">
        <v>30</v>
      </c>
      <c r="F23" s="24">
        <f t="shared" si="3"/>
        <v>30</v>
      </c>
      <c r="G23" s="25">
        <v>30</v>
      </c>
      <c r="H23" s="24">
        <f t="shared" si="1"/>
        <v>60</v>
      </c>
      <c r="I23" s="25">
        <v>40</v>
      </c>
      <c r="J23" s="24">
        <f t="shared" si="2"/>
        <v>100</v>
      </c>
      <c r="K23" s="25"/>
      <c r="L23" s="24"/>
      <c r="M23" s="25"/>
      <c r="N23" s="24"/>
      <c r="O23" s="26"/>
      <c r="P23" s="27"/>
    </row>
    <row r="24" spans="1:16" ht="15" x14ac:dyDescent="0.25">
      <c r="A24" s="22">
        <v>16</v>
      </c>
      <c r="B24" s="23" t="str">
        <f>ORÇAMENTO!C148</f>
        <v>CIRCULAÇÃO - REFORMA</v>
      </c>
      <c r="C24" s="24">
        <f>SUM(ORÇAMENTO!G149:G155)</f>
        <v>3319.25</v>
      </c>
      <c r="D24" s="39">
        <f t="shared" si="0"/>
        <v>1.0775609493535152E-2</v>
      </c>
      <c r="E24" s="25">
        <v>30</v>
      </c>
      <c r="F24" s="24">
        <f t="shared" si="3"/>
        <v>30</v>
      </c>
      <c r="G24" s="25">
        <v>30</v>
      </c>
      <c r="H24" s="24">
        <f t="shared" si="1"/>
        <v>60</v>
      </c>
      <c r="I24" s="25">
        <v>40</v>
      </c>
      <c r="J24" s="24">
        <f t="shared" si="2"/>
        <v>100</v>
      </c>
      <c r="K24" s="25"/>
      <c r="L24" s="24"/>
      <c r="M24" s="25"/>
      <c r="N24" s="24"/>
      <c r="O24" s="26"/>
      <c r="P24" s="27"/>
    </row>
    <row r="25" spans="1:16" ht="15" x14ac:dyDescent="0.25">
      <c r="A25" s="22">
        <v>17</v>
      </c>
      <c r="B25" s="23" t="str">
        <f>ORÇAMENTO!C156</f>
        <v>SALA DOS PROFESSORES - REFORMA</v>
      </c>
      <c r="C25" s="24">
        <f>SUM(ORÇAMENTO!G157:G171)</f>
        <v>8499.15</v>
      </c>
      <c r="D25" s="39">
        <f t="shared" si="0"/>
        <v>2.7591631069361841E-2</v>
      </c>
      <c r="E25" s="25">
        <v>30</v>
      </c>
      <c r="F25" s="24">
        <f t="shared" si="3"/>
        <v>30</v>
      </c>
      <c r="G25" s="25">
        <v>30</v>
      </c>
      <c r="H25" s="24">
        <f t="shared" si="1"/>
        <v>60</v>
      </c>
      <c r="I25" s="25">
        <v>40</v>
      </c>
      <c r="J25" s="24">
        <f t="shared" si="2"/>
        <v>100</v>
      </c>
      <c r="K25" s="25"/>
      <c r="L25" s="24"/>
      <c r="M25" s="25"/>
      <c r="N25" s="24"/>
      <c r="O25" s="26"/>
      <c r="P25" s="27"/>
    </row>
    <row r="26" spans="1:16" ht="15" x14ac:dyDescent="0.25">
      <c r="A26" s="22">
        <v>18</v>
      </c>
      <c r="B26" s="23" t="str">
        <f>ORÇAMENTO!C172</f>
        <v>BANHEIRO 03 - SALA DOS PROFESSORES - REFORMA</v>
      </c>
      <c r="C26" s="24">
        <f>SUM(ORÇAMENTO!G173:G176)</f>
        <v>623.41000000000008</v>
      </c>
      <c r="D26" s="39">
        <f t="shared" si="0"/>
        <v>2.0238375278646531E-3</v>
      </c>
      <c r="E26" s="25">
        <v>30</v>
      </c>
      <c r="F26" s="24">
        <f t="shared" si="3"/>
        <v>30</v>
      </c>
      <c r="G26" s="25">
        <v>30</v>
      </c>
      <c r="H26" s="24">
        <f t="shared" si="1"/>
        <v>60</v>
      </c>
      <c r="I26" s="25">
        <v>40</v>
      </c>
      <c r="J26" s="24">
        <f t="shared" si="2"/>
        <v>100</v>
      </c>
      <c r="K26" s="25"/>
      <c r="L26" s="24"/>
      <c r="M26" s="25"/>
      <c r="N26" s="24"/>
      <c r="O26" s="26"/>
      <c r="P26" s="27"/>
    </row>
    <row r="27" spans="1:16" ht="15" x14ac:dyDescent="0.25">
      <c r="A27" s="22">
        <v>19</v>
      </c>
      <c r="B27" s="23" t="str">
        <f>ORÇAMENTO!C177</f>
        <v>ALMOXARIFADO - SALA DOS PROFESSORES - REFORMA</v>
      </c>
      <c r="C27" s="24">
        <f>SUM(ORÇAMENTO!G178:G180)</f>
        <v>230.46</v>
      </c>
      <c r="D27" s="39">
        <f t="shared" si="0"/>
        <v>7.4816508665515133E-4</v>
      </c>
      <c r="E27" s="25">
        <v>30</v>
      </c>
      <c r="F27" s="24">
        <f t="shared" si="3"/>
        <v>30</v>
      </c>
      <c r="G27" s="25">
        <v>30</v>
      </c>
      <c r="H27" s="24">
        <f t="shared" si="1"/>
        <v>60</v>
      </c>
      <c r="I27" s="25">
        <v>40</v>
      </c>
      <c r="J27" s="24">
        <f t="shared" si="2"/>
        <v>100</v>
      </c>
      <c r="K27" s="25"/>
      <c r="L27" s="24"/>
      <c r="M27" s="25"/>
      <c r="N27" s="24"/>
      <c r="O27" s="26"/>
      <c r="P27" s="27"/>
    </row>
    <row r="28" spans="1:16" ht="15" x14ac:dyDescent="0.25">
      <c r="A28" s="22">
        <v>20</v>
      </c>
      <c r="B28" s="23" t="str">
        <f>ORÇAMENTO!C181</f>
        <v>BANHEIRO 05 - SALA 01 - REFORMA</v>
      </c>
      <c r="C28" s="24">
        <f>SUM(ORÇAMENTO!G182:G191)</f>
        <v>2776.8300000000004</v>
      </c>
      <c r="D28" s="39">
        <f t="shared" si="0"/>
        <v>9.0146978112324236E-3</v>
      </c>
      <c r="E28" s="25">
        <v>30</v>
      </c>
      <c r="F28" s="24">
        <f t="shared" si="3"/>
        <v>30</v>
      </c>
      <c r="G28" s="25">
        <v>30</v>
      </c>
      <c r="H28" s="24">
        <f t="shared" si="1"/>
        <v>60</v>
      </c>
      <c r="I28" s="25">
        <v>40</v>
      </c>
      <c r="J28" s="24">
        <f t="shared" si="2"/>
        <v>100</v>
      </c>
      <c r="K28" s="25"/>
      <c r="L28" s="24"/>
      <c r="M28" s="25"/>
      <c r="N28" s="24"/>
      <c r="O28" s="26"/>
      <c r="P28" s="27"/>
    </row>
    <row r="29" spans="1:16" ht="15" x14ac:dyDescent="0.25">
      <c r="A29" s="22">
        <v>21</v>
      </c>
      <c r="B29" s="23" t="str">
        <f>ORÇAMENTO!C192</f>
        <v>SALA 01 - REFORMA</v>
      </c>
      <c r="C29" s="24">
        <f>SUM(ORÇAMENTO!G193:G201)</f>
        <v>9384.6</v>
      </c>
      <c r="D29" s="39">
        <f t="shared" si="0"/>
        <v>3.0466154960617605E-2</v>
      </c>
      <c r="E29" s="25">
        <v>30</v>
      </c>
      <c r="F29" s="24">
        <f t="shared" si="3"/>
        <v>30</v>
      </c>
      <c r="G29" s="25">
        <v>30</v>
      </c>
      <c r="H29" s="24">
        <f t="shared" si="1"/>
        <v>60</v>
      </c>
      <c r="I29" s="25">
        <v>40</v>
      </c>
      <c r="J29" s="24">
        <f t="shared" si="2"/>
        <v>100</v>
      </c>
      <c r="K29" s="25"/>
      <c r="L29" s="24"/>
      <c r="M29" s="25"/>
      <c r="N29" s="24"/>
      <c r="O29" s="26"/>
      <c r="P29" s="27"/>
    </row>
    <row r="30" spans="1:16" ht="15" x14ac:dyDescent="0.25">
      <c r="A30" s="22">
        <v>22</v>
      </c>
      <c r="B30" s="23" t="str">
        <f>ORÇAMENTO!C202</f>
        <v>SALA 02 - REFORMA</v>
      </c>
      <c r="C30" s="24">
        <f>SUM(ORÇAMENTO!G203:G213)</f>
        <v>7458.1800000000012</v>
      </c>
      <c r="D30" s="39">
        <f t="shared" si="0"/>
        <v>2.4212227223768625E-2</v>
      </c>
      <c r="E30" s="25">
        <v>30</v>
      </c>
      <c r="F30" s="24">
        <f t="shared" si="3"/>
        <v>30</v>
      </c>
      <c r="G30" s="25">
        <v>30</v>
      </c>
      <c r="H30" s="24">
        <f t="shared" si="1"/>
        <v>60</v>
      </c>
      <c r="I30" s="25">
        <v>40</v>
      </c>
      <c r="J30" s="24">
        <f t="shared" si="2"/>
        <v>100</v>
      </c>
      <c r="K30" s="25"/>
      <c r="L30" s="24"/>
      <c r="M30" s="25"/>
      <c r="N30" s="24"/>
      <c r="O30" s="26"/>
      <c r="P30" s="27"/>
    </row>
    <row r="31" spans="1:16" ht="15" x14ac:dyDescent="0.25">
      <c r="A31" s="22">
        <v>23</v>
      </c>
      <c r="B31" s="23" t="str">
        <f>ORÇAMENTO!C214</f>
        <v>BANHEIRO 04 - SALA 02 - REFORMA</v>
      </c>
      <c r="C31" s="24">
        <f>SUM(ORÇAMENTO!G215:G219)</f>
        <v>2778.15</v>
      </c>
      <c r="D31" s="39">
        <f t="shared" si="0"/>
        <v>9.0189830577584347E-3</v>
      </c>
      <c r="E31" s="25">
        <v>30</v>
      </c>
      <c r="F31" s="24">
        <f t="shared" si="3"/>
        <v>30</v>
      </c>
      <c r="G31" s="25">
        <v>30</v>
      </c>
      <c r="H31" s="24">
        <f t="shared" si="1"/>
        <v>60</v>
      </c>
      <c r="I31" s="25">
        <v>40</v>
      </c>
      <c r="J31" s="24">
        <f t="shared" si="2"/>
        <v>100</v>
      </c>
      <c r="K31" s="25"/>
      <c r="L31" s="24"/>
      <c r="M31" s="25"/>
      <c r="N31" s="24"/>
      <c r="O31" s="26"/>
      <c r="P31" s="27"/>
    </row>
    <row r="32" spans="1:16" ht="15" x14ac:dyDescent="0.25">
      <c r="A32" s="22">
        <v>24</v>
      </c>
      <c r="B32" s="23" t="str">
        <f>ORÇAMENTO!C220</f>
        <v>SALA 03 - REFORMA</v>
      </c>
      <c r="C32" s="24">
        <f>SUM(ORÇAMENTO!G221:G230)</f>
        <v>7014.3300000000008</v>
      </c>
      <c r="D32" s="39">
        <f t="shared" si="0"/>
        <v>2.2771313079396983E-2</v>
      </c>
      <c r="E32" s="25">
        <v>30</v>
      </c>
      <c r="F32" s="24">
        <f t="shared" si="3"/>
        <v>30</v>
      </c>
      <c r="G32" s="25">
        <v>30</v>
      </c>
      <c r="H32" s="24">
        <f t="shared" si="1"/>
        <v>60</v>
      </c>
      <c r="I32" s="25">
        <v>40</v>
      </c>
      <c r="J32" s="24">
        <f t="shared" si="2"/>
        <v>100</v>
      </c>
      <c r="K32" s="25"/>
      <c r="L32" s="24"/>
      <c r="M32" s="25"/>
      <c r="N32" s="24"/>
      <c r="O32" s="26"/>
      <c r="P32" s="27"/>
    </row>
    <row r="33" spans="1:16" ht="15" x14ac:dyDescent="0.25">
      <c r="A33" s="22">
        <v>25</v>
      </c>
      <c r="B33" s="23" t="str">
        <f>ORÇAMENTO!C231</f>
        <v>BANHEIRO 02 - SALA 03 - REFORMA</v>
      </c>
      <c r="C33" s="24">
        <f>SUM(ORÇAMENTO!G232:G234)</f>
        <v>425.76</v>
      </c>
      <c r="D33" s="39">
        <f t="shared" si="0"/>
        <v>1.3821867885719743E-3</v>
      </c>
      <c r="E33" s="25">
        <v>30</v>
      </c>
      <c r="F33" s="24">
        <f t="shared" si="3"/>
        <v>30</v>
      </c>
      <c r="G33" s="25">
        <v>30</v>
      </c>
      <c r="H33" s="24">
        <f t="shared" si="1"/>
        <v>60</v>
      </c>
      <c r="I33" s="25">
        <v>40</v>
      </c>
      <c r="J33" s="24">
        <f t="shared" si="2"/>
        <v>100</v>
      </c>
      <c r="K33" s="25"/>
      <c r="L33" s="24"/>
      <c r="M33" s="25"/>
      <c r="N33" s="24"/>
      <c r="O33" s="26"/>
      <c r="P33" s="27"/>
    </row>
    <row r="34" spans="1:16" ht="15" x14ac:dyDescent="0.25">
      <c r="A34" s="22">
        <v>26</v>
      </c>
      <c r="B34" s="23" t="str">
        <f>ORÇAMENTO!C235</f>
        <v>LAVANDERIA/COZINHA - REFORMA</v>
      </c>
      <c r="C34" s="24">
        <f>SUM(ORÇAMENTO!G236:G240)</f>
        <v>3410.83</v>
      </c>
      <c r="D34" s="39">
        <f t="shared" si="0"/>
        <v>1.1072914703271673E-2</v>
      </c>
      <c r="E34" s="25">
        <v>30</v>
      </c>
      <c r="F34" s="24">
        <f t="shared" si="3"/>
        <v>30</v>
      </c>
      <c r="G34" s="25">
        <v>30</v>
      </c>
      <c r="H34" s="24">
        <f t="shared" si="1"/>
        <v>60</v>
      </c>
      <c r="I34" s="25">
        <v>40</v>
      </c>
      <c r="J34" s="24">
        <f t="shared" si="2"/>
        <v>100</v>
      </c>
      <c r="K34" s="25"/>
      <c r="L34" s="24"/>
      <c r="M34" s="25"/>
      <c r="N34" s="24"/>
      <c r="O34" s="26"/>
      <c r="P34" s="27"/>
    </row>
    <row r="35" spans="1:16" ht="15" x14ac:dyDescent="0.25">
      <c r="A35" s="22">
        <v>27</v>
      </c>
      <c r="B35" s="23" t="str">
        <f>ORÇAMENTO!C241</f>
        <v>DEPÓSITO 1 E 2 - REFORMA</v>
      </c>
      <c r="C35" s="24">
        <f>SUM(ORÇAMENTO!G242:G244)</f>
        <v>1138.5600000000002</v>
      </c>
      <c r="D35" s="39">
        <f t="shared" si="0"/>
        <v>3.6962199126186288E-3</v>
      </c>
      <c r="E35" s="25">
        <v>30</v>
      </c>
      <c r="F35" s="24">
        <f t="shared" si="3"/>
        <v>30</v>
      </c>
      <c r="G35" s="25">
        <v>30</v>
      </c>
      <c r="H35" s="24">
        <f t="shared" si="1"/>
        <v>60</v>
      </c>
      <c r="I35" s="25">
        <v>40</v>
      </c>
      <c r="J35" s="24">
        <f t="shared" si="2"/>
        <v>100</v>
      </c>
      <c r="K35" s="25"/>
      <c r="L35" s="24"/>
      <c r="M35" s="25"/>
      <c r="N35" s="24"/>
      <c r="O35" s="26"/>
      <c r="P35" s="27"/>
    </row>
    <row r="36" spans="1:16" ht="15" x14ac:dyDescent="0.25">
      <c r="A36" s="22">
        <v>28</v>
      </c>
      <c r="B36" s="23" t="str">
        <f>ORÇAMENTO!C245</f>
        <v>REFEITÓRIO - REFORMA</v>
      </c>
      <c r="C36" s="24">
        <f>SUM(ORÇAMENTO!G246:G255)</f>
        <v>7148.5100000000011</v>
      </c>
      <c r="D36" s="39">
        <f t="shared" si="0"/>
        <v>2.32069148815639E-2</v>
      </c>
      <c r="E36" s="25">
        <v>30</v>
      </c>
      <c r="F36" s="24">
        <f t="shared" si="3"/>
        <v>30</v>
      </c>
      <c r="G36" s="25">
        <v>30</v>
      </c>
      <c r="H36" s="24">
        <f t="shared" si="1"/>
        <v>60</v>
      </c>
      <c r="I36" s="25">
        <v>40</v>
      </c>
      <c r="J36" s="24">
        <f t="shared" si="2"/>
        <v>100</v>
      </c>
      <c r="K36" s="25"/>
      <c r="L36" s="24"/>
      <c r="M36" s="25"/>
      <c r="N36" s="24"/>
      <c r="O36" s="26"/>
      <c r="P36" s="27"/>
    </row>
    <row r="37" spans="1:16" ht="15" x14ac:dyDescent="0.25">
      <c r="A37" s="22">
        <v>29</v>
      </c>
      <c r="B37" s="23" t="str">
        <f>ORÇAMENTO!C256</f>
        <v>SERVIÇO - REFORMA</v>
      </c>
      <c r="C37" s="24">
        <f>SUM(ORÇAMENTO!G257:G258)</f>
        <v>1778.23</v>
      </c>
      <c r="D37" s="39">
        <f t="shared" si="0"/>
        <v>5.772843886326433E-3</v>
      </c>
      <c r="E37" s="25">
        <v>30</v>
      </c>
      <c r="F37" s="24">
        <f t="shared" si="3"/>
        <v>30</v>
      </c>
      <c r="G37" s="25">
        <v>30</v>
      </c>
      <c r="H37" s="24">
        <f t="shared" si="1"/>
        <v>60</v>
      </c>
      <c r="I37" s="25">
        <v>40</v>
      </c>
      <c r="J37" s="24">
        <f t="shared" si="2"/>
        <v>100</v>
      </c>
      <c r="K37" s="25"/>
      <c r="L37" s="24"/>
      <c r="M37" s="25"/>
      <c r="N37" s="24"/>
      <c r="O37" s="26"/>
      <c r="P37" s="27"/>
    </row>
    <row r="38" spans="1:16" ht="15" x14ac:dyDescent="0.25">
      <c r="A38" s="22">
        <v>30</v>
      </c>
      <c r="B38" s="23" t="str">
        <f>ORÇAMENTO!C259</f>
        <v>PINTURA EXTERNA - REFORMA</v>
      </c>
      <c r="C38" s="24">
        <f>SUM(ORÇAMENTO!G260:G262)</f>
        <v>13705.079999999998</v>
      </c>
      <c r="D38" s="39">
        <f t="shared" si="0"/>
        <v>4.449215640812193E-2</v>
      </c>
      <c r="E38" s="25">
        <v>30</v>
      </c>
      <c r="F38" s="24">
        <f t="shared" si="3"/>
        <v>30</v>
      </c>
      <c r="G38" s="25">
        <v>30</v>
      </c>
      <c r="H38" s="24">
        <f t="shared" si="1"/>
        <v>60</v>
      </c>
      <c r="I38" s="25">
        <v>40</v>
      </c>
      <c r="J38" s="24">
        <f t="shared" si="2"/>
        <v>100</v>
      </c>
      <c r="K38" s="25"/>
      <c r="L38" s="24"/>
      <c r="M38" s="25"/>
      <c r="N38" s="24"/>
      <c r="O38" s="26"/>
      <c r="P38" s="27"/>
    </row>
    <row r="39" spans="1:16" ht="15" x14ac:dyDescent="0.25">
      <c r="A39" s="22">
        <v>31</v>
      </c>
      <c r="B39" s="23" t="str">
        <f>ORÇAMENTO!C263</f>
        <v>TELHADO - REFORMA</v>
      </c>
      <c r="C39" s="24">
        <f>SUM(ORÇAMENTO!G265:G276)</f>
        <v>9782.64</v>
      </c>
      <c r="D39" s="39">
        <f t="shared" si="0"/>
        <v>3.1758351572143323E-2</v>
      </c>
      <c r="E39" s="25">
        <v>30</v>
      </c>
      <c r="F39" s="24">
        <f t="shared" si="3"/>
        <v>30</v>
      </c>
      <c r="G39" s="25">
        <v>30</v>
      </c>
      <c r="H39" s="24">
        <f t="shared" si="1"/>
        <v>60</v>
      </c>
      <c r="I39" s="25">
        <v>40</v>
      </c>
      <c r="J39" s="24">
        <f t="shared" si="2"/>
        <v>100</v>
      </c>
      <c r="K39" s="25"/>
      <c r="L39" s="24"/>
      <c r="M39" s="25"/>
      <c r="N39" s="24"/>
      <c r="O39" s="26"/>
      <c r="P39" s="27"/>
    </row>
    <row r="40" spans="1:16" ht="15" x14ac:dyDescent="0.25">
      <c r="A40" s="22">
        <v>32</v>
      </c>
      <c r="B40" s="23" t="str">
        <f>ORÇAMENTO!C277</f>
        <v>LIMPEZA FINAL</v>
      </c>
      <c r="C40" s="24">
        <f>SUM(ORÇAMENTO!G278)</f>
        <v>357.31</v>
      </c>
      <c r="D40" s="39">
        <f t="shared" si="0"/>
        <v>1.1599707850071688E-3</v>
      </c>
      <c r="E40" s="25"/>
      <c r="F40" s="24">
        <f t="shared" si="3"/>
        <v>0</v>
      </c>
      <c r="G40" s="25"/>
      <c r="H40" s="24">
        <f t="shared" si="1"/>
        <v>0</v>
      </c>
      <c r="I40" s="25">
        <v>100</v>
      </c>
      <c r="J40" s="24">
        <f t="shared" si="2"/>
        <v>100</v>
      </c>
      <c r="K40" s="25"/>
      <c r="L40" s="24"/>
      <c r="M40" s="25"/>
      <c r="N40" s="24"/>
      <c r="O40" s="26"/>
      <c r="P40" s="27"/>
    </row>
    <row r="41" spans="1:16" ht="15" x14ac:dyDescent="0.25">
      <c r="A41" s="22"/>
      <c r="B41" s="23"/>
      <c r="C41" s="24"/>
      <c r="D41" s="24"/>
      <c r="E41" s="25"/>
      <c r="F41" s="24"/>
      <c r="G41" s="25"/>
      <c r="H41" s="24"/>
      <c r="I41" s="25"/>
      <c r="J41" s="24"/>
      <c r="K41" s="107"/>
      <c r="L41" s="108"/>
      <c r="M41" s="107"/>
      <c r="N41" s="108"/>
      <c r="O41" s="109"/>
      <c r="P41" s="110"/>
    </row>
    <row r="42" spans="1:16" ht="15" x14ac:dyDescent="0.25">
      <c r="A42" s="28"/>
      <c r="B42" s="29" t="s">
        <v>27</v>
      </c>
      <c r="C42" s="31"/>
      <c r="D42" s="40">
        <f>SUM(D9:D41)</f>
        <v>0.99999999999999956</v>
      </c>
      <c r="E42" s="41">
        <f>((D9*E9)/100)+((D10*E10)/100)+((D11*E11)/100)+((D12*E12)/100)+((D13*E13)/100)+((D14*E14)/100)+((D15*E15)/100)+((D16*E16)/100)+((D17*E17)/100)+((D18*E18)/100)+((D19*E19)/100)+((D20*E20)/100)+((D21*E21)/100)+((D22*E22)/100)+((D23*E23)/100)+((D24*E24)/100)+((D25*E25)/100)+((D26*E26)/100)+((D27*E27)/100)+((D28*E28)/100)+((D29*E29)/100)+((D30*E30)/100)+((D31*E31)/100)+((D32*E32)/100)+((D33*E33)/100)+((D34*E34)/100)+((D35*E35)/100)+((D36*E36)/100)+((D37*E37)/100)+((D38*E38)/100)+((D39*E39)/100)+((D40*E40)/100)</f>
        <v>0.40549145252391594</v>
      </c>
      <c r="F42" s="41">
        <f>E42</f>
        <v>0.40549145252391594</v>
      </c>
      <c r="G42" s="41">
        <f>((D9*G9)/100)+((D10*G10)/100)+((D11*G11)/100)+((D12*G12)/100)+((D13*G13)/100)+((D14*G14)/100)+((D15*G15)/100)+((D16*G16)/100)+((D17*G17)/100)+((D18*G18)/100)+((D19*G19)/100)+((D20*G20)/100)+((D21*G21)/100)+((D22*G22)/100)+((D23*G23)/100)+((D24*G24)/100)+((D25*G25)/100)+((D26*G26)/100)+((D27*G27)/100)+((D28*G28)/100)+((D29*G29)/100)+((D30*G30)/100)+((D31*G31)/100)+((D32*G32)/100)+((D33*G33)/100)+((D34*G34)/100)+((D35*G35)/100)+((D36*G36)/100)+((D37*G37)/100)+((D38*G38)/100)+((D39*G39)/100)+((D40*G40)/100)</f>
        <v>0.34132811866444962</v>
      </c>
      <c r="H42" s="41">
        <f>E42+G42</f>
        <v>0.74681957118836562</v>
      </c>
      <c r="I42" s="41">
        <f>((D9*I9)/100)+((D10*I10)/100)+((D11*I11)/100)+((D12*I12)/100)+((D13*I13)/100)+((D14*I14)/100)+((D15*I15)/100)+((D16*I16)/100)+((D17*I17)/100)+((D18*I18)/100)+((D19*I19)/100)+((D20*I20)/100)+((D21*I21)/100)+((D22*I22)/100)+((D23*I23)/100)+((D24*I24)/100)+((D25*I25)/100)+((D26*I26)/100)+((D27*I27)/100)+((D28*I28)/100)+((D29*I29)/100)+((D30*I30)/100)+((D31*I31)/100)+((D32*I32)/100)+((D33*I33)/100)+((D34*I34)/100)+((D35*I35)/100)+((D36*I36)/100)+((D37*I37)/100)+((D38*I38)/100)+((D39*I39)/100)+((D40*I40)/100)</f>
        <v>0.25318042881163427</v>
      </c>
      <c r="J42" s="41">
        <f>I42+H42</f>
        <v>0.99999999999999989</v>
      </c>
      <c r="K42" s="41"/>
      <c r="L42" s="41"/>
      <c r="M42" s="31"/>
      <c r="N42" s="111"/>
      <c r="O42" s="31"/>
      <c r="P42" s="31"/>
    </row>
    <row r="43" spans="1:16" ht="15" x14ac:dyDescent="0.25">
      <c r="A43" s="32"/>
      <c r="B43" s="33" t="s">
        <v>28</v>
      </c>
      <c r="C43" s="31">
        <f>SUM(C9:C41)</f>
        <v>308033.62000000005</v>
      </c>
      <c r="D43" s="40">
        <f>D42</f>
        <v>0.99999999999999956</v>
      </c>
      <c r="E43" s="147">
        <f>(C43*E42)</f>
        <v>124904.99999999999</v>
      </c>
      <c r="F43" s="147"/>
      <c r="G43" s="147">
        <f>(C43*G42)</f>
        <v>105140.53600000001</v>
      </c>
      <c r="H43" s="147"/>
      <c r="I43" s="147">
        <f>(C43*I42)</f>
        <v>77988.084000000017</v>
      </c>
      <c r="J43" s="147"/>
      <c r="K43" s="147"/>
      <c r="L43" s="147"/>
      <c r="M43" s="147"/>
      <c r="N43" s="147"/>
      <c r="O43" s="147"/>
      <c r="P43" s="147"/>
    </row>
    <row r="44" spans="1:16" ht="15" x14ac:dyDescent="0.25">
      <c r="A44" s="42"/>
      <c r="B44" s="43" t="s">
        <v>29</v>
      </c>
      <c r="C44" s="30"/>
      <c r="D44" s="30"/>
      <c r="E44" s="147">
        <f>E43</f>
        <v>124904.99999999999</v>
      </c>
      <c r="F44" s="147"/>
      <c r="G44" s="147">
        <f>G43+E44</f>
        <v>230045.53599999999</v>
      </c>
      <c r="H44" s="147"/>
      <c r="I44" s="147">
        <f>G44+I43</f>
        <v>308033.62</v>
      </c>
      <c r="J44" s="147"/>
      <c r="K44" s="147"/>
      <c r="L44" s="147"/>
      <c r="M44" s="147"/>
      <c r="N44" s="147"/>
      <c r="O44" s="147"/>
      <c r="P44" s="147"/>
    </row>
    <row r="45" spans="1:16" ht="15" x14ac:dyDescent="0.25"/>
    <row r="46" spans="1:16" ht="15" x14ac:dyDescent="0.25">
      <c r="A46" s="44"/>
      <c r="B46" s="44"/>
      <c r="D46" s="44"/>
      <c r="E46" s="44"/>
      <c r="F46" s="44"/>
      <c r="G46" s="44"/>
      <c r="H46" s="44"/>
      <c r="I46" s="44"/>
      <c r="J46" s="44"/>
    </row>
    <row r="47" spans="1:16" ht="15" x14ac:dyDescent="0.25">
      <c r="A47" t="s">
        <v>35</v>
      </c>
      <c r="D47" t="s">
        <v>36</v>
      </c>
    </row>
    <row r="48" spans="1:16" ht="15" x14ac:dyDescent="0.25"/>
    <row r="49" ht="15" x14ac:dyDescent="0.25"/>
    <row r="50" ht="15" x14ac:dyDescent="0.25"/>
    <row r="51" ht="15" x14ac:dyDescent="0.25"/>
    <row r="52" ht="15" x14ac:dyDescent="0.25"/>
    <row r="53" ht="15" x14ac:dyDescent="0.25"/>
    <row r="54" ht="15" x14ac:dyDescent="0.25"/>
    <row r="55" ht="15" x14ac:dyDescent="0.25"/>
    <row r="56" ht="15" x14ac:dyDescent="0.25"/>
    <row r="57" ht="15" x14ac:dyDescent="0.25"/>
  </sheetData>
  <sheetProtection password="EE6F" sheet="1" objects="1" scenarios="1"/>
  <mergeCells count="22">
    <mergeCell ref="A1:P1"/>
    <mergeCell ref="E43:F43"/>
    <mergeCell ref="G43:H43"/>
    <mergeCell ref="I43:J43"/>
    <mergeCell ref="K43:L43"/>
    <mergeCell ref="M43:N43"/>
    <mergeCell ref="O43:P43"/>
    <mergeCell ref="O44:P44"/>
    <mergeCell ref="M7:N7"/>
    <mergeCell ref="O7:P7"/>
    <mergeCell ref="K7:L7"/>
    <mergeCell ref="A7:A8"/>
    <mergeCell ref="E7:F7"/>
    <mergeCell ref="G7:H7"/>
    <mergeCell ref="I7:J7"/>
    <mergeCell ref="B7:B8"/>
    <mergeCell ref="C7:C8"/>
    <mergeCell ref="E44:F44"/>
    <mergeCell ref="G44:H44"/>
    <mergeCell ref="I44:J44"/>
    <mergeCell ref="K44:L44"/>
    <mergeCell ref="M44:N44"/>
  </mergeCells>
  <conditionalFormatting sqref="N9:N42 P9:P42 L9:L41 F9:F41 H9:H41 J9:J41">
    <cfRule type="cellIs" dxfId="1" priority="4" stopIfTrue="1" operator="equal">
      <formula>D9+F9-100</formula>
    </cfRule>
  </conditionalFormatting>
  <conditionalFormatting sqref="M44:P44">
    <cfRule type="expression" dxfId="0" priority="16" stopIfTrue="1">
      <formula>#REF!=0</formula>
    </cfRule>
  </conditionalFormatting>
  <pageMargins left="0.19685039370078741" right="0.19685039370078741" top="0.39370078740157483" bottom="0.3937007874015748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opLeftCell="A11" workbookViewId="0">
      <selection activeCell="H33" sqref="H33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60"/>
      <c r="B1" s="60"/>
      <c r="C1" s="60"/>
      <c r="D1" s="60"/>
      <c r="E1" s="60"/>
    </row>
    <row r="2" spans="1:5" x14ac:dyDescent="0.25">
      <c r="A2" s="60"/>
      <c r="B2" s="60"/>
      <c r="C2" s="60"/>
      <c r="D2" s="60"/>
      <c r="E2" s="60"/>
    </row>
    <row r="3" spans="1:5" x14ac:dyDescent="0.25">
      <c r="A3" s="60"/>
      <c r="B3" s="60"/>
      <c r="C3" s="60"/>
      <c r="D3" s="60"/>
      <c r="E3" s="60"/>
    </row>
    <row r="4" spans="1:5" x14ac:dyDescent="0.25">
      <c r="A4" s="60"/>
      <c r="B4" s="60"/>
      <c r="C4" s="60"/>
      <c r="D4" s="60"/>
      <c r="E4" s="60"/>
    </row>
    <row r="5" spans="1:5" x14ac:dyDescent="0.25">
      <c r="A5" s="60"/>
      <c r="B5" s="60"/>
      <c r="C5" s="60"/>
      <c r="D5" s="60"/>
      <c r="E5" s="60"/>
    </row>
    <row r="6" spans="1:5" x14ac:dyDescent="0.25">
      <c r="A6" s="60"/>
      <c r="B6" s="60"/>
      <c r="C6" s="60"/>
      <c r="D6" s="60"/>
      <c r="E6" s="60"/>
    </row>
    <row r="7" spans="1:5" x14ac:dyDescent="0.25">
      <c r="A7" s="60"/>
      <c r="B7" s="60"/>
      <c r="C7" s="60"/>
      <c r="D7" s="60"/>
      <c r="E7" s="60"/>
    </row>
    <row r="8" spans="1:5" x14ac:dyDescent="0.25">
      <c r="A8" s="161" t="s">
        <v>67</v>
      </c>
      <c r="B8" s="161"/>
      <c r="C8" s="161"/>
      <c r="D8" s="60"/>
      <c r="E8" s="103" t="s">
        <v>68</v>
      </c>
    </row>
    <row r="9" spans="1:5" x14ac:dyDescent="0.25">
      <c r="A9" s="60"/>
      <c r="B9" s="104"/>
      <c r="C9" s="104"/>
      <c r="D9" s="104"/>
      <c r="E9" s="105" t="s">
        <v>69</v>
      </c>
    </row>
    <row r="10" spans="1:5" x14ac:dyDescent="0.25">
      <c r="A10" s="60"/>
      <c r="B10" s="60"/>
      <c r="C10" s="60"/>
      <c r="D10" s="60"/>
      <c r="E10" s="60"/>
    </row>
    <row r="11" spans="1:5" x14ac:dyDescent="0.25">
      <c r="A11" s="114" t="s">
        <v>37</v>
      </c>
      <c r="B11" s="114" t="s">
        <v>522</v>
      </c>
      <c r="C11" s="153" t="s">
        <v>38</v>
      </c>
      <c r="D11" s="154"/>
      <c r="E11" s="155"/>
    </row>
    <row r="12" spans="1:5" x14ac:dyDescent="0.25">
      <c r="A12" s="51"/>
      <c r="B12" s="51"/>
      <c r="C12" s="156" t="str">
        <f>Import.Município</f>
        <v>CORONEL VIVIDA - PR</v>
      </c>
      <c r="D12" s="157"/>
      <c r="E12" s="158"/>
    </row>
    <row r="13" spans="1:5" x14ac:dyDescent="0.25">
      <c r="A13" s="52"/>
      <c r="B13" s="52"/>
      <c r="C13" s="53"/>
      <c r="D13" s="54"/>
      <c r="E13" s="54"/>
    </row>
    <row r="14" spans="1:5" ht="15" customHeight="1" x14ac:dyDescent="0.25">
      <c r="A14" s="106" t="s">
        <v>39</v>
      </c>
      <c r="B14" s="166" t="str">
        <f>ORÇAMENTO!A7</f>
        <v>OBJETO: AMPLIAÇÃO E REFORMA DA CRECHE AQUARELA</v>
      </c>
      <c r="C14" s="168" t="str">
        <f>ORÇAMENTO!A8</f>
        <v>LOCALIZAÇÃO: RUA VEREADOR FAUSTINO DALAVECHIA, 10 - BAIRRO SÃO JOSÉ OPERÁRIO</v>
      </c>
      <c r="D14" s="169"/>
      <c r="E14" s="170"/>
    </row>
    <row r="15" spans="1:5" ht="37.5" customHeight="1" x14ac:dyDescent="0.25">
      <c r="A15" s="55" t="s">
        <v>70</v>
      </c>
      <c r="B15" s="167"/>
      <c r="C15" s="171"/>
      <c r="D15" s="172"/>
      <c r="E15" s="173"/>
    </row>
    <row r="16" spans="1:5" x14ac:dyDescent="0.25">
      <c r="A16" s="56"/>
      <c r="B16" s="57"/>
      <c r="C16" s="58"/>
      <c r="D16" s="58"/>
      <c r="E16" s="57"/>
    </row>
    <row r="17" spans="1:12" x14ac:dyDescent="0.25">
      <c r="A17" s="59" t="s">
        <v>40</v>
      </c>
      <c r="B17" s="57"/>
      <c r="C17" s="58"/>
      <c r="D17" s="58"/>
      <c r="E17" s="57"/>
    </row>
    <row r="18" spans="1:12" x14ac:dyDescent="0.25">
      <c r="A18" s="117" t="s">
        <v>523</v>
      </c>
      <c r="B18" s="117"/>
      <c r="C18" s="117"/>
      <c r="D18" s="117"/>
      <c r="E18" s="117"/>
    </row>
    <row r="19" spans="1:12" x14ac:dyDescent="0.25">
      <c r="A19" s="60"/>
      <c r="B19" s="60"/>
      <c r="C19" s="60"/>
      <c r="D19" s="60"/>
      <c r="E19" s="60"/>
    </row>
    <row r="20" spans="1:12" ht="15.75" thickBot="1" x14ac:dyDescent="0.3">
      <c r="A20" s="61" t="s">
        <v>41</v>
      </c>
      <c r="B20" s="62"/>
      <c r="C20" s="62"/>
      <c r="D20" s="63" t="s">
        <v>42</v>
      </c>
      <c r="E20" s="63" t="s">
        <v>43</v>
      </c>
    </row>
    <row r="21" spans="1:12" ht="16.5" thickBot="1" x14ac:dyDescent="0.3">
      <c r="A21" s="64" t="s">
        <v>44</v>
      </c>
      <c r="B21" s="65"/>
      <c r="C21" s="65"/>
      <c r="D21" s="66" t="s">
        <v>45</v>
      </c>
      <c r="E21" s="67">
        <v>3.5000000000000003E-2</v>
      </c>
      <c r="H21" s="174" t="s">
        <v>524</v>
      </c>
      <c r="I21" s="175"/>
      <c r="J21" s="175"/>
      <c r="K21" s="176"/>
    </row>
    <row r="22" spans="1:12" ht="15.75" x14ac:dyDescent="0.25">
      <c r="A22" s="68" t="s">
        <v>46</v>
      </c>
      <c r="B22" s="69"/>
      <c r="C22" s="69"/>
      <c r="D22" s="70" t="s">
        <v>47</v>
      </c>
      <c r="E22" s="71">
        <v>8.0000000000000002E-3</v>
      </c>
      <c r="H22" s="118" t="s">
        <v>525</v>
      </c>
      <c r="I22" s="119" t="s">
        <v>526</v>
      </c>
      <c r="J22" s="119" t="s">
        <v>527</v>
      </c>
      <c r="K22" s="120" t="s">
        <v>528</v>
      </c>
    </row>
    <row r="23" spans="1:12" ht="15.75" x14ac:dyDescent="0.25">
      <c r="A23" s="68" t="s">
        <v>48</v>
      </c>
      <c r="B23" s="69"/>
      <c r="C23" s="69"/>
      <c r="D23" s="70" t="s">
        <v>49</v>
      </c>
      <c r="E23" s="71">
        <v>0.01</v>
      </c>
      <c r="H23" s="121" t="s">
        <v>529</v>
      </c>
      <c r="I23" s="122">
        <v>0.03</v>
      </c>
      <c r="J23" s="123">
        <v>0.04</v>
      </c>
      <c r="K23" s="124">
        <v>5.5E-2</v>
      </c>
    </row>
    <row r="24" spans="1:12" ht="15.75" x14ac:dyDescent="0.25">
      <c r="A24" s="68" t="s">
        <v>50</v>
      </c>
      <c r="B24" s="69"/>
      <c r="C24" s="69"/>
      <c r="D24" s="70" t="s">
        <v>51</v>
      </c>
      <c r="E24" s="71">
        <v>8.8999999999999999E-3</v>
      </c>
      <c r="H24" s="121" t="s">
        <v>530</v>
      </c>
      <c r="I24" s="125">
        <v>8.0000000000000002E-3</v>
      </c>
      <c r="J24" s="126">
        <v>8.0000000000000002E-3</v>
      </c>
      <c r="K24" s="127">
        <v>0.01</v>
      </c>
    </row>
    <row r="25" spans="1:12" ht="15.75" x14ac:dyDescent="0.25">
      <c r="A25" s="72" t="s">
        <v>52</v>
      </c>
      <c r="B25" s="73"/>
      <c r="C25" s="73"/>
      <c r="D25" s="70" t="s">
        <v>53</v>
      </c>
      <c r="E25" s="74">
        <v>7.0000000000000007E-2</v>
      </c>
      <c r="H25" s="121" t="s">
        <v>531</v>
      </c>
      <c r="I25" s="125">
        <v>9.7000000000000003E-3</v>
      </c>
      <c r="J25" s="126">
        <v>1.2699999999999999E-2</v>
      </c>
      <c r="K25" s="127">
        <v>1.2699999999999999E-2</v>
      </c>
    </row>
    <row r="26" spans="1:12" ht="15.75" x14ac:dyDescent="0.25">
      <c r="A26" s="72" t="s">
        <v>54</v>
      </c>
      <c r="B26" s="75" t="s">
        <v>55</v>
      </c>
      <c r="C26" s="76"/>
      <c r="D26" s="77" t="s">
        <v>56</v>
      </c>
      <c r="E26" s="74">
        <v>6.4999999999999997E-3</v>
      </c>
      <c r="H26" s="121" t="s">
        <v>532</v>
      </c>
      <c r="I26" s="125">
        <v>5.8999999999999999E-3</v>
      </c>
      <c r="J26" s="126">
        <v>1.23E-2</v>
      </c>
      <c r="K26" s="127">
        <v>1.3899999999999999E-2</v>
      </c>
    </row>
    <row r="27" spans="1:12" ht="16.5" thickBot="1" x14ac:dyDescent="0.3">
      <c r="A27" s="78"/>
      <c r="B27" s="75" t="s">
        <v>57</v>
      </c>
      <c r="C27" s="76"/>
      <c r="D27" s="77"/>
      <c r="E27" s="74">
        <v>0.03</v>
      </c>
      <c r="H27" s="121" t="s">
        <v>533</v>
      </c>
      <c r="I27" s="128">
        <v>6.1600000000000002E-2</v>
      </c>
      <c r="J27" s="129">
        <v>7.3999999999999996E-2</v>
      </c>
      <c r="K27" s="130">
        <v>8.9599999999999999E-2</v>
      </c>
    </row>
    <row r="28" spans="1:12" ht="15.75" x14ac:dyDescent="0.25">
      <c r="A28" s="78"/>
      <c r="B28" s="75" t="s">
        <v>58</v>
      </c>
      <c r="C28" s="76"/>
      <c r="D28" s="77"/>
      <c r="E28" s="79">
        <f>IF(A18=" - Fornecimento de Materiais e Equipamentos (Aquisição direta)",0,ROUND(E37*D38,4))</f>
        <v>0.03</v>
      </c>
      <c r="H28" s="177" t="s">
        <v>534</v>
      </c>
      <c r="I28" s="178"/>
      <c r="J28" s="178"/>
      <c r="K28" s="179"/>
      <c r="L28" s="131">
        <v>3.6499999999999998E-2</v>
      </c>
    </row>
    <row r="29" spans="1:12" ht="15.75" x14ac:dyDescent="0.25">
      <c r="A29" s="78"/>
      <c r="B29" s="80" t="s">
        <v>59</v>
      </c>
      <c r="C29" s="82"/>
      <c r="D29" s="77"/>
      <c r="E29" s="83">
        <f>IF([1]Dados!$G$28="SELECIONAR","Ver DADOS",IF(A18=" - Fornecimento de Materiais e Equipamentos (Aquisição direta)",0,IF([1]Dados!$G$28="não desonerado",0%,4.5%)))</f>
        <v>4.4999999999999998E-2</v>
      </c>
      <c r="H29" s="180" t="s">
        <v>535</v>
      </c>
      <c r="I29" s="181"/>
      <c r="J29" s="181"/>
      <c r="K29" s="182"/>
      <c r="L29" s="132">
        <v>0.03</v>
      </c>
    </row>
    <row r="30" spans="1:12" ht="16.5" thickBot="1" x14ac:dyDescent="0.3">
      <c r="A30" s="84" t="s">
        <v>60</v>
      </c>
      <c r="B30" s="84"/>
      <c r="C30" s="84"/>
      <c r="D30" s="84"/>
      <c r="E30" s="85">
        <f>IF(A18=" - Fornecimento de Materiais e Equipamentos (Aquisição direta)",0,ROUND((((1+SUM(E$21:E$23))*(1+E$24)*(1+E$25))/(1-SUM(E$26:E$28)))-1,4))</f>
        <v>0.2177</v>
      </c>
      <c r="H30" s="183" t="s">
        <v>536</v>
      </c>
      <c r="I30" s="184"/>
      <c r="J30" s="184"/>
      <c r="K30" s="185"/>
      <c r="L30" s="133">
        <v>4.4999999999999998E-2</v>
      </c>
    </row>
    <row r="31" spans="1:12" x14ac:dyDescent="0.25">
      <c r="A31" s="86" t="s">
        <v>61</v>
      </c>
      <c r="B31" s="87"/>
      <c r="C31" s="87"/>
      <c r="D31" s="87"/>
      <c r="E31" s="88">
        <f>IF(A18=" - Fornecimento de Materiais e Equipamentos (Aquisição direta)",0,ROUND((((1+SUM(E$21:E$23))*(1+E$24)*(1+E$25))/(1-SUM(E$26:E$29)))-1,4))</f>
        <v>0.27939999999999998</v>
      </c>
    </row>
    <row r="32" spans="1:12" x14ac:dyDescent="0.25">
      <c r="A32" s="60"/>
      <c r="B32" s="60"/>
      <c r="C32" s="60"/>
      <c r="D32" s="60"/>
      <c r="E32" s="60"/>
    </row>
    <row r="33" spans="1:5" x14ac:dyDescent="0.25">
      <c r="A33" s="60" t="s">
        <v>62</v>
      </c>
      <c r="B33" s="60"/>
      <c r="C33" s="60"/>
      <c r="D33" s="60"/>
      <c r="E33" s="60"/>
    </row>
    <row r="34" spans="1:5" x14ac:dyDescent="0.25">
      <c r="A34" s="60"/>
      <c r="B34" s="60"/>
      <c r="C34" s="60"/>
      <c r="D34" s="60"/>
      <c r="E34" s="60"/>
    </row>
    <row r="35" spans="1:5" x14ac:dyDescent="0.25">
      <c r="A35" s="163" t="str">
        <f>IF(AND(A18=" - Fornecimento de Materiais e Equipamentos (Aquisição direta)",E$31=0),"",IF(OR($R$10&lt;$T$10,$R$10&gt;$U$10)=TRUE(),$T$21,""))</f>
        <v/>
      </c>
      <c r="B35" s="163"/>
      <c r="C35" s="163"/>
      <c r="D35" s="163"/>
      <c r="E35" s="163"/>
    </row>
    <row r="36" spans="1:5" x14ac:dyDescent="0.25">
      <c r="A36" s="89"/>
      <c r="B36" s="89"/>
      <c r="C36" s="89"/>
      <c r="D36" s="89"/>
      <c r="E36" s="89"/>
    </row>
    <row r="37" spans="1:5" ht="15.75" customHeight="1" x14ac:dyDescent="0.25">
      <c r="A37" s="164" t="s">
        <v>63</v>
      </c>
      <c r="B37" s="165"/>
      <c r="C37" s="165"/>
      <c r="D37" s="165"/>
      <c r="E37" s="90">
        <v>0.6</v>
      </c>
    </row>
    <row r="38" spans="1:5" x14ac:dyDescent="0.25">
      <c r="A38" s="164" t="s">
        <v>64</v>
      </c>
      <c r="B38" s="165"/>
      <c r="C38" s="165"/>
      <c r="D38" s="90">
        <v>0.05</v>
      </c>
      <c r="E38" s="89"/>
    </row>
    <row r="39" spans="1:5" x14ac:dyDescent="0.25">
      <c r="A39" s="91"/>
      <c r="B39" s="92"/>
      <c r="C39" s="92"/>
      <c r="D39" s="93"/>
      <c r="E39" s="94"/>
    </row>
    <row r="40" spans="1:5" x14ac:dyDescent="0.25">
      <c r="A40" s="159" t="s">
        <v>65</v>
      </c>
      <c r="B40" s="160"/>
      <c r="C40" s="160"/>
      <c r="D40" s="160"/>
      <c r="E40" s="160"/>
    </row>
    <row r="43" spans="1:5" x14ac:dyDescent="0.25">
      <c r="A43" s="95"/>
      <c r="B43" s="96"/>
      <c r="C43" s="97"/>
      <c r="D43" s="97"/>
      <c r="E43" s="97"/>
    </row>
    <row r="44" spans="1:5" x14ac:dyDescent="0.25">
      <c r="A44" s="81" t="s">
        <v>537</v>
      </c>
      <c r="B44" s="81"/>
      <c r="C44" s="73"/>
      <c r="D44" s="60"/>
      <c r="E44" s="60"/>
    </row>
    <row r="45" spans="1:5" x14ac:dyDescent="0.25">
      <c r="A45" s="162" t="s">
        <v>71</v>
      </c>
      <c r="B45" s="162"/>
      <c r="C45" s="162"/>
      <c r="D45" s="98" t="s">
        <v>66</v>
      </c>
      <c r="E45" s="99" t="s">
        <v>538</v>
      </c>
    </row>
    <row r="46" spans="1:5" x14ac:dyDescent="0.25">
      <c r="A46" s="162" t="s">
        <v>539</v>
      </c>
      <c r="B46" s="162"/>
      <c r="C46" s="162"/>
      <c r="D46" s="100"/>
      <c r="E46" s="100"/>
    </row>
    <row r="47" spans="1:5" x14ac:dyDescent="0.25">
      <c r="A47" s="100"/>
      <c r="B47" s="101"/>
      <c r="C47" s="102"/>
      <c r="D47" s="100"/>
      <c r="E47" s="100"/>
    </row>
  </sheetData>
  <sheetProtection password="EE6F" sheet="1" objects="1" scenarios="1"/>
  <mergeCells count="15">
    <mergeCell ref="H21:K21"/>
    <mergeCell ref="H28:K28"/>
    <mergeCell ref="H29:K29"/>
    <mergeCell ref="H30:K30"/>
    <mergeCell ref="A45:C45"/>
    <mergeCell ref="C11:E11"/>
    <mergeCell ref="C12:E12"/>
    <mergeCell ref="A40:E40"/>
    <mergeCell ref="A8:C8"/>
    <mergeCell ref="A46:C46"/>
    <mergeCell ref="A35:E35"/>
    <mergeCell ref="A37:D37"/>
    <mergeCell ref="A38:C38"/>
    <mergeCell ref="B14:B15"/>
    <mergeCell ref="C14:E15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B18:E18">
      <formula1>$Q$14:$Q$20</formula1>
    </dataValidation>
  </dataValidations>
  <pageMargins left="0.511811024" right="0.511811024" top="0.78740157499999996" bottom="0.78740157499999996" header="0.31496062000000002" footer="0.31496062000000002"/>
  <pageSetup paperSize="9" scale="69" fitToHeight="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ORÇAMENTO</vt:lpstr>
      <vt:lpstr>CRONOGRAMA</vt:lpstr>
      <vt:lpstr>BDI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engenharia6</cp:lastModifiedBy>
  <cp:lastPrinted>2019-01-04T13:43:56Z</cp:lastPrinted>
  <dcterms:created xsi:type="dcterms:W3CDTF">2013-05-17T17:26:46Z</dcterms:created>
  <dcterms:modified xsi:type="dcterms:W3CDTF">2019-01-09T10:05:08Z</dcterms:modified>
</cp:coreProperties>
</file>