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15. LICITAÇÕES 2019\2. PREGÃO\102.Pregão 102-2019 Escolinhas Esporte\"/>
    </mc:Choice>
  </mc:AlternateContent>
  <bookViews>
    <workbookView xWindow="0" yWindow="0" windowWidth="28800" windowHeight="12435"/>
  </bookViews>
  <sheets>
    <sheet name="Planilha de Custos" sheetId="2" r:id="rId1"/>
  </sheets>
  <calcPr calcId="152511" fullPrecision="0"/>
</workbook>
</file>

<file path=xl/calcChain.xml><?xml version="1.0" encoding="utf-8"?>
<calcChain xmlns="http://schemas.openxmlformats.org/spreadsheetml/2006/main">
  <c r="C52" i="2" l="1"/>
  <c r="C51" i="2"/>
  <c r="C50" i="2"/>
  <c r="C49" i="2"/>
  <c r="C48" i="2"/>
  <c r="C47" i="2"/>
  <c r="D273" i="2" l="1"/>
  <c r="D272" i="2"/>
  <c r="D125" i="2"/>
  <c r="D116" i="2"/>
  <c r="C300" i="2" l="1"/>
  <c r="E240" i="2"/>
  <c r="E188" i="2" l="1"/>
  <c r="E186" i="2"/>
  <c r="E185" i="2"/>
  <c r="H185" i="2"/>
  <c r="D166" i="2"/>
  <c r="F185" i="2" l="1"/>
  <c r="C199" i="2" s="1"/>
  <c r="H199" i="2"/>
  <c r="G199" i="2" l="1"/>
  <c r="E192" i="2" l="1"/>
  <c r="E193" i="2"/>
  <c r="F250" i="2" l="1"/>
  <c r="F251" i="2" l="1"/>
  <c r="F252" i="2" s="1"/>
  <c r="D256" i="2" s="1"/>
  <c r="D277" i="2" l="1"/>
  <c r="D276" i="2"/>
  <c r="D275" i="2"/>
  <c r="D274" i="2"/>
  <c r="E81" i="2" l="1"/>
  <c r="D81" i="2"/>
  <c r="D71" i="2"/>
  <c r="E241" i="2" l="1"/>
  <c r="E244" i="2" l="1"/>
  <c r="D76" i="2"/>
  <c r="D75" i="2"/>
  <c r="D74" i="2"/>
  <c r="D73" i="2"/>
  <c r="D72" i="2"/>
  <c r="H186" i="2" l="1"/>
  <c r="H187" i="2"/>
  <c r="H188" i="2"/>
  <c r="H189" i="2"/>
  <c r="H190" i="2"/>
  <c r="H191" i="2"/>
  <c r="H192" i="2"/>
  <c r="H193" i="2"/>
  <c r="H194" i="2"/>
  <c r="F188" i="2"/>
  <c r="F186" i="2"/>
  <c r="G208" i="2" l="1"/>
  <c r="H208" i="2"/>
  <c r="G207" i="2"/>
  <c r="H207" i="2"/>
  <c r="G200" i="2"/>
  <c r="H200" i="2"/>
  <c r="G202" i="2"/>
  <c r="H202" i="2"/>
  <c r="G201" i="2"/>
  <c r="H201" i="2"/>
  <c r="C202" i="2"/>
  <c r="E202" i="2"/>
  <c r="F202" i="2"/>
  <c r="D202" i="2"/>
  <c r="G203" i="2"/>
  <c r="H203" i="2"/>
  <c r="D199" i="2"/>
  <c r="E199" i="2"/>
  <c r="F199" i="2"/>
  <c r="C200" i="2"/>
  <c r="D200" i="2"/>
  <c r="E200" i="2"/>
  <c r="F200" i="2"/>
  <c r="G206" i="2"/>
  <c r="H206" i="2"/>
  <c r="G205" i="2"/>
  <c r="H205" i="2"/>
  <c r="G204" i="2"/>
  <c r="H204" i="2"/>
  <c r="G209" i="2" l="1"/>
  <c r="F219" i="2" s="1"/>
  <c r="H209" i="2"/>
  <c r="F220" i="2" s="1"/>
  <c r="C110" i="2" l="1"/>
  <c r="F187" i="2" l="1"/>
  <c r="F189" i="2"/>
  <c r="F190" i="2"/>
  <c r="F191" i="2"/>
  <c r="F192" i="2"/>
  <c r="F193" i="2"/>
  <c r="F194" i="2"/>
  <c r="C205" i="2" l="1"/>
  <c r="D205" i="2"/>
  <c r="E205" i="2"/>
  <c r="F205" i="2"/>
  <c r="C203" i="2"/>
  <c r="D203" i="2"/>
  <c r="E203" i="2"/>
  <c r="F203" i="2"/>
  <c r="C201" i="2"/>
  <c r="D201" i="2"/>
  <c r="E201" i="2"/>
  <c r="F201" i="2"/>
  <c r="C206" i="2"/>
  <c r="E206" i="2"/>
  <c r="F206" i="2"/>
  <c r="D206" i="2"/>
  <c r="C204" i="2"/>
  <c r="E204" i="2"/>
  <c r="F204" i="2"/>
  <c r="D204" i="2"/>
  <c r="C208" i="2"/>
  <c r="D208" i="2"/>
  <c r="E208" i="2"/>
  <c r="F208" i="2"/>
  <c r="C207" i="2"/>
  <c r="D207" i="2"/>
  <c r="E207" i="2"/>
  <c r="F207" i="2"/>
  <c r="E245" i="2"/>
  <c r="C256" i="2" s="1"/>
  <c r="E256" i="2" s="1"/>
  <c r="C287" i="2" s="1"/>
  <c r="E209" i="2" l="1"/>
  <c r="F217" i="2" s="1"/>
  <c r="D209" i="2"/>
  <c r="F216" i="2" s="1"/>
  <c r="F209" i="2"/>
  <c r="F218" i="2" s="1"/>
  <c r="E151" i="2" l="1"/>
  <c r="E287" i="2"/>
  <c r="D287" i="2"/>
  <c r="H287" i="2"/>
  <c r="G287" i="2"/>
  <c r="F287" i="2"/>
  <c r="E155" i="2" l="1"/>
  <c r="C166" i="2" s="1"/>
  <c r="G47" i="2" l="1"/>
  <c r="C284" i="2" l="1"/>
  <c r="C61" i="2"/>
  <c r="C81" i="2"/>
  <c r="F81" i="2" s="1"/>
  <c r="E90" i="2" s="1"/>
  <c r="C71" i="2"/>
  <c r="E71" i="2" s="1"/>
  <c r="D90" i="2" s="1"/>
  <c r="D216" i="2"/>
  <c r="D217" i="2" s="1"/>
  <c r="D218" i="2" s="1"/>
  <c r="D219" i="2" s="1"/>
  <c r="D220" i="2" s="1"/>
  <c r="D126" i="2"/>
  <c r="D127" i="2"/>
  <c r="D128" i="2"/>
  <c r="D129" i="2"/>
  <c r="D130" i="2"/>
  <c r="D117" i="2"/>
  <c r="D118" i="2"/>
  <c r="D119" i="2"/>
  <c r="D120" i="2"/>
  <c r="D62" i="2" l="1"/>
  <c r="D63" i="2"/>
  <c r="D64" i="2"/>
  <c r="D65" i="2"/>
  <c r="D66" i="2"/>
  <c r="D61" i="2"/>
  <c r="E61" i="2" s="1"/>
  <c r="E82" i="2"/>
  <c r="E83" i="2"/>
  <c r="E84" i="2"/>
  <c r="E85" i="2"/>
  <c r="E86" i="2"/>
  <c r="D82" i="2"/>
  <c r="D83" i="2"/>
  <c r="D84" i="2"/>
  <c r="D85" i="2"/>
  <c r="D86" i="2"/>
  <c r="C90" i="2" l="1"/>
  <c r="F90" i="2" s="1"/>
  <c r="E166" i="2"/>
  <c r="E172" i="2" s="1"/>
  <c r="G49" i="2"/>
  <c r="C116" i="2" l="1"/>
  <c r="E116" i="2" s="1"/>
  <c r="C125" i="2"/>
  <c r="E284" i="2"/>
  <c r="C73" i="2"/>
  <c r="E73" i="2" s="1"/>
  <c r="D92" i="2" s="1"/>
  <c r="C172" i="2"/>
  <c r="E175" i="2"/>
  <c r="E173" i="2"/>
  <c r="E177" i="2"/>
  <c r="E176" i="2"/>
  <c r="E174" i="2"/>
  <c r="G50" i="2"/>
  <c r="G48" i="2"/>
  <c r="G51" i="2"/>
  <c r="C65" i="2" l="1"/>
  <c r="C75" i="2"/>
  <c r="E75" i="2" s="1"/>
  <c r="D94" i="2" s="1"/>
  <c r="C62" i="2"/>
  <c r="C82" i="2"/>
  <c r="C72" i="2"/>
  <c r="E72" i="2" s="1"/>
  <c r="D91" i="2" s="1"/>
  <c r="C64" i="2"/>
  <c r="E64" i="2" s="1"/>
  <c r="C74" i="2"/>
  <c r="E74" i="2" s="1"/>
  <c r="G52" i="2"/>
  <c r="F284" i="2"/>
  <c r="G284" i="2"/>
  <c r="C209" i="2"/>
  <c r="F215" i="2" s="1"/>
  <c r="C134" i="2"/>
  <c r="C84" i="2"/>
  <c r="F84" i="2" s="1"/>
  <c r="E93" i="2" s="1"/>
  <c r="C63" i="2"/>
  <c r="C86" i="2" l="1"/>
  <c r="F86" i="2" s="1"/>
  <c r="E95" i="2" s="1"/>
  <c r="C66" i="2"/>
  <c r="E66" i="2" s="1"/>
  <c r="C95" i="2" s="1"/>
  <c r="C76" i="2"/>
  <c r="E76" i="2" s="1"/>
  <c r="D95" i="2" s="1"/>
  <c r="H284" i="2"/>
  <c r="D93" i="2"/>
  <c r="C93" i="2"/>
  <c r="D284" i="2"/>
  <c r="E62" i="2"/>
  <c r="C91" i="2" s="1"/>
  <c r="E65" i="2"/>
  <c r="C94" i="2" s="1"/>
  <c r="E125" i="2"/>
  <c r="C85" i="2"/>
  <c r="F82" i="2"/>
  <c r="E91" i="2" s="1"/>
  <c r="C83" i="2"/>
  <c r="F83" i="2" s="1"/>
  <c r="E92" i="2" s="1"/>
  <c r="E63" i="2"/>
  <c r="F85" i="2" l="1"/>
  <c r="E94" i="2" s="1"/>
  <c r="F94" i="2" s="1"/>
  <c r="F95" i="2"/>
  <c r="F93" i="2"/>
  <c r="F91" i="2"/>
  <c r="C92" i="2"/>
  <c r="F92" i="2" s="1"/>
  <c r="C118" i="2" s="1"/>
  <c r="D134" i="2"/>
  <c r="C129" i="2" l="1"/>
  <c r="E129" i="2" s="1"/>
  <c r="D138" i="2" s="1"/>
  <c r="C120" i="2"/>
  <c r="E120" i="2" s="1"/>
  <c r="C138" i="2" s="1"/>
  <c r="C117" i="2"/>
  <c r="E117" i="2" s="1"/>
  <c r="C135" i="2" s="1"/>
  <c r="C119" i="2"/>
  <c r="E119" i="2" s="1"/>
  <c r="C137" i="2" s="1"/>
  <c r="C121" i="2"/>
  <c r="E121" i="2" s="1"/>
  <c r="C139" i="2" s="1"/>
  <c r="C175" i="2"/>
  <c r="C130" i="2"/>
  <c r="E130" i="2" s="1"/>
  <c r="D139" i="2" s="1"/>
  <c r="C128" i="2"/>
  <c r="E128" i="2" s="1"/>
  <c r="D137" i="2" s="1"/>
  <c r="C177" i="2"/>
  <c r="C176" i="2"/>
  <c r="E134" i="2"/>
  <c r="C126" i="2"/>
  <c r="E126" i="2" s="1"/>
  <c r="C173" i="2"/>
  <c r="E137" i="2" l="1"/>
  <c r="D175" i="2" s="1"/>
  <c r="F175" i="2" s="1"/>
  <c r="F285" i="2" s="1"/>
  <c r="D172" i="2"/>
  <c r="F172" i="2" s="1"/>
  <c r="E139" i="2"/>
  <c r="D177" i="2" s="1"/>
  <c r="F177" i="2" s="1"/>
  <c r="E138" i="2"/>
  <c r="D176" i="2" s="1"/>
  <c r="F176" i="2" s="1"/>
  <c r="E118" i="2"/>
  <c r="C136" i="2" s="1"/>
  <c r="C127" i="2"/>
  <c r="E127" i="2" s="1"/>
  <c r="C174" i="2"/>
  <c r="D135" i="2"/>
  <c r="E135" i="2" s="1"/>
  <c r="D173" i="2" s="1"/>
  <c r="F173" i="2" s="1"/>
  <c r="C285" i="2" l="1"/>
  <c r="C215" i="2"/>
  <c r="E215" i="2" s="1"/>
  <c r="G215" i="2" s="1"/>
  <c r="H215" i="2" s="1"/>
  <c r="C216" i="2"/>
  <c r="C219" i="2"/>
  <c r="C220" i="2"/>
  <c r="C218" i="2"/>
  <c r="H285" i="2"/>
  <c r="G285" i="2"/>
  <c r="D136" i="2"/>
  <c r="E136" i="2" s="1"/>
  <c r="D174" i="2" s="1"/>
  <c r="F174" i="2" s="1"/>
  <c r="D285" i="2"/>
  <c r="C217" i="2" l="1"/>
  <c r="E285" i="2"/>
  <c r="E218" i="2"/>
  <c r="G218" i="2" l="1"/>
  <c r="H218" i="2" s="1"/>
  <c r="E219" i="2"/>
  <c r="E220" i="2"/>
  <c r="E216" i="2"/>
  <c r="G216" i="2" s="1"/>
  <c r="H216" i="2" s="1"/>
  <c r="C229" i="2" l="1"/>
  <c r="C231" i="2"/>
  <c r="G219" i="2"/>
  <c r="H219" i="2" s="1"/>
  <c r="G220" i="2"/>
  <c r="H220" i="2" s="1"/>
  <c r="E217" i="2"/>
  <c r="D231" i="2" l="1"/>
  <c r="D229" i="2"/>
  <c r="C233" i="2"/>
  <c r="C232" i="2"/>
  <c r="G217" i="2"/>
  <c r="H217" i="2" s="1"/>
  <c r="D286" i="2" l="1"/>
  <c r="C273" i="2"/>
  <c r="E273" i="2" s="1"/>
  <c r="D288" i="2" s="1"/>
  <c r="F286" i="2"/>
  <c r="C275" i="2"/>
  <c r="E275" i="2" s="1"/>
  <c r="F288" i="2" s="1"/>
  <c r="D232" i="2"/>
  <c r="D233" i="2"/>
  <c r="C230" i="2"/>
  <c r="D230" i="2" s="1"/>
  <c r="D289" i="2" l="1"/>
  <c r="D295" i="2" s="1"/>
  <c r="E295" i="2" s="1"/>
  <c r="F289" i="2"/>
  <c r="D297" i="2" s="1"/>
  <c r="E297" i="2" s="1"/>
  <c r="H286" i="2"/>
  <c r="C277" i="2"/>
  <c r="E277" i="2" s="1"/>
  <c r="H288" i="2" s="1"/>
  <c r="E286" i="2"/>
  <c r="C274" i="2"/>
  <c r="E274" i="2" s="1"/>
  <c r="E288" i="2" s="1"/>
  <c r="G286" i="2"/>
  <c r="C276" i="2"/>
  <c r="E276" i="2" s="1"/>
  <c r="G288" i="2" s="1"/>
  <c r="C228" i="2"/>
  <c r="H289" i="2" l="1"/>
  <c r="D299" i="2" s="1"/>
  <c r="E299" i="2" s="1"/>
  <c r="E289" i="2"/>
  <c r="D296" i="2" s="1"/>
  <c r="E296" i="2" s="1"/>
  <c r="G289" i="2"/>
  <c r="D298" i="2" s="1"/>
  <c r="E298" i="2" s="1"/>
  <c r="D228" i="2"/>
  <c r="C272" i="2" s="1"/>
  <c r="C286" i="2" l="1"/>
  <c r="E272" i="2"/>
  <c r="C288" i="2" s="1"/>
  <c r="C289" i="2" l="1"/>
  <c r="D294" i="2" s="1"/>
  <c r="E294" i="2" s="1"/>
  <c r="D300" i="2" l="1"/>
  <c r="E300" i="2"/>
</calcChain>
</file>

<file path=xl/sharedStrings.xml><?xml version="1.0" encoding="utf-8"?>
<sst xmlns="http://schemas.openxmlformats.org/spreadsheetml/2006/main" count="372" uniqueCount="180">
  <si>
    <t>SALÁRIO BASE</t>
  </si>
  <si>
    <t>Base de cálculo</t>
  </si>
  <si>
    <t>Percentual</t>
  </si>
  <si>
    <t>Categoria</t>
  </si>
  <si>
    <t>Valor</t>
  </si>
  <si>
    <t>ADICIONAL NOTURNO</t>
  </si>
  <si>
    <t>Base de Cálculo</t>
  </si>
  <si>
    <t>Proporção</t>
  </si>
  <si>
    <t>Adicional Noturno</t>
  </si>
  <si>
    <t>Hora Noturna
Reduzida</t>
  </si>
  <si>
    <t>Total</t>
  </si>
  <si>
    <t>ADICIONAL DE FÉRIAS - 1/3 CONSTITUCIONAL</t>
  </si>
  <si>
    <t>Alíquota Adicional</t>
  </si>
  <si>
    <t>1/3 Constitucional</t>
  </si>
  <si>
    <t>Férias</t>
  </si>
  <si>
    <t>COMPOSIÇÃO DO GPS E FGTS</t>
  </si>
  <si>
    <t>Encargos</t>
  </si>
  <si>
    <t>INSS - empregador</t>
  </si>
  <si>
    <t>SAT- GIL/RAT</t>
  </si>
  <si>
    <t>SEBRAE</t>
  </si>
  <si>
    <t>FGTS</t>
  </si>
  <si>
    <t>TOTAL</t>
  </si>
  <si>
    <t>GPS - GUIA DA PREVIDÊNCIA SOCIAL</t>
  </si>
  <si>
    <t>GPS</t>
  </si>
  <si>
    <t>SUBMÓDULO 2.3 - BENEFÍCIOS MENSAIS E DIÁRIOS</t>
  </si>
  <si>
    <t>Desconto</t>
  </si>
  <si>
    <t>Custo efetivo</t>
  </si>
  <si>
    <t>Vale Refeição</t>
  </si>
  <si>
    <t>Submódulo 2.1</t>
  </si>
  <si>
    <t>Submódulo 2.2</t>
  </si>
  <si>
    <t>Submódulo 2.3</t>
  </si>
  <si>
    <t>Custo diário</t>
  </si>
  <si>
    <t>Divisor do dia</t>
  </si>
  <si>
    <t>Incidencia anual</t>
  </si>
  <si>
    <t>Duração Legal  
da Ausência</t>
  </si>
  <si>
    <t>Dias de reposição</t>
  </si>
  <si>
    <t>Composição</t>
  </si>
  <si>
    <t>Total Para reposição</t>
  </si>
  <si>
    <t>ESTIMATIVA DA NECESSIDADE DE REPOSIÇÃO DE PROFISSIONAL</t>
  </si>
  <si>
    <t>Necessidade de Reposição</t>
  </si>
  <si>
    <t>Custo anual</t>
  </si>
  <si>
    <t>Custo mensal</t>
  </si>
  <si>
    <t>Módulo</t>
  </si>
  <si>
    <t>13° Salário</t>
  </si>
  <si>
    <t>MÓDULO 2 - ENCARGOS E BENEFÍCIOS (ANUAIS, MENSAIS E DIÁRIOS)</t>
  </si>
  <si>
    <t>Provisionamento Mensal</t>
  </si>
  <si>
    <t>SUBMÓDULO 2.1 – 13° SALÁRIO, FÉRIAS E ADICIONAL DE FÉRIAS</t>
  </si>
  <si>
    <t>GRATIFICAÇÃO DE FUNÇÃO</t>
  </si>
  <si>
    <t>Gratificação de função</t>
  </si>
  <si>
    <t>INFORMAÇÃO DE PERCENTUAIS ESTIMADOS DE CITL</t>
  </si>
  <si>
    <t>Custos Indiretos</t>
  </si>
  <si>
    <t>Lucro</t>
  </si>
  <si>
    <t>CUSTO DO TRABALHADOR</t>
  </si>
  <si>
    <t>Item</t>
  </si>
  <si>
    <t>Calça</t>
  </si>
  <si>
    <t>Descrição</t>
  </si>
  <si>
    <t xml:space="preserve">Valor total </t>
  </si>
  <si>
    <t>Custo com Uniformes</t>
  </si>
  <si>
    <t>Adicional de Insalubridade</t>
  </si>
  <si>
    <t>Duração dos itens 
(vida útil)</t>
  </si>
  <si>
    <t xml:space="preserve">Valor </t>
  </si>
  <si>
    <t xml:space="preserve">Item </t>
  </si>
  <si>
    <t>Condicionado a assiduidade</t>
  </si>
  <si>
    <t>Valor total</t>
  </si>
  <si>
    <t xml:space="preserve">ADICIONAIS </t>
  </si>
  <si>
    <t>DESCONTO DO VALE ALIMENTAÇÃO/REFEIÇÃO</t>
  </si>
  <si>
    <t>CUSTO EFETIVO DO VALE ALIMENTAÇÃO/REFEIÇÃO</t>
  </si>
  <si>
    <t xml:space="preserve">Custo total </t>
  </si>
  <si>
    <t xml:space="preserve">Desconto </t>
  </si>
  <si>
    <t>Assistência Médica</t>
  </si>
  <si>
    <t>Serviço Assistencial</t>
  </si>
  <si>
    <t>Fundo de Formação</t>
  </si>
  <si>
    <t>Benefícios</t>
  </si>
  <si>
    <t>Outros Benefícios</t>
  </si>
  <si>
    <t>VALOR POR EMPREGADO</t>
  </si>
  <si>
    <t>Salário-Educação</t>
  </si>
  <si>
    <t xml:space="preserve">SESC </t>
  </si>
  <si>
    <t>SENAC</t>
  </si>
  <si>
    <t xml:space="preserve">INCRA </t>
  </si>
  <si>
    <t>1 a 6</t>
  </si>
  <si>
    <t xml:space="preserve">TOTAL </t>
  </si>
  <si>
    <t>Custo com EPIs</t>
  </si>
  <si>
    <t xml:space="preserve">Planilha elaborada com base nos seguintes documentos: </t>
  </si>
  <si>
    <t xml:space="preserve">* Legislação vigente. </t>
  </si>
  <si>
    <t>06 meses</t>
  </si>
  <si>
    <t>CUSTO TOTAL DA CONTRATAÇÃO</t>
  </si>
  <si>
    <t>Quantidade</t>
  </si>
  <si>
    <t>Camiseta</t>
  </si>
  <si>
    <t>1 - Remuneração</t>
  </si>
  <si>
    <t>2 - Encargos e Benefícios</t>
  </si>
  <si>
    <t>3 - Reposição do Profissional Ausente</t>
  </si>
  <si>
    <t>4 - Insumos Diversos</t>
  </si>
  <si>
    <t>5 - Custos Indiretos, Tributos e Lucro</t>
  </si>
  <si>
    <t>SUBMÓDULO 3.1. CUSTO DIÁRIO PARA O REPOSITOR / AUSÊNCIAS LEGAIS</t>
  </si>
  <si>
    <t>MÓDULO 4 - INSUMOS DE MÃO DE OBRA</t>
  </si>
  <si>
    <t>Valor mensal</t>
  </si>
  <si>
    <t>01 a 06</t>
  </si>
  <si>
    <t>TOTAL MÓDULO 1 - REMUNERAÇÃO</t>
  </si>
  <si>
    <t>TOTAL MÓDULO 2 - ENCARGOS E BENEFÍCIOS (ANUAIS, MENSAIS E DIÁRIOS)</t>
  </si>
  <si>
    <t>TOTAL MÓDULO 3 - CUSTO DE REPOSIÇÃO DO PROFISSIONAL AUSENTE</t>
  </si>
  <si>
    <t>TOTAL MÓDULO 4 - INSUMOS DE MÃO DE OBRA</t>
  </si>
  <si>
    <t>TOTAL MÓDULO 5 - CUSTOS INDIRETOS, TRIBUTOS E LUCRO</t>
  </si>
  <si>
    <t>TOTAL SUBMÓDULO 2.1 – 13° SALÁRIO, FÉRIAS E ADICIONAL DE FÉRIAS</t>
  </si>
  <si>
    <t>TOTAL SUBMÓDULO 2.2 - ENCARGOS PREVIDENCIÁRIOS E FGTS</t>
  </si>
  <si>
    <t>Valor da Cumulação de Função/ Copeira</t>
  </si>
  <si>
    <t xml:space="preserve"> </t>
  </si>
  <si>
    <t>TOTAL ADICIONAL POR TRABALHO NOTURNO</t>
  </si>
  <si>
    <t>FGTS - FUNDO DE GARANTIA POR TEMPO DE SERVIÇO                                                                Lei n° 8.036, de 1990</t>
  </si>
  <si>
    <t xml:space="preserve">Probabilidade de ocorrência de ausências legais, conforme previsão do art. 473 da Consolidação das Leis do Trabalho. Neste caso foi utilizado probabilidade de ocorrência, mediante estatísticas da Relação Anual de Informações Sociais-2016 (RAIS/MTE), da Pesquisa Nacional por Amostra de Domicílios-2016 (PNAD/IBGE), do Registro Civil (IBGE)-2016.      </t>
  </si>
  <si>
    <t xml:space="preserve">Memória de Cálculo - número de dias de reposição do profissional ausente para cada evento. São computados, então, a probabilidade de dias de ausência para cobertura, conforme escala de trabalho mensal.                                          </t>
  </si>
  <si>
    <t>Proporção dias afetados - Dias úteis</t>
  </si>
  <si>
    <t xml:space="preserve">Proporção dias afetados - Devido a escala. </t>
  </si>
  <si>
    <t>Substituto na cobertura de Licença Paternidade</t>
  </si>
  <si>
    <t>Substituto na cobertura de Licença Maternidade</t>
  </si>
  <si>
    <t>Substituto na cobertura de Ausência por afastamento por doença</t>
  </si>
  <si>
    <t>Substituto na cobertura de Ausência por consulta pré-natal</t>
  </si>
  <si>
    <t>Substituto na cobertura de Ausência por consulta médica de filho(a)/familiar</t>
  </si>
  <si>
    <t>Substituto na cobertura de Ausência por óbitos na família</t>
  </si>
  <si>
    <t>Substituto na cobertura de Ausência por acidente trabalho</t>
  </si>
  <si>
    <t>Substituto na cobertura de Ausência por Casamento</t>
  </si>
  <si>
    <t>Substituto na cobertura de Ausência por doação de sangue</t>
  </si>
  <si>
    <t>Substituto na cobertura de Ausência por Testemunho</t>
  </si>
  <si>
    <t xml:space="preserve">Custo anual </t>
  </si>
  <si>
    <t xml:space="preserve">Custo mensal </t>
  </si>
  <si>
    <t>* Instrução Normativa nº 07 de 26/05/2017 (ATUALIZADA). https://www.comprasgovernamentais.gov.br/index.php/legislacao/instrucoes-normativas/760-instrucao-normativa-n-05-de-25-de-maio-de-2017 .</t>
  </si>
  <si>
    <t>MUNICÍPIO DE CORONEL VIVIDA</t>
  </si>
  <si>
    <t xml:space="preserve">MÓDULO 1 - REMUNERAÇÃO                                                                                                                                                           </t>
  </si>
  <si>
    <t>A remuneração é definida no art. 457 da Consolidação das Leis do Trabalho, e é composta por Salário Base, Adicionais (noturno e de insalubridade) e gratificações.</t>
  </si>
  <si>
    <t xml:space="preserve">ADICIONAL DE INSALUBRIDADE                                                                                                       </t>
  </si>
  <si>
    <t xml:space="preserve">ADICIONAL NOTURNO                                                                                                                                                </t>
  </si>
  <si>
    <t xml:space="preserve">ADICIONAL DE HORA NOTURNA REDUZIDA                                                                                                                  </t>
  </si>
  <si>
    <t xml:space="preserve">13° SALÁRIO
</t>
  </si>
  <si>
    <t>Previsto no Decreto 57.155, de 1965.</t>
  </si>
  <si>
    <t xml:space="preserve">FÉRIAS
</t>
  </si>
  <si>
    <t xml:space="preserve">Previsto no art. 7° da Constituição Federal. Férias remuneradas após o término do contrato de 12 (doze) meses de serviço. </t>
  </si>
  <si>
    <t xml:space="preserve">SUBMÓDULO 2.2 - ENCARGOS PREVIDENCIÁRIOS E FGTS                                                                                                                                                       </t>
  </si>
  <si>
    <t xml:space="preserve">Previsto no art. 195 da Constituição Federal. Os percentuais informados não são taxativos e deverão observar o enquadramento real das empresas prestadoras de serviço, em especial no que diz respeito ao SAT-GIIL/RAT ( Riscos Ambientais do Trabalho). </t>
  </si>
  <si>
    <t xml:space="preserve">TOTAL MÓDULO 3 - CUSTO DE REPOSIÇÃO DO PROFISSIONAL AUSENTE                                                                                                         </t>
  </si>
  <si>
    <t xml:space="preserve">Conforme pesquisa realizada nas contratações atuais do Município, há a necessidade de provisionar o percentual de 2,24 sobre o custo mensal de reposição do profissional ausente.  </t>
  </si>
  <si>
    <t xml:space="preserve">UNIFORMES                                                                                                                                           </t>
  </si>
  <si>
    <t xml:space="preserve">Os valores foram definidos com base em pesquisa de mercado. </t>
  </si>
  <si>
    <t xml:space="preserve">EQUIPAMENTOS DE PROTEÇÃO INDIVIDUAL                                                                                                                    </t>
  </si>
  <si>
    <t xml:space="preserve">Os valores foram definidos com base em pesquisa de mercado. Os EPIs foram definidos conforme Laudo emitido pelo Responsável pela Segurança no Trabalho do Município, e legislação vigente. </t>
  </si>
  <si>
    <t xml:space="preserve">MÓDULO 5 - CUSTOS INDIRETOS, TRIBUTOS E LUCRO                                                                                                                 </t>
  </si>
  <si>
    <t xml:space="preserve">VALE ALIMENTAÇÃO/REFEIÇÃO                                                                                                 </t>
  </si>
  <si>
    <t xml:space="preserve">OUTROS BENEFÍCIOS                                               </t>
  </si>
  <si>
    <t xml:space="preserve">SALÁRIO BASE                                                            </t>
  </si>
  <si>
    <t xml:space="preserve">GRATIFICAÇÃO DE FUNÇÃO  </t>
  </si>
  <si>
    <t xml:space="preserve">Eventuais custos não previstos expressamente na memória de cálculo devem ser cobertos pelo LDI (Lucro e Despesas Indiretas). A licitante deve elaborar sua proposta e, por conseguinte, sua planilha com base no regime de tributação ao qual estará submetida durante a execução do contrato. Os Custos Indiretos e o Lucro foram baseados nas propostas das licitantes participantes do último processo licitatório para contratação deste objeto. </t>
  </si>
  <si>
    <t xml:space="preserve">PERCENTUAL     </t>
  </si>
  <si>
    <t>Valor Unitário</t>
  </si>
  <si>
    <t xml:space="preserve"> VALOR TOTAL</t>
  </si>
  <si>
    <t>MÓDULO 3 - CUSTO DE REPOSIÇÃO DO PROFISSIONAL AUSENTE</t>
  </si>
  <si>
    <t>SUBMÓDULO 3.1 - AUSÊNCIAS LEGAIS</t>
  </si>
  <si>
    <t xml:space="preserve">Tributos  </t>
  </si>
  <si>
    <t xml:space="preserve">PIS 1,65% COFINS 7,6% ISS 5%                     </t>
  </si>
  <si>
    <t>PLANILHA DE CUSTOS TOMADA DE PREÇOS Nº 00/2019</t>
  </si>
  <si>
    <t>Conforme CCT cláusula 3ª e tabela de salários do SINPEFEPAR</t>
  </si>
  <si>
    <t xml:space="preserve">Não Consta na  CCT.  </t>
  </si>
  <si>
    <t xml:space="preserve">Não Consta na CCT. </t>
  </si>
  <si>
    <t>Não consta trabalho noturno.</t>
  </si>
  <si>
    <t>Trabalho por Hora/Aula.</t>
  </si>
  <si>
    <t>Basquetebol</t>
  </si>
  <si>
    <t>kiickboxing</t>
  </si>
  <si>
    <t>tenis de mesa</t>
  </si>
  <si>
    <t>futsal</t>
  </si>
  <si>
    <t>voleibol</t>
  </si>
  <si>
    <t>Voleibol</t>
  </si>
  <si>
    <t>bocha</t>
  </si>
  <si>
    <t>Salário Base Semanal</t>
  </si>
  <si>
    <t xml:space="preserve">Não consta na CCT. </t>
  </si>
  <si>
    <t>,00,</t>
  </si>
  <si>
    <t xml:space="preserve">Não consta  na CCT  </t>
  </si>
  <si>
    <t>basquetebol</t>
  </si>
  <si>
    <t xml:space="preserve">Calçado  </t>
  </si>
  <si>
    <t>CUSTO TOTAL POR TRABALHADOR SEMANAL</t>
  </si>
  <si>
    <t>Custo Semanal</t>
  </si>
  <si>
    <t>Custo Mensal</t>
  </si>
  <si>
    <t>* Convenção Coletiva de Trabalho do Sindicato dos Profissionais de Educacao Fisica do Estado do Parana  Registro no MTE PR002268/2018, que abrange o Município de Coronel Vivida, vigência 2017/2018 .</t>
  </si>
  <si>
    <t>* Tabela de Salários conforme Convencao Coletiva.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</si>
</sst>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R$&quot;\ * #,##0.00_ ;_ &quot;R$&quot;\ * \-#,##0.00_ ;_ &quot;R$&quot;\ * &quot;-&quot;??_ ;_ @_ "/>
    <numFmt numFmtId="164" formatCode="_-* #,##0.00_-;\-* #,##0.00_-;_-* &quot;-&quot;??_-;_-@_-"/>
    <numFmt numFmtId="165" formatCode="#,##0.00;[Red]#,##0.00"/>
    <numFmt numFmtId="166" formatCode="0.0000"/>
    <numFmt numFmtId="167" formatCode="#,##0.0000_ ;\-#,##0.0000\ "/>
    <numFmt numFmtId="168" formatCode="_(* #,##0.00_);_(* \(#,##0.00\);_(* \-??_);_(@_)"/>
  </numFmts>
  <fonts count="35"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2"/>
      <color rgb="FFFF0000"/>
      <name val="Times New Roman"/>
      <family val="1"/>
    </font>
    <font>
      <sz val="12"/>
      <color indexed="8"/>
      <name val="Times New Roman"/>
      <family val="1"/>
    </font>
    <font>
      <sz val="18"/>
      <color theme="0"/>
      <name val="Times New Roman"/>
      <family val="1"/>
    </font>
    <font>
      <sz val="10"/>
      <name val="Times New Roman"/>
      <family val="1"/>
    </font>
    <font>
      <b/>
      <sz val="10"/>
      <color theme="1"/>
      <name val="Times New Roman"/>
      <family val="1"/>
    </font>
    <font>
      <sz val="10"/>
      <color theme="1"/>
      <name val="Times New Roman"/>
      <family val="1"/>
    </font>
    <font>
      <b/>
      <sz val="10"/>
      <name val="Times New Roman"/>
      <family val="1"/>
    </font>
    <font>
      <sz val="10"/>
      <color theme="1"/>
      <name val="Calibri"/>
      <family val="2"/>
      <scheme val="minor"/>
    </font>
    <font>
      <sz val="10"/>
      <color rgb="FFFF0000"/>
      <name val="Times New Roman"/>
      <family val="1"/>
    </font>
    <font>
      <b/>
      <sz val="10"/>
      <color indexed="8"/>
      <name val="Times New Roman"/>
      <family val="1"/>
    </font>
    <font>
      <sz val="10"/>
      <color indexed="8"/>
      <name val="Times New Roman"/>
      <family val="1"/>
    </font>
    <font>
      <b/>
      <sz val="13"/>
      <color theme="1"/>
      <name val="Times New Roman"/>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14999847407452621"/>
        <bgColor indexed="41"/>
      </patternFill>
    </fill>
    <fill>
      <patternFill patternType="solid">
        <fgColor theme="0" tint="-0.14999847407452621"/>
        <bgColor indexed="26"/>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53">
    <xf numFmtId="0" fontId="0" fillId="0" borderId="0"/>
    <xf numFmtId="9" fontId="1" fillId="0" borderId="0" applyFont="0" applyFill="0" applyBorder="0" applyAlignment="0" applyProtection="0"/>
    <xf numFmtId="164" fontId="1" fillId="0" borderId="0" applyFont="0" applyFill="0" applyBorder="0" applyAlignment="0" applyProtection="0"/>
    <xf numFmtId="168" fontId="5"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1"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164" fontId="1" fillId="0" borderId="0" applyFont="0" applyFill="0" applyBorder="0" applyAlignment="0" applyProtection="0"/>
    <xf numFmtId="0" fontId="2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4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wrapText="1"/>
    </xf>
    <xf numFmtId="167" fontId="2" fillId="0" borderId="0" xfId="2" applyNumberFormat="1" applyFont="1" applyBorder="1" applyAlignment="1">
      <alignment horizontal="center" vertical="center" wrapText="1"/>
    </xf>
    <xf numFmtId="9" fontId="3" fillId="0" borderId="0" xfId="1"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1" fontId="24" fillId="0" borderId="0" xfId="3" applyNumberFormat="1" applyFont="1" applyBorder="1" applyAlignment="1">
      <alignment horizontal="center" vertical="center"/>
    </xf>
    <xf numFmtId="2" fontId="24" fillId="0" borderId="0" xfId="3" applyNumberFormat="1" applyFont="1" applyBorder="1" applyAlignment="1">
      <alignment horizontal="center" vertical="center"/>
    </xf>
    <xf numFmtId="44" fontId="24" fillId="0" borderId="0" xfId="3" applyNumberFormat="1" applyFont="1" applyBorder="1" applyAlignment="1">
      <alignment horizontal="center" vertical="center"/>
    </xf>
    <xf numFmtId="44" fontId="23" fillId="0" borderId="0" xfId="0" applyNumberFormat="1" applyFont="1" applyFill="1" applyBorder="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8" fillId="0" borderId="0" xfId="0" applyFont="1" applyAlignment="1">
      <alignment horizontal="center" vertical="center"/>
    </xf>
    <xf numFmtId="0" fontId="27" fillId="36" borderId="1" xfId="0" applyFont="1" applyFill="1" applyBorder="1" applyAlignment="1">
      <alignment horizontal="center" vertical="center"/>
    </xf>
    <xf numFmtId="44" fontId="27" fillId="0" borderId="1" xfId="0" applyNumberFormat="1" applyFont="1" applyBorder="1" applyAlignment="1">
      <alignment horizontal="center" vertical="center"/>
    </xf>
    <xf numFmtId="44" fontId="29" fillId="0" borderId="1" xfId="0" applyNumberFormat="1" applyFont="1" applyBorder="1" applyAlignment="1">
      <alignment horizontal="center" vertical="center"/>
    </xf>
    <xf numFmtId="0" fontId="27" fillId="0" borderId="0" xfId="0" applyFont="1" applyBorder="1" applyAlignment="1">
      <alignment vertical="center"/>
    </xf>
    <xf numFmtId="0" fontId="28" fillId="0" borderId="0" xfId="0" applyFont="1" applyBorder="1" applyAlignment="1">
      <alignment horizontal="center" vertical="center"/>
    </xf>
    <xf numFmtId="0" fontId="27" fillId="0" borderId="0" xfId="0" applyFont="1" applyFill="1" applyBorder="1" applyAlignment="1">
      <alignment vertical="center"/>
    </xf>
    <xf numFmtId="0" fontId="27" fillId="0" borderId="0" xfId="0" applyFont="1" applyAlignment="1">
      <alignment horizontal="center" vertical="center"/>
    </xf>
    <xf numFmtId="0" fontId="27" fillId="36" borderId="1" xfId="0" applyFont="1" applyFill="1" applyBorder="1" applyAlignment="1">
      <alignment horizontal="center" vertical="center" wrapText="1"/>
    </xf>
    <xf numFmtId="44" fontId="28" fillId="0" borderId="1" xfId="0" applyNumberFormat="1" applyFont="1" applyBorder="1" applyAlignment="1">
      <alignment horizontal="center" vertical="center"/>
    </xf>
    <xf numFmtId="10" fontId="28" fillId="0" borderId="1" xfId="1" applyNumberFormat="1" applyFont="1" applyBorder="1" applyAlignment="1">
      <alignment horizontal="center" vertical="center"/>
    </xf>
    <xf numFmtId="0" fontId="28" fillId="0" borderId="1" xfId="0" applyFont="1" applyFill="1" applyBorder="1" applyAlignment="1">
      <alignment horizontal="center" vertical="center"/>
    </xf>
    <xf numFmtId="0" fontId="31" fillId="0" borderId="0" xfId="0" applyFont="1" applyAlignment="1">
      <alignment horizontal="center" vertical="center"/>
    </xf>
    <xf numFmtId="10" fontId="28" fillId="0" borderId="1" xfId="0" applyNumberFormat="1" applyFont="1" applyBorder="1" applyAlignment="1">
      <alignment horizontal="center" vertical="center"/>
    </xf>
    <xf numFmtId="0" fontId="28" fillId="0" borderId="0" xfId="0" applyFont="1" applyFill="1" applyBorder="1" applyAlignment="1">
      <alignment horizontal="center" vertical="center"/>
    </xf>
    <xf numFmtId="0" fontId="26" fillId="0" borderId="0" xfId="0" applyFont="1" applyBorder="1" applyAlignment="1">
      <alignment horizontal="center" vertical="center" wrapText="1"/>
    </xf>
    <xf numFmtId="44" fontId="28" fillId="0" borderId="0" xfId="0" applyNumberFormat="1" applyFont="1" applyBorder="1" applyAlignment="1">
      <alignment horizontal="center" vertical="center"/>
    </xf>
    <xf numFmtId="10" fontId="28" fillId="0" borderId="0" xfId="0" applyNumberFormat="1" applyFont="1" applyBorder="1" applyAlignment="1">
      <alignment horizontal="center" vertical="center"/>
    </xf>
    <xf numFmtId="44" fontId="27" fillId="0" borderId="0" xfId="0" applyNumberFormat="1" applyFont="1" applyBorder="1" applyAlignment="1">
      <alignment horizontal="center" vertical="center"/>
    </xf>
    <xf numFmtId="0" fontId="29" fillId="36" borderId="1" xfId="0" applyFont="1" applyFill="1" applyBorder="1" applyAlignment="1">
      <alignment horizontal="center" vertical="center"/>
    </xf>
    <xf numFmtId="0" fontId="26" fillId="0" borderId="1" xfId="0" applyFont="1" applyFill="1" applyBorder="1" applyAlignment="1">
      <alignment horizontal="center" vertical="center"/>
    </xf>
    <xf numFmtId="10" fontId="26" fillId="0" borderId="1" xfId="0" applyNumberFormat="1" applyFont="1" applyBorder="1" applyAlignment="1">
      <alignment horizontal="center" vertical="center"/>
    </xf>
    <xf numFmtId="10" fontId="27" fillId="36" borderId="1" xfId="1" applyNumberFormat="1" applyFont="1" applyFill="1" applyBorder="1" applyAlignment="1">
      <alignment horizontal="center" vertical="center"/>
    </xf>
    <xf numFmtId="0" fontId="28" fillId="0" borderId="0" xfId="0" applyFont="1" applyBorder="1" applyAlignment="1">
      <alignment horizontal="center" vertical="center" wrapText="1"/>
    </xf>
    <xf numFmtId="165" fontId="28" fillId="0" borderId="0" xfId="0" applyNumberFormat="1" applyFont="1" applyBorder="1" applyAlignment="1">
      <alignment horizontal="center" vertical="center"/>
    </xf>
    <xf numFmtId="165" fontId="27" fillId="0" borderId="0" xfId="0" applyNumberFormat="1" applyFont="1" applyBorder="1" applyAlignment="1">
      <alignment horizontal="center" vertical="center"/>
    </xf>
    <xf numFmtId="44" fontId="28" fillId="0" borderId="1" xfId="0" applyNumberFormat="1" applyFont="1" applyFill="1" applyBorder="1" applyAlignment="1">
      <alignment horizontal="center" vertical="center"/>
    </xf>
    <xf numFmtId="0" fontId="28" fillId="0" borderId="0" xfId="0" applyFont="1" applyAlignment="1">
      <alignment vertical="center"/>
    </xf>
    <xf numFmtId="0" fontId="31" fillId="0" borderId="0" xfId="0" applyFont="1" applyFill="1" applyAlignment="1">
      <alignment horizontal="left" vertical="center" wrapText="1"/>
    </xf>
    <xf numFmtId="0" fontId="27" fillId="0" borderId="0" xfId="0" applyFont="1" applyFill="1" applyAlignment="1">
      <alignment horizontal="center" vertical="center"/>
    </xf>
    <xf numFmtId="0" fontId="29" fillId="0" borderId="0" xfId="0" applyFont="1" applyFill="1" applyBorder="1" applyAlignment="1">
      <alignment vertical="center"/>
    </xf>
    <xf numFmtId="0" fontId="28" fillId="0" borderId="0" xfId="0" applyFont="1" applyFill="1" applyAlignment="1">
      <alignment horizontal="center" vertical="center"/>
    </xf>
    <xf numFmtId="3" fontId="26" fillId="0" borderId="1" xfId="3" applyNumberFormat="1" applyFont="1" applyFill="1" applyBorder="1" applyAlignment="1" applyProtection="1">
      <alignment horizontal="center" vertical="center"/>
    </xf>
    <xf numFmtId="44" fontId="26" fillId="0" borderId="1" xfId="3" applyNumberFormat="1" applyFont="1" applyFill="1" applyBorder="1" applyAlignment="1" applyProtection="1">
      <alignment horizontal="center" vertical="center"/>
    </xf>
    <xf numFmtId="44" fontId="26" fillId="0" borderId="1" xfId="0" applyNumberFormat="1" applyFont="1" applyFill="1" applyBorder="1" applyAlignment="1">
      <alignment horizontal="center" vertical="center"/>
    </xf>
    <xf numFmtId="3" fontId="31" fillId="0" borderId="0" xfId="3" applyNumberFormat="1" applyFont="1" applyFill="1" applyBorder="1" applyAlignment="1" applyProtection="1">
      <alignment horizontal="center" vertical="center"/>
    </xf>
    <xf numFmtId="44" fontId="31" fillId="0" borderId="0" xfId="3" applyNumberFormat="1" applyFont="1" applyFill="1" applyBorder="1" applyAlignment="1" applyProtection="1">
      <alignment horizontal="center" vertical="center"/>
    </xf>
    <xf numFmtId="0" fontId="28" fillId="0" borderId="0" xfId="0" applyFont="1" applyBorder="1" applyAlignment="1">
      <alignment horizontal="center" vertical="center"/>
    </xf>
    <xf numFmtId="4" fontId="29" fillId="37" borderId="1" xfId="0" applyNumberFormat="1" applyFont="1" applyFill="1" applyBorder="1" applyAlignment="1">
      <alignment horizontal="center" vertical="center"/>
    </xf>
    <xf numFmtId="168" fontId="28" fillId="0" borderId="0" xfId="3" applyFont="1" applyFill="1" applyBorder="1" applyAlignment="1" applyProtection="1">
      <alignment horizontal="center" vertical="center"/>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horizontal="center" vertical="center" wrapText="1"/>
    </xf>
    <xf numFmtId="1" fontId="33" fillId="0" borderId="1" xfId="3" applyNumberFormat="1" applyFont="1" applyBorder="1" applyAlignment="1">
      <alignment horizontal="center" vertical="center"/>
    </xf>
    <xf numFmtId="44" fontId="33" fillId="0" borderId="1" xfId="3" applyNumberFormat="1" applyFont="1" applyBorder="1" applyAlignment="1">
      <alignment horizontal="center" vertical="center"/>
    </xf>
    <xf numFmtId="44" fontId="33" fillId="0" borderId="0" xfId="3" applyNumberFormat="1" applyFont="1" applyFill="1" applyBorder="1" applyAlignment="1">
      <alignment horizontal="center" vertical="center"/>
    </xf>
    <xf numFmtId="2" fontId="33" fillId="0" borderId="1" xfId="3" applyNumberFormat="1" applyFont="1" applyBorder="1" applyAlignment="1">
      <alignment horizontal="center" vertical="center"/>
    </xf>
    <xf numFmtId="44" fontId="32" fillId="37" borderId="1" xfId="0" applyNumberFormat="1" applyFont="1" applyFill="1" applyBorder="1" applyAlignment="1">
      <alignment vertical="center"/>
    </xf>
    <xf numFmtId="44" fontId="29" fillId="0" borderId="0" xfId="0" applyNumberFormat="1" applyFont="1" applyFill="1" applyBorder="1" applyAlignment="1">
      <alignment vertical="center"/>
    </xf>
    <xf numFmtId="0" fontId="29" fillId="38" borderId="1" xfId="0" applyFont="1" applyFill="1" applyBorder="1" applyAlignment="1">
      <alignment horizontal="center" vertical="center" wrapText="1"/>
    </xf>
    <xf numFmtId="0" fontId="29" fillId="38" borderId="1" xfId="0" applyFont="1" applyFill="1" applyBorder="1" applyAlignment="1">
      <alignment horizontal="center" vertical="center"/>
    </xf>
    <xf numFmtId="44" fontId="29" fillId="0" borderId="1" xfId="0" applyNumberFormat="1" applyFont="1" applyFill="1" applyBorder="1" applyAlignment="1">
      <alignment horizontal="center" vertical="center"/>
    </xf>
    <xf numFmtId="44" fontId="28" fillId="0" borderId="1" xfId="5" applyNumberFormat="1" applyFont="1" applyFill="1" applyBorder="1" applyAlignment="1" applyProtection="1">
      <alignment horizontal="center" vertical="center"/>
    </xf>
    <xf numFmtId="10" fontId="28" fillId="0" borderId="1" xfId="1" applyNumberFormat="1" applyFont="1" applyFill="1" applyBorder="1" applyAlignment="1" applyProtection="1">
      <alignment horizontal="center" vertical="center"/>
    </xf>
    <xf numFmtId="0" fontId="31" fillId="0" borderId="0" xfId="0" applyFont="1" applyAlignment="1">
      <alignment horizontal="left" vertical="center" wrapText="1"/>
    </xf>
    <xf numFmtId="44" fontId="29" fillId="35" borderId="1" xfId="0" applyNumberFormat="1" applyFont="1" applyFill="1" applyBorder="1" applyAlignment="1">
      <alignment horizontal="center" vertical="center"/>
    </xf>
    <xf numFmtId="0" fontId="29" fillId="0" borderId="0" xfId="0" applyFont="1" applyFill="1" applyBorder="1" applyAlignment="1">
      <alignment horizontal="center" vertical="center" wrapText="1"/>
    </xf>
    <xf numFmtId="44" fontId="29" fillId="0" borderId="0" xfId="0" applyNumberFormat="1" applyFont="1" applyFill="1" applyBorder="1" applyAlignment="1">
      <alignment horizontal="center" vertical="center"/>
    </xf>
    <xf numFmtId="44" fontId="29" fillId="36" borderId="1" xfId="0" applyNumberFormat="1" applyFont="1" applyFill="1" applyBorder="1" applyAlignment="1">
      <alignment horizontal="center" vertical="center"/>
    </xf>
    <xf numFmtId="0" fontId="28" fillId="0" borderId="1" xfId="5" applyNumberFormat="1" applyFont="1" applyFill="1" applyBorder="1" applyAlignment="1" applyProtection="1">
      <alignment horizontal="center" vertical="center"/>
    </xf>
    <xf numFmtId="0" fontId="25" fillId="0" borderId="0" xfId="0" applyFont="1" applyFill="1" applyAlignment="1">
      <alignment vertical="center"/>
    </xf>
    <xf numFmtId="0" fontId="26" fillId="0" borderId="0" xfId="0" applyFont="1" applyFill="1" applyAlignment="1">
      <alignment horizontal="center" vertical="center" wrapText="1"/>
    </xf>
    <xf numFmtId="44" fontId="28" fillId="0" borderId="0" xfId="5" applyNumberFormat="1" applyFont="1" applyFill="1" applyBorder="1" applyAlignment="1" applyProtection="1">
      <alignment horizontal="center" vertical="center"/>
    </xf>
    <xf numFmtId="10" fontId="28" fillId="0" borderId="0" xfId="1" applyNumberFormat="1" applyFont="1" applyFill="1" applyBorder="1" applyAlignment="1" applyProtection="1">
      <alignment horizontal="center" vertical="center"/>
    </xf>
    <xf numFmtId="0" fontId="30" fillId="0" borderId="0" xfId="0" applyFont="1" applyAlignment="1">
      <alignment horizontal="left" vertical="center" wrapText="1"/>
    </xf>
    <xf numFmtId="0" fontId="27" fillId="0" borderId="0" xfId="0" applyFont="1" applyFill="1" applyBorder="1" applyAlignment="1">
      <alignment vertical="center" wrapText="1"/>
    </xf>
    <xf numFmtId="10" fontId="28" fillId="0" borderId="0" xfId="1" applyNumberFormat="1" applyFont="1" applyBorder="1" applyAlignment="1">
      <alignment horizontal="center" vertical="center"/>
    </xf>
    <xf numFmtId="9" fontId="28" fillId="0" borderId="0" xfId="1" applyFont="1" applyBorder="1" applyAlignment="1">
      <alignment horizontal="center" vertical="center"/>
    </xf>
    <xf numFmtId="0" fontId="29" fillId="0" borderId="0" xfId="0" applyFont="1" applyFill="1" applyBorder="1" applyAlignment="1">
      <alignment horizontal="center" vertical="center"/>
    </xf>
    <xf numFmtId="4" fontId="29" fillId="0" borderId="0" xfId="0" applyNumberFormat="1" applyFont="1" applyFill="1" applyBorder="1" applyAlignment="1">
      <alignment horizontal="center" vertical="center"/>
    </xf>
    <xf numFmtId="0" fontId="27" fillId="36" borderId="1" xfId="0" applyFont="1" applyFill="1" applyBorder="1" applyAlignment="1">
      <alignment horizontal="center" vertical="center"/>
    </xf>
    <xf numFmtId="0" fontId="29" fillId="36"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7" fillId="36" borderId="1" xfId="0" applyFont="1" applyFill="1" applyBorder="1" applyAlignment="1">
      <alignment horizontal="center" vertical="center" wrapText="1"/>
    </xf>
    <xf numFmtId="0" fontId="26" fillId="0" borderId="1" xfId="0" applyFont="1" applyBorder="1" applyAlignment="1">
      <alignment horizontal="center" vertical="center" wrapText="1"/>
    </xf>
    <xf numFmtId="44" fontId="3" fillId="0" borderId="0" xfId="0" applyNumberFormat="1" applyFont="1" applyAlignment="1">
      <alignment horizontal="center"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3" fillId="0" borderId="0" xfId="0" applyNumberFormat="1" applyFont="1" applyAlignment="1">
      <alignment horizontal="center" vertical="center"/>
    </xf>
    <xf numFmtId="0" fontId="26" fillId="0" borderId="1" xfId="0" applyFont="1" applyFill="1" applyBorder="1" applyAlignment="1">
      <alignment horizontal="center" vertical="center"/>
    </xf>
    <xf numFmtId="0" fontId="28" fillId="0" borderId="0" xfId="0" applyFont="1" applyBorder="1" applyAlignment="1">
      <alignment horizontal="center" vertical="center"/>
    </xf>
    <xf numFmtId="2" fontId="3" fillId="0" borderId="0" xfId="0" applyNumberFormat="1" applyFont="1" applyAlignment="1">
      <alignment horizontal="center" vertical="center"/>
    </xf>
    <xf numFmtId="44" fontId="2" fillId="0" borderId="0" xfId="0" applyNumberFormat="1" applyFont="1" applyFill="1" applyBorder="1" applyAlignment="1">
      <alignment horizontal="center" vertical="center" wrapText="1"/>
    </xf>
    <xf numFmtId="0" fontId="3" fillId="0" borderId="0" xfId="1" applyNumberFormat="1" applyFont="1" applyBorder="1" applyAlignment="1">
      <alignment horizontal="center" vertical="center" wrapText="1"/>
    </xf>
    <xf numFmtId="166" fontId="26" fillId="0" borderId="1" xfId="0" applyNumberFormat="1" applyFont="1" applyFill="1" applyBorder="1" applyAlignment="1">
      <alignment horizontal="center" vertical="center" wrapText="1"/>
    </xf>
    <xf numFmtId="10" fontId="26" fillId="0" borderId="1" xfId="1" applyNumberFormat="1" applyFont="1" applyBorder="1" applyAlignment="1">
      <alignment horizontal="center" vertical="center" wrapText="1"/>
    </xf>
    <xf numFmtId="9" fontId="26" fillId="0" borderId="1" xfId="1" applyFont="1" applyBorder="1" applyAlignment="1">
      <alignment horizontal="center" vertical="center" wrapText="1"/>
    </xf>
    <xf numFmtId="0" fontId="26" fillId="0" borderId="0" xfId="0" applyFont="1" applyAlignment="1">
      <alignment horizontal="center" vertical="center"/>
    </xf>
    <xf numFmtId="166" fontId="26" fillId="0" borderId="0" xfId="0" applyNumberFormat="1" applyFont="1" applyFill="1" applyBorder="1" applyAlignment="1">
      <alignment horizontal="center" vertical="center" wrapText="1"/>
    </xf>
    <xf numFmtId="10" fontId="26" fillId="0" borderId="0" xfId="1" applyNumberFormat="1" applyFont="1" applyBorder="1" applyAlignment="1">
      <alignment horizontal="center" vertical="center" wrapText="1"/>
    </xf>
    <xf numFmtId="167" fontId="29" fillId="0" borderId="0" xfId="2" applyNumberFormat="1" applyFont="1" applyBorder="1" applyAlignment="1">
      <alignment horizontal="center" vertical="center" wrapText="1"/>
    </xf>
    <xf numFmtId="166" fontId="26" fillId="0" borderId="1" xfId="0" applyNumberFormat="1" applyFont="1" applyBorder="1" applyAlignment="1">
      <alignment horizontal="center" vertical="center" wrapText="1"/>
    </xf>
    <xf numFmtId="166" fontId="29" fillId="36" borderId="1" xfId="0" applyNumberFormat="1" applyFont="1" applyFill="1" applyBorder="1" applyAlignment="1">
      <alignment horizontal="center" vertical="center" wrapText="1"/>
    </xf>
    <xf numFmtId="167" fontId="26" fillId="0" borderId="1" xfId="2" applyNumberFormat="1" applyFont="1" applyBorder="1" applyAlignment="1">
      <alignment horizontal="center" vertical="center" wrapText="1"/>
    </xf>
    <xf numFmtId="44"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166" fontId="26" fillId="0" borderId="1" xfId="0" applyNumberFormat="1" applyFont="1" applyBorder="1" applyAlignment="1">
      <alignment horizontal="center" vertical="center"/>
    </xf>
    <xf numFmtId="44" fontId="26" fillId="0" borderId="0" xfId="0" applyNumberFormat="1" applyFont="1" applyAlignment="1">
      <alignment horizontal="center" vertical="center"/>
    </xf>
    <xf numFmtId="0" fontId="29" fillId="0" borderId="0" xfId="0" applyFont="1" applyFill="1" applyAlignment="1">
      <alignment horizontal="center" vertical="center"/>
    </xf>
    <xf numFmtId="0" fontId="26" fillId="0" borderId="0" xfId="0" applyFont="1" applyFill="1" applyAlignment="1">
      <alignment horizontal="center" vertical="center"/>
    </xf>
    <xf numFmtId="44" fontId="29" fillId="0" borderId="0" xfId="0" applyNumberFormat="1" applyFont="1" applyBorder="1" applyAlignment="1">
      <alignment horizontal="center" vertical="center"/>
    </xf>
    <xf numFmtId="0" fontId="29" fillId="35" borderId="1" xfId="0" applyNumberFormat="1" applyFont="1" applyFill="1" applyBorder="1" applyAlignment="1">
      <alignment horizontal="center" vertical="center"/>
    </xf>
    <xf numFmtId="0" fontId="27" fillId="36" borderId="18" xfId="0" applyFont="1" applyFill="1" applyBorder="1" applyAlignment="1">
      <alignment horizontal="center" vertical="center" wrapText="1"/>
    </xf>
    <xf numFmtId="0" fontId="27" fillId="36" borderId="18" xfId="0" applyFont="1" applyFill="1" applyBorder="1" applyAlignment="1">
      <alignment horizontal="center" vertical="center"/>
    </xf>
    <xf numFmtId="0" fontId="27" fillId="36" borderId="18" xfId="0" applyFont="1" applyFill="1" applyBorder="1" applyAlignment="1">
      <alignment vertical="center"/>
    </xf>
    <xf numFmtId="0" fontId="29" fillId="36" borderId="18" xfId="0" applyFont="1" applyFill="1" applyBorder="1" applyAlignment="1">
      <alignment horizontal="center" vertical="center"/>
    </xf>
    <xf numFmtId="0" fontId="29" fillId="36" borderId="18" xfId="0" applyFont="1" applyFill="1" applyBorder="1" applyAlignment="1">
      <alignment horizontal="center" vertical="center" wrapText="1"/>
    </xf>
    <xf numFmtId="168" fontId="29" fillId="37" borderId="18" xfId="3" applyFont="1" applyFill="1" applyBorder="1" applyAlignment="1" applyProtection="1">
      <alignment horizontal="center" vertical="center"/>
    </xf>
    <xf numFmtId="0" fontId="26" fillId="0" borderId="0" xfId="0" applyFont="1" applyFill="1" applyBorder="1" applyAlignment="1">
      <alignment horizontal="center" vertical="center"/>
    </xf>
    <xf numFmtId="44" fontId="26" fillId="0" borderId="0" xfId="0" applyNumberFormat="1" applyFont="1" applyBorder="1" applyAlignment="1">
      <alignment horizontal="center" vertical="center"/>
    </xf>
    <xf numFmtId="0" fontId="32" fillId="37" borderId="18" xfId="0" applyFont="1" applyFill="1" applyBorder="1" applyAlignment="1">
      <alignment horizontal="center" vertical="center"/>
    </xf>
    <xf numFmtId="0" fontId="32" fillId="37" borderId="18" xfId="0" applyFont="1" applyFill="1" applyBorder="1" applyAlignment="1">
      <alignment horizontal="center" vertical="center" wrapText="1"/>
    </xf>
    <xf numFmtId="165" fontId="26" fillId="0" borderId="0" xfId="0" applyNumberFormat="1" applyFont="1" applyBorder="1" applyAlignment="1">
      <alignment horizontal="center" vertical="center"/>
    </xf>
    <xf numFmtId="10" fontId="26" fillId="0" borderId="0" xfId="0" applyNumberFormat="1" applyFont="1" applyBorder="1" applyAlignment="1">
      <alignment horizontal="center" vertical="center"/>
    </xf>
    <xf numFmtId="165" fontId="29" fillId="0" borderId="0" xfId="0" applyNumberFormat="1" applyFont="1" applyBorder="1" applyAlignment="1">
      <alignment horizontal="center" vertical="center"/>
    </xf>
    <xf numFmtId="0" fontId="27" fillId="0" borderId="0" xfId="0" applyFont="1" applyFill="1" applyBorder="1" applyAlignment="1">
      <alignment horizontal="center" vertical="center"/>
    </xf>
    <xf numFmtId="10" fontId="27" fillId="0" borderId="0" xfId="1" applyNumberFormat="1" applyFont="1" applyFill="1" applyBorder="1" applyAlignment="1">
      <alignment horizontal="center" vertical="center"/>
    </xf>
    <xf numFmtId="0" fontId="29" fillId="36" borderId="20" xfId="0" applyFont="1" applyFill="1" applyBorder="1" applyAlignment="1">
      <alignment horizontal="center" vertical="center"/>
    </xf>
    <xf numFmtId="0" fontId="29" fillId="36" borderId="14" xfId="0" applyFont="1" applyFill="1" applyBorder="1" applyAlignment="1">
      <alignment horizontal="center" vertical="center"/>
    </xf>
    <xf numFmtId="0" fontId="29" fillId="36" borderId="20" xfId="0" applyFont="1" applyFill="1" applyBorder="1" applyAlignment="1">
      <alignment horizontal="center" vertical="center" wrapText="1"/>
    </xf>
    <xf numFmtId="0" fontId="29" fillId="36" borderId="14" xfId="0" applyFont="1" applyFill="1" applyBorder="1" applyAlignment="1">
      <alignment horizontal="center" vertical="center" wrapText="1"/>
    </xf>
    <xf numFmtId="0" fontId="29" fillId="36" borderId="23" xfId="0" applyFont="1" applyFill="1" applyBorder="1" applyAlignment="1">
      <alignment horizontal="center" vertical="center" wrapText="1"/>
    </xf>
    <xf numFmtId="44" fontId="33" fillId="0" borderId="1" xfId="3" applyNumberFormat="1" applyFont="1" applyFill="1" applyBorder="1" applyAlignment="1">
      <alignment horizontal="center" vertical="center"/>
    </xf>
    <xf numFmtId="10" fontId="28" fillId="0" borderId="1" xfId="0" applyNumberFormat="1" applyFont="1" applyFill="1" applyBorder="1" applyAlignment="1">
      <alignment horizontal="center" vertical="center"/>
    </xf>
    <xf numFmtId="10" fontId="28" fillId="0" borderId="1" xfId="1" applyNumberFormat="1" applyFont="1" applyFill="1" applyBorder="1" applyAlignment="1">
      <alignment horizontal="center" vertical="center"/>
    </xf>
    <xf numFmtId="0" fontId="26" fillId="0" borderId="2" xfId="0" applyFont="1" applyBorder="1" applyAlignment="1">
      <alignment horizontal="center" vertical="center"/>
    </xf>
    <xf numFmtId="0" fontId="26" fillId="0" borderId="13" xfId="0" applyFont="1" applyBorder="1" applyAlignment="1">
      <alignment horizontal="center" vertical="center"/>
    </xf>
    <xf numFmtId="10" fontId="26" fillId="0" borderId="13" xfId="1" applyNumberFormat="1" applyFont="1" applyBorder="1" applyAlignment="1">
      <alignment horizontal="center" vertical="center"/>
    </xf>
    <xf numFmtId="44" fontId="26" fillId="0" borderId="0" xfId="0" applyNumberFormat="1" applyFont="1" applyFill="1" applyBorder="1" applyAlignment="1">
      <alignment horizontal="center" vertical="center"/>
    </xf>
    <xf numFmtId="44" fontId="29" fillId="35" borderId="1" xfId="2" applyNumberFormat="1" applyFont="1" applyFill="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44" fontId="28" fillId="0" borderId="0" xfId="0" applyNumberFormat="1" applyFont="1" applyAlignment="1">
      <alignment horizontal="center" vertical="center"/>
    </xf>
    <xf numFmtId="0" fontId="32" fillId="37" borderId="14" xfId="0" applyFont="1" applyFill="1" applyBorder="1" applyAlignment="1">
      <alignment horizontal="center" vertical="center" wrapText="1"/>
    </xf>
    <xf numFmtId="0" fontId="32" fillId="37" borderId="15" xfId="0" applyFont="1" applyFill="1" applyBorder="1" applyAlignment="1">
      <alignment horizontal="center" vertical="center" wrapText="1"/>
    </xf>
    <xf numFmtId="0" fontId="32" fillId="37" borderId="17" xfId="0" applyFont="1" applyFill="1" applyBorder="1" applyAlignment="1">
      <alignment horizontal="center" vertical="center" wrapText="1"/>
    </xf>
    <xf numFmtId="0" fontId="29" fillId="37" borderId="18"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Border="1" applyAlignment="1">
      <alignment horizontal="center" vertical="center" wrapText="1"/>
    </xf>
    <xf numFmtId="0" fontId="29" fillId="36" borderId="1" xfId="0" applyFont="1" applyFill="1" applyBorder="1" applyAlignment="1">
      <alignment horizontal="center" vertical="center" wrapText="1"/>
    </xf>
    <xf numFmtId="0" fontId="29" fillId="36" borderId="14" xfId="0" applyFont="1" applyFill="1" applyBorder="1" applyAlignment="1">
      <alignment horizontal="center" vertical="center" wrapText="1"/>
    </xf>
    <xf numFmtId="0" fontId="29" fillId="36" borderId="15"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7" borderId="14" xfId="0" applyFont="1" applyFill="1" applyBorder="1" applyAlignment="1">
      <alignment horizontal="center" vertical="center" wrapText="1"/>
    </xf>
    <xf numFmtId="0" fontId="29" fillId="37" borderId="15" xfId="0" applyFont="1" applyFill="1" applyBorder="1" applyAlignment="1">
      <alignment horizontal="center" vertical="center" wrapText="1"/>
    </xf>
    <xf numFmtId="0" fontId="29" fillId="37" borderId="17" xfId="0" applyFont="1" applyFill="1" applyBorder="1" applyAlignment="1">
      <alignment horizontal="center" vertical="center" wrapText="1"/>
    </xf>
    <xf numFmtId="0" fontId="29" fillId="37" borderId="1" xfId="0" applyFont="1" applyFill="1" applyBorder="1" applyAlignment="1">
      <alignment horizontal="center" vertical="center"/>
    </xf>
    <xf numFmtId="0" fontId="2" fillId="33" borderId="0" xfId="0" applyFont="1" applyFill="1" applyAlignment="1">
      <alignment horizontal="center" vertical="center" wrapText="1"/>
    </xf>
    <xf numFmtId="0" fontId="34" fillId="33" borderId="0" xfId="0" applyFont="1" applyFill="1" applyAlignment="1">
      <alignment horizontal="center" vertical="center"/>
    </xf>
    <xf numFmtId="0" fontId="33" fillId="0" borderId="1" xfId="0" applyFont="1" applyBorder="1" applyAlignment="1">
      <alignment horizontal="center" vertical="center" wrapText="1"/>
    </xf>
    <xf numFmtId="0" fontId="32" fillId="37" borderId="1" xfId="0" applyFont="1" applyFill="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10" fontId="26" fillId="0" borderId="20" xfId="1" applyNumberFormat="1" applyFont="1" applyBorder="1" applyAlignment="1">
      <alignment horizontal="center" vertical="center"/>
    </xf>
    <xf numFmtId="10" fontId="26" fillId="0" borderId="21" xfId="1" applyNumberFormat="1" applyFont="1" applyBorder="1" applyAlignment="1">
      <alignment horizontal="center" vertical="center"/>
    </xf>
    <xf numFmtId="10" fontId="26" fillId="0" borderId="14" xfId="1" applyNumberFormat="1" applyFont="1" applyBorder="1" applyAlignment="1">
      <alignment horizontal="center" vertical="center"/>
    </xf>
    <xf numFmtId="10" fontId="26" fillId="0" borderId="17" xfId="1" applyNumberFormat="1" applyFont="1" applyBorder="1" applyAlignment="1">
      <alignment horizontal="center" vertical="center"/>
    </xf>
    <xf numFmtId="0" fontId="27" fillId="36" borderId="1"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Border="1" applyAlignment="1">
      <alignment horizontal="center" vertical="center" wrapText="1"/>
    </xf>
    <xf numFmtId="0" fontId="29" fillId="35" borderId="1" xfId="0" applyFont="1" applyFill="1" applyBorder="1" applyAlignment="1">
      <alignment horizontal="center" vertical="center" wrapText="1"/>
    </xf>
    <xf numFmtId="44" fontId="29" fillId="35" borderId="2" xfId="0" applyNumberFormat="1" applyFont="1" applyFill="1" applyBorder="1" applyAlignment="1">
      <alignment horizontal="center" vertical="center"/>
    </xf>
    <xf numFmtId="44" fontId="29" fillId="35" borderId="13" xfId="0" applyNumberFormat="1" applyFont="1" applyFill="1" applyBorder="1" applyAlignment="1">
      <alignment horizontal="center" vertical="center"/>
    </xf>
    <xf numFmtId="44" fontId="29" fillId="35" borderId="12" xfId="0" applyNumberFormat="1" applyFont="1" applyFill="1" applyBorder="1" applyAlignment="1">
      <alignment horizontal="center" vertical="center"/>
    </xf>
    <xf numFmtId="0" fontId="26" fillId="0" borderId="1" xfId="0" applyFont="1" applyBorder="1" applyAlignment="1">
      <alignment horizontal="center" vertical="center"/>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10" fontId="26" fillId="0" borderId="1" xfId="1" applyNumberFormat="1" applyFont="1" applyBorder="1" applyAlignment="1">
      <alignment horizontal="center" vertical="center"/>
    </xf>
    <xf numFmtId="0" fontId="27" fillId="36" borderId="2" xfId="0" applyFont="1" applyFill="1" applyBorder="1" applyAlignment="1">
      <alignment horizontal="center" vertical="center"/>
    </xf>
    <xf numFmtId="0" fontId="27" fillId="36" borderId="13" xfId="0" applyFont="1" applyFill="1" applyBorder="1" applyAlignment="1">
      <alignment horizontal="center" vertical="center"/>
    </xf>
    <xf numFmtId="0" fontId="27" fillId="36" borderId="12" xfId="0" applyFont="1" applyFill="1" applyBorder="1" applyAlignment="1">
      <alignment horizontal="center" vertical="center"/>
    </xf>
    <xf numFmtId="0" fontId="27" fillId="36" borderId="1" xfId="0" applyFont="1" applyFill="1" applyBorder="1" applyAlignment="1">
      <alignment horizontal="center" vertical="center" wrapText="1"/>
    </xf>
    <xf numFmtId="0" fontId="29" fillId="33" borderId="0" xfId="0" applyFont="1" applyFill="1" applyAlignment="1">
      <alignment horizontal="center" vertical="center"/>
    </xf>
    <xf numFmtId="0" fontId="2" fillId="33" borderId="0" xfId="0" applyFont="1" applyFill="1" applyAlignment="1">
      <alignment horizontal="center" vertical="center"/>
    </xf>
    <xf numFmtId="0" fontId="28" fillId="0" borderId="1" xfId="0" applyFont="1" applyFill="1" applyBorder="1" applyAlignment="1">
      <alignment horizontal="center" vertical="center" wrapText="1"/>
    </xf>
    <xf numFmtId="0" fontId="27" fillId="36" borderId="14" xfId="0" applyFont="1" applyFill="1" applyBorder="1" applyAlignment="1">
      <alignment horizontal="center" vertical="center" wrapText="1"/>
    </xf>
    <xf numFmtId="0" fontId="27" fillId="36" borderId="15" xfId="0" applyFont="1" applyFill="1" applyBorder="1" applyAlignment="1">
      <alignment horizontal="center" vertical="center" wrapText="1"/>
    </xf>
    <xf numFmtId="0" fontId="27" fillId="36" borderId="17" xfId="0" applyFont="1" applyFill="1" applyBorder="1" applyAlignment="1">
      <alignment horizontal="center" vertical="center" wrapText="1"/>
    </xf>
    <xf numFmtId="0" fontId="27" fillId="36" borderId="20" xfId="0" applyFont="1" applyFill="1" applyBorder="1" applyAlignment="1">
      <alignment horizontal="center" vertical="center" wrapText="1"/>
    </xf>
    <xf numFmtId="0" fontId="27" fillId="36" borderId="19" xfId="0" applyFont="1" applyFill="1" applyBorder="1" applyAlignment="1">
      <alignment horizontal="center" vertical="center" wrapText="1"/>
    </xf>
    <xf numFmtId="0" fontId="27" fillId="36" borderId="21"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12" xfId="0" applyFont="1" applyFill="1" applyBorder="1" applyAlignment="1">
      <alignment horizontal="center" vertical="center"/>
    </xf>
    <xf numFmtId="0" fontId="27" fillId="36" borderId="14" xfId="0" applyFont="1" applyFill="1" applyBorder="1" applyAlignment="1">
      <alignment horizontal="center" vertical="center"/>
    </xf>
    <xf numFmtId="0" fontId="27" fillId="36" borderId="17" xfId="0" applyFont="1" applyFill="1" applyBorder="1" applyAlignment="1">
      <alignment horizontal="center" vertical="center"/>
    </xf>
    <xf numFmtId="0" fontId="27" fillId="36" borderId="0" xfId="0" applyFont="1" applyFill="1" applyBorder="1" applyAlignment="1">
      <alignment horizontal="center" vertical="center" wrapText="1"/>
    </xf>
    <xf numFmtId="0" fontId="27" fillId="36" borderId="20" xfId="0" applyFont="1" applyFill="1" applyBorder="1" applyAlignment="1">
      <alignment horizontal="center" vertical="center"/>
    </xf>
    <xf numFmtId="0" fontId="27" fillId="36" borderId="19" xfId="0" applyFont="1" applyFill="1" applyBorder="1" applyAlignment="1">
      <alignment horizontal="center" vertical="center"/>
    </xf>
    <xf numFmtId="0" fontId="27" fillId="36" borderId="21" xfId="0" applyFont="1" applyFill="1" applyBorder="1" applyAlignment="1">
      <alignment horizontal="center" vertical="center"/>
    </xf>
    <xf numFmtId="0" fontId="28" fillId="0" borderId="0" xfId="0" applyFont="1" applyBorder="1" applyAlignment="1">
      <alignment horizontal="center" vertical="center" wrapText="1"/>
    </xf>
    <xf numFmtId="0" fontId="27" fillId="36" borderId="2" xfId="0" applyFont="1" applyFill="1" applyBorder="1" applyAlignment="1">
      <alignment horizontal="center" vertical="center" wrapText="1"/>
    </xf>
    <xf numFmtId="0" fontId="27" fillId="36" borderId="13" xfId="0" applyFont="1" applyFill="1" applyBorder="1" applyAlignment="1">
      <alignment horizontal="center" vertical="center" wrapText="1"/>
    </xf>
    <xf numFmtId="0" fontId="27" fillId="36" borderId="12" xfId="0" applyFont="1" applyFill="1" applyBorder="1" applyAlignment="1">
      <alignment horizontal="center" vertical="center" wrapText="1"/>
    </xf>
    <xf numFmtId="0" fontId="28" fillId="0" borderId="0" xfId="0" applyFont="1" applyAlignment="1">
      <alignment horizontal="left" vertical="center" wrapText="1"/>
    </xf>
    <xf numFmtId="0" fontId="26" fillId="0" borderId="0" xfId="0" applyFont="1" applyFill="1" applyBorder="1" applyAlignment="1">
      <alignment horizontal="left" vertical="center" wrapText="1"/>
    </xf>
    <xf numFmtId="0" fontId="29" fillId="36" borderId="2" xfId="0" applyFont="1" applyFill="1" applyBorder="1" applyAlignment="1">
      <alignment horizontal="center" vertical="center" wrapText="1"/>
    </xf>
    <xf numFmtId="0" fontId="29" fillId="36" borderId="12" xfId="0" applyFont="1" applyFill="1" applyBorder="1" applyAlignment="1">
      <alignment horizontal="center" vertical="center" wrapText="1"/>
    </xf>
    <xf numFmtId="0" fontId="28" fillId="0" borderId="1" xfId="0" applyFont="1" applyBorder="1" applyAlignment="1">
      <alignment horizontal="center" vertical="center"/>
    </xf>
    <xf numFmtId="0" fontId="27" fillId="33" borderId="0" xfId="0" applyFont="1" applyFill="1" applyAlignment="1">
      <alignment horizontal="center" vertical="center"/>
    </xf>
    <xf numFmtId="0" fontId="4" fillId="34" borderId="0" xfId="0" applyFont="1" applyFill="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Alignment="1">
      <alignment horizontal="left" vertical="center"/>
    </xf>
    <xf numFmtId="0" fontId="30" fillId="0" borderId="0" xfId="0" applyFont="1" applyAlignment="1">
      <alignment horizontal="left" vertical="center" wrapText="1"/>
    </xf>
    <xf numFmtId="0" fontId="27" fillId="36" borderId="16" xfId="0" applyFont="1" applyFill="1" applyBorder="1" applyAlignment="1">
      <alignment horizontal="center" vertical="center" wrapText="1"/>
    </xf>
    <xf numFmtId="0" fontId="27" fillId="36" borderId="22" xfId="0" applyFont="1" applyFill="1" applyBorder="1" applyAlignment="1">
      <alignment horizontal="center" vertical="center" wrapText="1"/>
    </xf>
    <xf numFmtId="0" fontId="29" fillId="36" borderId="20" xfId="0" applyFont="1" applyFill="1" applyBorder="1" applyAlignment="1">
      <alignment horizontal="center" vertical="center"/>
    </xf>
    <xf numFmtId="0" fontId="29" fillId="36" borderId="19" xfId="0" applyFont="1" applyFill="1" applyBorder="1" applyAlignment="1">
      <alignment horizontal="center" vertical="center"/>
    </xf>
    <xf numFmtId="0" fontId="29" fillId="36" borderId="21" xfId="0" applyFont="1" applyFill="1" applyBorder="1" applyAlignment="1">
      <alignment horizontal="center" vertical="center"/>
    </xf>
    <xf numFmtId="0" fontId="28" fillId="0" borderId="0" xfId="0" applyFont="1" applyBorder="1" applyAlignment="1">
      <alignment horizontal="left" vertical="center"/>
    </xf>
    <xf numFmtId="0" fontId="29" fillId="36" borderId="1" xfId="0" applyFont="1" applyFill="1" applyBorder="1" applyAlignment="1">
      <alignment horizontal="center" vertical="center"/>
    </xf>
    <xf numFmtId="0" fontId="28" fillId="0" borderId="0" xfId="0" applyFont="1" applyFill="1" applyAlignment="1">
      <alignment horizontal="left" vertical="center"/>
    </xf>
    <xf numFmtId="0" fontId="28" fillId="0" borderId="16" xfId="0" applyFont="1" applyBorder="1" applyAlignment="1">
      <alignment horizontal="center" vertical="center"/>
    </xf>
    <xf numFmtId="0" fontId="28" fillId="0" borderId="0" xfId="0" applyFont="1" applyBorder="1" applyAlignment="1">
      <alignment horizontal="center" vertical="center"/>
    </xf>
    <xf numFmtId="0" fontId="29" fillId="36" borderId="0" xfId="0" applyFont="1" applyFill="1" applyBorder="1" applyAlignment="1">
      <alignment horizontal="center" vertical="center" wrapText="1"/>
    </xf>
    <xf numFmtId="0" fontId="29" fillId="37" borderId="20" xfId="0" applyFont="1" applyFill="1" applyBorder="1" applyAlignment="1">
      <alignment horizontal="center" vertical="center" wrapText="1"/>
    </xf>
    <xf numFmtId="0" fontId="29" fillId="37" borderId="19" xfId="0" applyFont="1" applyFill="1" applyBorder="1" applyAlignment="1">
      <alignment horizontal="center" vertical="center" wrapText="1"/>
    </xf>
    <xf numFmtId="0" fontId="29" fillId="37" borderId="21" xfId="0" applyFont="1" applyFill="1" applyBorder="1" applyAlignment="1">
      <alignment horizontal="center" vertical="center" wrapText="1"/>
    </xf>
    <xf numFmtId="0" fontId="32" fillId="37" borderId="20" xfId="0" applyFont="1" applyFill="1" applyBorder="1" applyAlignment="1">
      <alignment horizontal="center" vertical="center" wrapText="1"/>
    </xf>
    <xf numFmtId="0" fontId="32" fillId="37" borderId="19" xfId="0" applyFont="1" applyFill="1" applyBorder="1" applyAlignment="1">
      <alignment horizontal="center" vertical="center" wrapText="1"/>
    </xf>
    <xf numFmtId="0" fontId="32" fillId="37" borderId="21" xfId="0" applyFont="1" applyFill="1" applyBorder="1" applyAlignment="1">
      <alignment horizontal="center" vertical="center" wrapText="1"/>
    </xf>
    <xf numFmtId="0" fontId="32" fillId="37" borderId="18" xfId="0" applyFont="1" applyFill="1" applyBorder="1" applyAlignment="1">
      <alignment horizontal="center" vertical="center"/>
    </xf>
    <xf numFmtId="0" fontId="29" fillId="36" borderId="20" xfId="0" applyFont="1" applyFill="1" applyBorder="1" applyAlignment="1">
      <alignment horizontal="center" vertical="center" wrapText="1"/>
    </xf>
    <xf numFmtId="0" fontId="29" fillId="36" borderId="19" xfId="0" applyFont="1" applyFill="1" applyBorder="1" applyAlignment="1">
      <alignment horizontal="center" vertical="center" wrapText="1"/>
    </xf>
    <xf numFmtId="0" fontId="29" fillId="36" borderId="21" xfId="0" applyFont="1" applyFill="1" applyBorder="1" applyAlignment="1">
      <alignment horizontal="center" vertical="center" wrapText="1"/>
    </xf>
  </cellXfs>
  <cellStyles count="53">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Incorreto" xfId="12" builtinId="27" customBuiltin="1"/>
    <cellStyle name="Neutra" xfId="13" builtinId="28" customBuiltin="1"/>
    <cellStyle name="Normal" xfId="0" builtinId="0"/>
    <cellStyle name="Normal 2" xfId="48"/>
    <cellStyle name="Nota" xfId="20" builtinId="10" customBuiltin="1"/>
    <cellStyle name="Porcentagem" xfId="1" builtinId="5"/>
    <cellStyle name="Saída" xfId="15" builtinId="21" customBuiltin="1"/>
    <cellStyle name="Texto de Aviso" xfId="19" builtinId="11" customBuiltin="1"/>
    <cellStyle name="Texto Explicativo" xfId="21" builtinId="53" customBuiltin="1"/>
    <cellStyle name="Título" xfId="6" builtinId="15" customBuiltin="1"/>
    <cellStyle name="Título 1" xfId="7" builtinId="16" customBuiltin="1"/>
    <cellStyle name="Título 2" xfId="8" builtinId="17" customBuiltin="1"/>
    <cellStyle name="Título 3" xfId="9" builtinId="18" customBuiltin="1"/>
    <cellStyle name="Título 4" xfId="10" builtinId="19" customBuiltin="1"/>
    <cellStyle name="Total" xfId="22" builtinId="25" customBuiltin="1"/>
    <cellStyle name="Vírgula" xfId="2" builtinId="3"/>
    <cellStyle name="Vírgula 2" xfId="3"/>
    <cellStyle name="Vírgula 3" xfId="5"/>
    <cellStyle name="Vírgula 3 2" xfId="51"/>
    <cellStyle name="Vírgula 4" xfId="4"/>
    <cellStyle name="Vírgula 4 2" xfId="50"/>
    <cellStyle name="Vírgula 5" xfId="47"/>
    <cellStyle name="Vírgula 5 2" xfId="52"/>
    <cellStyle name="Vírgula 6"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7"/>
  <sheetViews>
    <sheetView showGridLines="0" tabSelected="1" topLeftCell="A289" zoomScale="115" zoomScaleNormal="115" workbookViewId="0">
      <selection activeCell="B307" sqref="B307"/>
    </sheetView>
  </sheetViews>
  <sheetFormatPr defaultRowHeight="24" customHeight="1" x14ac:dyDescent="0.25"/>
  <cols>
    <col min="1" max="1" width="5.5703125" style="2" customWidth="1"/>
    <col min="2" max="2" width="26.7109375" style="2" customWidth="1"/>
    <col min="3" max="3" width="14" style="2" customWidth="1"/>
    <col min="4" max="4" width="18.28515625" style="2" customWidth="1"/>
    <col min="5" max="5" width="18.140625" style="2" customWidth="1"/>
    <col min="6" max="7" width="15.5703125" style="2" customWidth="1"/>
    <col min="8" max="8" width="15.85546875" style="2" customWidth="1"/>
    <col min="9" max="9" width="16.42578125" style="2" customWidth="1"/>
    <col min="10" max="10" width="18.140625" style="2" customWidth="1"/>
    <col min="11" max="11" width="15.7109375" style="2" customWidth="1"/>
    <col min="12" max="12" width="13.7109375" style="2" customWidth="1"/>
    <col min="13" max="16384" width="9.140625" style="2"/>
  </cols>
  <sheetData>
    <row r="1" spans="1:9" s="11" customFormat="1" ht="17.25" customHeight="1" x14ac:dyDescent="0.25">
      <c r="A1" s="217" t="s">
        <v>156</v>
      </c>
      <c r="B1" s="217"/>
      <c r="C1" s="217"/>
      <c r="D1" s="217"/>
      <c r="E1" s="217"/>
      <c r="F1" s="217"/>
      <c r="G1" s="217"/>
      <c r="H1" s="217"/>
      <c r="I1" s="78"/>
    </row>
    <row r="2" spans="1:9" s="11" customFormat="1" ht="17.25" customHeight="1" x14ac:dyDescent="0.25">
      <c r="A2" s="217" t="s">
        <v>125</v>
      </c>
      <c r="B2" s="217"/>
      <c r="C2" s="217"/>
      <c r="D2" s="217"/>
      <c r="E2" s="217"/>
      <c r="F2" s="217"/>
      <c r="G2" s="217"/>
      <c r="H2" s="217"/>
      <c r="I2" s="78"/>
    </row>
    <row r="3" spans="1:9" s="5" customFormat="1" ht="13.5" customHeight="1" x14ac:dyDescent="0.25">
      <c r="A3" s="79"/>
      <c r="B3" s="79"/>
      <c r="C3" s="79"/>
      <c r="D3" s="79"/>
      <c r="E3" s="79"/>
      <c r="F3" s="79"/>
      <c r="G3" s="79"/>
      <c r="H3" s="79"/>
      <c r="I3" s="78"/>
    </row>
    <row r="4" spans="1:9" s="11" customFormat="1" ht="17.25" customHeight="1" x14ac:dyDescent="0.25">
      <c r="A4" s="165" t="s">
        <v>126</v>
      </c>
      <c r="B4" s="165"/>
      <c r="C4" s="165"/>
      <c r="D4" s="165"/>
      <c r="E4" s="165"/>
      <c r="F4" s="165"/>
      <c r="G4" s="165"/>
      <c r="H4" s="165"/>
      <c r="I4" s="4"/>
    </row>
    <row r="5" spans="1:9" s="11" customFormat="1" ht="32.25" customHeight="1" x14ac:dyDescent="0.25">
      <c r="A5" s="165" t="s">
        <v>127</v>
      </c>
      <c r="B5" s="165"/>
      <c r="C5" s="165"/>
      <c r="D5" s="165"/>
      <c r="E5" s="165"/>
      <c r="F5" s="165"/>
      <c r="G5" s="165"/>
      <c r="H5" s="165"/>
      <c r="I5" s="4"/>
    </row>
    <row r="6" spans="1:9" s="11" customFormat="1" ht="13.5" customHeight="1" x14ac:dyDescent="0.25">
      <c r="A6" s="211" t="s">
        <v>105</v>
      </c>
      <c r="B6" s="219"/>
      <c r="C6" s="219"/>
      <c r="D6" s="219"/>
      <c r="E6" s="219"/>
      <c r="F6" s="219"/>
      <c r="G6" s="219"/>
      <c r="H6" s="219"/>
      <c r="I6" s="6"/>
    </row>
    <row r="7" spans="1:9" s="11" customFormat="1" ht="13.5" customHeight="1" x14ac:dyDescent="0.25">
      <c r="A7" s="203" t="s">
        <v>0</v>
      </c>
      <c r="B7" s="203"/>
      <c r="C7" s="203"/>
      <c r="D7" s="203"/>
      <c r="E7" s="203"/>
      <c r="F7" s="203"/>
      <c r="G7" s="203"/>
      <c r="H7" s="203"/>
      <c r="I7" s="4"/>
    </row>
    <row r="8" spans="1:9" s="11" customFormat="1" ht="13.5" customHeight="1" x14ac:dyDescent="0.25">
      <c r="A8" s="211"/>
      <c r="B8" s="211"/>
      <c r="C8" s="211"/>
      <c r="D8" s="211"/>
      <c r="E8" s="211"/>
      <c r="F8" s="211"/>
      <c r="G8" s="211"/>
      <c r="H8" s="211"/>
      <c r="I8" s="7"/>
    </row>
    <row r="9" spans="1:9" s="11" customFormat="1" ht="14.25" customHeight="1" x14ac:dyDescent="0.25">
      <c r="A9" s="196" t="s">
        <v>146</v>
      </c>
      <c r="B9" s="197"/>
      <c r="C9" s="198"/>
      <c r="D9" s="18"/>
      <c r="E9" s="18"/>
      <c r="F9" s="18"/>
      <c r="G9" s="18"/>
      <c r="H9" s="18"/>
      <c r="I9" s="5"/>
    </row>
    <row r="10" spans="1:9" s="11" customFormat="1" ht="24" customHeight="1" x14ac:dyDescent="0.25">
      <c r="A10" s="193" t="s">
        <v>157</v>
      </c>
      <c r="B10" s="194"/>
      <c r="C10" s="195"/>
      <c r="D10" s="18"/>
      <c r="E10" s="18"/>
      <c r="F10" s="18"/>
      <c r="G10" s="18"/>
      <c r="H10" s="18"/>
      <c r="I10" s="5"/>
    </row>
    <row r="11" spans="1:9" s="11" customFormat="1" ht="11.25" customHeight="1" x14ac:dyDescent="0.25">
      <c r="A11" s="121" t="s">
        <v>61</v>
      </c>
      <c r="B11" s="122" t="s">
        <v>3</v>
      </c>
      <c r="C11" s="122" t="s">
        <v>60</v>
      </c>
      <c r="D11" s="18"/>
      <c r="E11" s="18"/>
      <c r="F11" s="18"/>
      <c r="G11" s="18"/>
      <c r="H11" s="18"/>
    </row>
    <row r="12" spans="1:9" s="11" customFormat="1" ht="11.25" customHeight="1" x14ac:dyDescent="0.25">
      <c r="A12" s="149">
        <v>1</v>
      </c>
      <c r="B12" s="148" t="s">
        <v>162</v>
      </c>
      <c r="C12" s="20">
        <v>12.65</v>
      </c>
      <c r="D12" s="18"/>
      <c r="E12" s="18"/>
      <c r="F12" s="18"/>
      <c r="G12" s="18"/>
      <c r="H12" s="18"/>
    </row>
    <row r="13" spans="1:9" s="11" customFormat="1" ht="11.25" customHeight="1" x14ac:dyDescent="0.25">
      <c r="A13" s="149">
        <v>2</v>
      </c>
      <c r="B13" s="148" t="s">
        <v>163</v>
      </c>
      <c r="C13" s="20">
        <v>12.65</v>
      </c>
      <c r="D13" s="18"/>
      <c r="E13" s="18"/>
      <c r="F13" s="18"/>
      <c r="G13" s="18"/>
      <c r="H13" s="18"/>
    </row>
    <row r="14" spans="1:9" s="11" customFormat="1" ht="11.25" customHeight="1" x14ac:dyDescent="0.25">
      <c r="A14" s="149">
        <v>3</v>
      </c>
      <c r="B14" s="148" t="s">
        <v>164</v>
      </c>
      <c r="C14" s="20">
        <v>12.65</v>
      </c>
      <c r="D14" s="18"/>
      <c r="E14" s="18"/>
      <c r="F14" s="18"/>
      <c r="G14" s="18"/>
      <c r="H14" s="18"/>
    </row>
    <row r="15" spans="1:9" s="11" customFormat="1" ht="11.25" customHeight="1" x14ac:dyDescent="0.25">
      <c r="A15" s="149">
        <v>4</v>
      </c>
      <c r="B15" s="148" t="s">
        <v>165</v>
      </c>
      <c r="C15" s="20">
        <v>12.65</v>
      </c>
      <c r="D15" s="18"/>
      <c r="E15" s="18"/>
      <c r="F15" s="18"/>
      <c r="G15" s="18"/>
      <c r="H15" s="18"/>
    </row>
    <row r="16" spans="1:9" s="11" customFormat="1" ht="11.25" customHeight="1" x14ac:dyDescent="0.25">
      <c r="A16" s="149">
        <v>5</v>
      </c>
      <c r="B16" s="148" t="s">
        <v>167</v>
      </c>
      <c r="C16" s="20">
        <v>12.65</v>
      </c>
      <c r="D16" s="18"/>
      <c r="E16" s="18"/>
      <c r="F16" s="18"/>
      <c r="G16" s="18"/>
      <c r="H16" s="18"/>
    </row>
    <row r="17" spans="1:9" s="11" customFormat="1" ht="11.25" customHeight="1" x14ac:dyDescent="0.25">
      <c r="A17" s="149">
        <v>6</v>
      </c>
      <c r="B17" s="148" t="s">
        <v>168</v>
      </c>
      <c r="C17" s="20">
        <v>12.65</v>
      </c>
      <c r="D17" s="18"/>
      <c r="E17" s="18"/>
      <c r="F17" s="18"/>
      <c r="G17" s="18"/>
      <c r="H17" s="18"/>
    </row>
    <row r="18" spans="1:9" s="11" customFormat="1" ht="13.5" customHeight="1" x14ac:dyDescent="0.25">
      <c r="A18" s="22"/>
      <c r="B18" s="22"/>
      <c r="C18" s="22"/>
      <c r="D18" s="23"/>
      <c r="E18" s="18"/>
      <c r="F18" s="18"/>
      <c r="G18" s="18"/>
      <c r="H18" s="18"/>
    </row>
    <row r="19" spans="1:9" s="11" customFormat="1" ht="13.5" customHeight="1" x14ac:dyDescent="0.25">
      <c r="A19" s="203" t="s">
        <v>47</v>
      </c>
      <c r="B19" s="203"/>
      <c r="C19" s="203"/>
      <c r="D19" s="203"/>
      <c r="E19" s="203"/>
      <c r="F19" s="203"/>
      <c r="G19" s="203"/>
      <c r="H19" s="203"/>
    </row>
    <row r="20" spans="1:9" s="11" customFormat="1" ht="13.5" customHeight="1" x14ac:dyDescent="0.25">
      <c r="A20" s="220"/>
      <c r="B20" s="220"/>
      <c r="C20" s="220"/>
      <c r="D20" s="220"/>
      <c r="E20" s="220"/>
      <c r="F20" s="220"/>
      <c r="G20" s="220"/>
      <c r="H20" s="220"/>
      <c r="I20" s="7"/>
    </row>
    <row r="21" spans="1:9" s="11" customFormat="1" ht="14.25" customHeight="1" x14ac:dyDescent="0.25">
      <c r="A21" s="196" t="s">
        <v>147</v>
      </c>
      <c r="B21" s="197"/>
      <c r="C21" s="198"/>
      <c r="D21" s="24"/>
      <c r="E21" s="24"/>
      <c r="F21" s="24"/>
      <c r="G21" s="18"/>
      <c r="H21" s="18"/>
    </row>
    <row r="22" spans="1:9" s="11" customFormat="1" ht="24" customHeight="1" x14ac:dyDescent="0.25">
      <c r="A22" s="193" t="s">
        <v>158</v>
      </c>
      <c r="B22" s="194"/>
      <c r="C22" s="195"/>
      <c r="D22" s="24"/>
      <c r="E22" s="24"/>
      <c r="F22" s="24"/>
      <c r="G22" s="18"/>
      <c r="H22" s="18"/>
    </row>
    <row r="23" spans="1:9" s="11" customFormat="1" ht="37.5" customHeight="1" x14ac:dyDescent="0.25">
      <c r="A23" s="121" t="s">
        <v>61</v>
      </c>
      <c r="B23" s="121" t="s">
        <v>3</v>
      </c>
      <c r="C23" s="120" t="s">
        <v>104</v>
      </c>
      <c r="D23" s="83"/>
      <c r="E23" s="218"/>
      <c r="F23" s="218"/>
      <c r="G23" s="18"/>
      <c r="H23" s="18"/>
    </row>
    <row r="24" spans="1:9" s="11" customFormat="1" ht="13.5" customHeight="1" x14ac:dyDescent="0.25">
      <c r="A24" s="203" t="s">
        <v>64</v>
      </c>
      <c r="B24" s="203"/>
      <c r="C24" s="203"/>
      <c r="D24" s="203"/>
      <c r="E24" s="203"/>
      <c r="F24" s="203"/>
      <c r="G24" s="203"/>
      <c r="H24" s="203"/>
    </row>
    <row r="25" spans="1:9" s="11" customFormat="1" ht="13.5" customHeight="1" x14ac:dyDescent="0.25">
      <c r="A25" s="220"/>
      <c r="B25" s="220"/>
      <c r="C25" s="220"/>
      <c r="D25" s="220"/>
      <c r="E25" s="220"/>
      <c r="F25" s="220"/>
      <c r="G25" s="220"/>
      <c r="H25" s="220"/>
      <c r="I25" s="7"/>
    </row>
    <row r="26" spans="1:9" s="11" customFormat="1" ht="14.25" customHeight="1" x14ac:dyDescent="0.25">
      <c r="A26" s="196" t="s">
        <v>128</v>
      </c>
      <c r="B26" s="197"/>
      <c r="C26" s="197"/>
      <c r="D26" s="197"/>
      <c r="E26" s="198"/>
      <c r="F26" s="18"/>
      <c r="G26" s="18"/>
      <c r="H26" s="18"/>
    </row>
    <row r="27" spans="1:9" s="11" customFormat="1" ht="17.25" customHeight="1" x14ac:dyDescent="0.25">
      <c r="A27" s="193" t="s">
        <v>159</v>
      </c>
      <c r="B27" s="194"/>
      <c r="C27" s="194"/>
      <c r="D27" s="194"/>
      <c r="E27" s="195"/>
      <c r="F27" s="18"/>
      <c r="G27" s="18"/>
      <c r="H27" s="18"/>
    </row>
    <row r="28" spans="1:9" s="11" customFormat="1" ht="11.25" customHeight="1" x14ac:dyDescent="0.25">
      <c r="A28" s="201" t="s">
        <v>61</v>
      </c>
      <c r="B28" s="202"/>
      <c r="C28" s="120" t="s">
        <v>1</v>
      </c>
      <c r="D28" s="121" t="s">
        <v>2</v>
      </c>
      <c r="E28" s="121" t="s">
        <v>4</v>
      </c>
      <c r="F28" s="18"/>
      <c r="G28" s="18"/>
      <c r="H28" s="18"/>
    </row>
    <row r="29" spans="1:9" s="11" customFormat="1" ht="13.5" customHeight="1" x14ac:dyDescent="0.25">
      <c r="A29" s="22"/>
      <c r="B29" s="22"/>
      <c r="C29" s="22"/>
      <c r="D29" s="22"/>
      <c r="E29" s="22"/>
      <c r="F29" s="18"/>
      <c r="G29" s="18"/>
      <c r="H29" s="18"/>
      <c r="I29" s="16"/>
    </row>
    <row r="30" spans="1:9" s="11" customFormat="1" ht="13.5" customHeight="1" x14ac:dyDescent="0.25">
      <c r="A30" s="203" t="s">
        <v>5</v>
      </c>
      <c r="B30" s="203"/>
      <c r="C30" s="203"/>
      <c r="D30" s="203"/>
      <c r="E30" s="203"/>
      <c r="F30" s="203"/>
      <c r="G30" s="203"/>
      <c r="H30" s="203"/>
    </row>
    <row r="31" spans="1:9" s="11" customFormat="1" ht="13.5" customHeight="1" x14ac:dyDescent="0.25">
      <c r="A31" s="211" t="s">
        <v>105</v>
      </c>
      <c r="B31" s="211"/>
      <c r="C31" s="211"/>
      <c r="D31" s="211"/>
      <c r="E31" s="211"/>
      <c r="F31" s="211"/>
      <c r="G31" s="211"/>
      <c r="H31" s="211"/>
      <c r="I31" s="7"/>
    </row>
    <row r="32" spans="1:9" s="11" customFormat="1" ht="13.5" customHeight="1" x14ac:dyDescent="0.25">
      <c r="A32" s="196" t="s">
        <v>129</v>
      </c>
      <c r="B32" s="197"/>
      <c r="C32" s="197"/>
      <c r="D32" s="197"/>
      <c r="E32" s="197"/>
      <c r="F32" s="198"/>
      <c r="G32" s="18"/>
      <c r="H32" s="18"/>
    </row>
    <row r="33" spans="1:9" s="11" customFormat="1" ht="24" customHeight="1" x14ac:dyDescent="0.25">
      <c r="A33" s="221" t="s">
        <v>160</v>
      </c>
      <c r="B33" s="203"/>
      <c r="C33" s="203"/>
      <c r="D33" s="203"/>
      <c r="E33" s="203"/>
      <c r="F33" s="222"/>
      <c r="G33" s="18"/>
      <c r="H33" s="18"/>
    </row>
    <row r="34" spans="1:9" s="11" customFormat="1" ht="11.25" customHeight="1" x14ac:dyDescent="0.25">
      <c r="A34" s="88" t="s">
        <v>61</v>
      </c>
      <c r="B34" s="88" t="s">
        <v>3</v>
      </c>
      <c r="C34" s="91" t="s">
        <v>6</v>
      </c>
      <c r="D34" s="88" t="s">
        <v>7</v>
      </c>
      <c r="E34" s="88" t="s">
        <v>2</v>
      </c>
      <c r="F34" s="88" t="s">
        <v>4</v>
      </c>
      <c r="G34" s="18"/>
      <c r="H34" s="18"/>
    </row>
    <row r="35" spans="1:9" s="17" customFormat="1" ht="13.5" customHeight="1" x14ac:dyDescent="0.25">
      <c r="A35" s="55"/>
      <c r="B35" s="33"/>
      <c r="C35" s="34"/>
      <c r="D35" s="84"/>
      <c r="E35" s="85"/>
      <c r="F35" s="36"/>
      <c r="G35" s="55"/>
      <c r="H35" s="55"/>
    </row>
    <row r="36" spans="1:9" s="11" customFormat="1" ht="13.5" customHeight="1" x14ac:dyDescent="0.25">
      <c r="A36" s="196" t="s">
        <v>130</v>
      </c>
      <c r="B36" s="197"/>
      <c r="C36" s="197"/>
      <c r="D36" s="197"/>
      <c r="E36" s="197"/>
      <c r="F36" s="198"/>
      <c r="G36" s="18"/>
      <c r="H36" s="18"/>
    </row>
    <row r="37" spans="1:9" s="11" customFormat="1" ht="42" customHeight="1" x14ac:dyDescent="0.25">
      <c r="A37" s="193" t="s">
        <v>161</v>
      </c>
      <c r="B37" s="194"/>
      <c r="C37" s="194"/>
      <c r="D37" s="194"/>
      <c r="E37" s="194"/>
      <c r="F37" s="195"/>
      <c r="G37" s="18"/>
      <c r="H37" s="18"/>
    </row>
    <row r="38" spans="1:9" s="11" customFormat="1" ht="11.25" customHeight="1" x14ac:dyDescent="0.25">
      <c r="A38" s="121" t="s">
        <v>61</v>
      </c>
      <c r="B38" s="121" t="s">
        <v>3</v>
      </c>
      <c r="C38" s="120" t="s">
        <v>6</v>
      </c>
      <c r="D38" s="121" t="s">
        <v>7</v>
      </c>
      <c r="E38" s="121" t="s">
        <v>2</v>
      </c>
      <c r="F38" s="121" t="s">
        <v>4</v>
      </c>
      <c r="G38" s="18"/>
      <c r="H38" s="18"/>
    </row>
    <row r="39" spans="1:9" s="11" customFormat="1" ht="13.5" customHeight="1" x14ac:dyDescent="0.25">
      <c r="A39" s="18"/>
      <c r="B39" s="18"/>
      <c r="C39" s="18"/>
      <c r="D39" s="18"/>
      <c r="E39" s="18"/>
      <c r="F39" s="18"/>
      <c r="G39" s="18"/>
      <c r="H39" s="18"/>
    </row>
    <row r="40" spans="1:9" s="11" customFormat="1" ht="13.5" customHeight="1" x14ac:dyDescent="0.25">
      <c r="A40" s="186" t="s">
        <v>106</v>
      </c>
      <c r="B40" s="187"/>
      <c r="C40" s="187"/>
      <c r="D40" s="187"/>
      <c r="E40" s="188"/>
      <c r="F40" s="18"/>
      <c r="G40" s="18"/>
      <c r="H40" s="18"/>
    </row>
    <row r="41" spans="1:9" s="11" customFormat="1" ht="26.25" customHeight="1" x14ac:dyDescent="0.25">
      <c r="A41" s="19" t="s">
        <v>61</v>
      </c>
      <c r="B41" s="19" t="s">
        <v>3</v>
      </c>
      <c r="C41" s="26" t="s">
        <v>8</v>
      </c>
      <c r="D41" s="26" t="s">
        <v>9</v>
      </c>
      <c r="E41" s="19" t="s">
        <v>4</v>
      </c>
      <c r="F41" s="18"/>
      <c r="G41" s="18"/>
      <c r="H41" s="18"/>
    </row>
    <row r="42" spans="1:9" s="11" customFormat="1" ht="13.5" customHeight="1" x14ac:dyDescent="0.25">
      <c r="A42" s="18"/>
      <c r="B42" s="18"/>
      <c r="C42" s="18"/>
      <c r="D42" s="18"/>
      <c r="E42" s="18"/>
      <c r="F42" s="18"/>
      <c r="G42" s="18"/>
      <c r="H42" s="18"/>
    </row>
    <row r="43" spans="1:9" s="11" customFormat="1" ht="13.5" customHeight="1" x14ac:dyDescent="0.25">
      <c r="A43" s="216" t="s">
        <v>97</v>
      </c>
      <c r="B43" s="216"/>
      <c r="C43" s="216"/>
      <c r="D43" s="216"/>
      <c r="E43" s="216"/>
      <c r="F43" s="216"/>
      <c r="G43" s="216"/>
      <c r="H43" s="216"/>
    </row>
    <row r="44" spans="1:9" s="11" customFormat="1" ht="13.5" customHeight="1" x14ac:dyDescent="0.25">
      <c r="A44" s="18"/>
      <c r="B44" s="18"/>
      <c r="C44" s="18"/>
      <c r="D44" s="18"/>
      <c r="E44" s="18"/>
      <c r="F44" s="18"/>
      <c r="G44" s="18"/>
      <c r="H44" s="18"/>
      <c r="I44" s="6"/>
    </row>
    <row r="45" spans="1:9" s="11" customFormat="1" ht="13.5" customHeight="1" x14ac:dyDescent="0.25">
      <c r="A45" s="186" t="s">
        <v>97</v>
      </c>
      <c r="B45" s="187"/>
      <c r="C45" s="187"/>
      <c r="D45" s="187"/>
      <c r="E45" s="187"/>
      <c r="F45" s="187"/>
      <c r="G45" s="188"/>
      <c r="H45" s="24"/>
    </row>
    <row r="46" spans="1:9" s="11" customFormat="1" ht="23.25" customHeight="1" x14ac:dyDescent="0.25">
      <c r="A46" s="19" t="s">
        <v>61</v>
      </c>
      <c r="B46" s="19" t="s">
        <v>3</v>
      </c>
      <c r="C46" s="19" t="s">
        <v>169</v>
      </c>
      <c r="D46" s="26" t="s">
        <v>48</v>
      </c>
      <c r="E46" s="26" t="s">
        <v>58</v>
      </c>
      <c r="F46" s="26" t="s">
        <v>8</v>
      </c>
      <c r="G46" s="19" t="s">
        <v>10</v>
      </c>
      <c r="H46" s="18"/>
    </row>
    <row r="47" spans="1:9" s="11" customFormat="1" ht="11.25" customHeight="1" x14ac:dyDescent="0.25">
      <c r="A47" s="29">
        <v>1</v>
      </c>
      <c r="B47" s="148" t="s">
        <v>162</v>
      </c>
      <c r="C47" s="27">
        <f>C12*20</f>
        <v>253</v>
      </c>
      <c r="D47" s="27"/>
      <c r="E47" s="27"/>
      <c r="F47" s="27"/>
      <c r="G47" s="20">
        <f t="shared" ref="G47:G52" si="0">SUM(C47:F47)</f>
        <v>253</v>
      </c>
      <c r="H47" s="18"/>
    </row>
    <row r="48" spans="1:9" s="11" customFormat="1" ht="11.25" customHeight="1" x14ac:dyDescent="0.25">
      <c r="A48" s="29">
        <v>2</v>
      </c>
      <c r="B48" s="148" t="s">
        <v>163</v>
      </c>
      <c r="C48" s="27">
        <f>C13*10</f>
        <v>126.5</v>
      </c>
      <c r="D48" s="27"/>
      <c r="E48" s="27"/>
      <c r="F48" s="27"/>
      <c r="G48" s="20">
        <f t="shared" si="0"/>
        <v>126.5</v>
      </c>
      <c r="H48" s="18"/>
    </row>
    <row r="49" spans="1:9" s="11" customFormat="1" ht="11.25" customHeight="1" x14ac:dyDescent="0.25">
      <c r="A49" s="29">
        <v>3</v>
      </c>
      <c r="B49" s="148" t="s">
        <v>164</v>
      </c>
      <c r="C49" s="27">
        <f>C14*20</f>
        <v>253</v>
      </c>
      <c r="D49" s="27"/>
      <c r="E49" s="27"/>
      <c r="F49" s="27"/>
      <c r="G49" s="20">
        <f t="shared" si="0"/>
        <v>253</v>
      </c>
      <c r="H49" s="18"/>
    </row>
    <row r="50" spans="1:9" s="11" customFormat="1" ht="11.25" customHeight="1" x14ac:dyDescent="0.25">
      <c r="A50" s="29">
        <v>4</v>
      </c>
      <c r="B50" s="148" t="s">
        <v>165</v>
      </c>
      <c r="C50" s="27">
        <f>C15*70</f>
        <v>885.5</v>
      </c>
      <c r="D50" s="27"/>
      <c r="E50" s="27"/>
      <c r="F50" s="27"/>
      <c r="G50" s="20">
        <f t="shared" si="0"/>
        <v>885.5</v>
      </c>
      <c r="H50" s="18"/>
    </row>
    <row r="51" spans="1:9" s="11" customFormat="1" ht="25.5" customHeight="1" x14ac:dyDescent="0.25">
      <c r="A51" s="29">
        <v>5</v>
      </c>
      <c r="B51" s="148" t="s">
        <v>167</v>
      </c>
      <c r="C51" s="27">
        <f>C16*30</f>
        <v>379.5</v>
      </c>
      <c r="D51" s="27"/>
      <c r="E51" s="27"/>
      <c r="F51" s="27"/>
      <c r="G51" s="20">
        <f t="shared" si="0"/>
        <v>379.5</v>
      </c>
      <c r="H51" s="18"/>
    </row>
    <row r="52" spans="1:9" s="11" customFormat="1" ht="25.5" customHeight="1" x14ac:dyDescent="0.25">
      <c r="A52" s="29">
        <v>6</v>
      </c>
      <c r="B52" s="148" t="s">
        <v>168</v>
      </c>
      <c r="C52" s="27">
        <f>C17*14</f>
        <v>177.1</v>
      </c>
      <c r="D52" s="27"/>
      <c r="E52" s="27"/>
      <c r="F52" s="27"/>
      <c r="G52" s="20">
        <f t="shared" si="0"/>
        <v>177.1</v>
      </c>
      <c r="H52" s="25"/>
    </row>
    <row r="53" spans="1:9" s="11" customFormat="1" ht="13.5" customHeight="1" x14ac:dyDescent="0.25">
      <c r="A53" s="18"/>
      <c r="B53" s="18"/>
      <c r="C53" s="18"/>
      <c r="D53" s="18"/>
      <c r="E53" s="18"/>
      <c r="F53" s="18"/>
      <c r="G53" s="18"/>
      <c r="H53" s="18"/>
    </row>
    <row r="54" spans="1:9" s="11" customFormat="1" ht="13.5" customHeight="1" x14ac:dyDescent="0.25">
      <c r="A54" s="191" t="s">
        <v>44</v>
      </c>
      <c r="B54" s="191"/>
      <c r="C54" s="191"/>
      <c r="D54" s="191"/>
      <c r="E54" s="191"/>
      <c r="F54" s="191"/>
      <c r="G54" s="191"/>
      <c r="H54" s="191"/>
      <c r="I54" s="5"/>
    </row>
    <row r="55" spans="1:9" s="11" customFormat="1" ht="13.5" customHeight="1" x14ac:dyDescent="0.25">
      <c r="A55" s="18"/>
      <c r="B55" s="18"/>
      <c r="C55" s="18"/>
      <c r="D55" s="18"/>
      <c r="E55" s="18"/>
      <c r="F55" s="18"/>
      <c r="G55" s="18"/>
      <c r="H55" s="18"/>
      <c r="I55" s="6"/>
    </row>
    <row r="56" spans="1:9" s="11" customFormat="1" ht="13.5" customHeight="1" x14ac:dyDescent="0.25">
      <c r="A56" s="203" t="s">
        <v>46</v>
      </c>
      <c r="B56" s="203"/>
      <c r="C56" s="203"/>
      <c r="D56" s="203"/>
      <c r="E56" s="203"/>
      <c r="F56" s="203"/>
      <c r="G56" s="203"/>
      <c r="H56" s="203"/>
      <c r="I56" s="5"/>
    </row>
    <row r="57" spans="1:9" s="11" customFormat="1" ht="13.5" customHeight="1" x14ac:dyDescent="0.25">
      <c r="A57" s="18"/>
      <c r="B57" s="18"/>
      <c r="C57" s="18"/>
      <c r="D57" s="18"/>
      <c r="E57" s="18"/>
      <c r="F57" s="18"/>
      <c r="G57" s="18"/>
      <c r="H57" s="18"/>
      <c r="I57" s="7"/>
    </row>
    <row r="58" spans="1:9" s="11" customFormat="1" ht="13.5" customHeight="1" x14ac:dyDescent="0.25">
      <c r="A58" s="204" t="s">
        <v>131</v>
      </c>
      <c r="B58" s="205"/>
      <c r="C58" s="205"/>
      <c r="D58" s="205"/>
      <c r="E58" s="206"/>
      <c r="F58" s="30"/>
      <c r="G58" s="18"/>
      <c r="H58" s="18"/>
      <c r="I58" s="5"/>
    </row>
    <row r="59" spans="1:9" s="11" customFormat="1" ht="13.5" customHeight="1" x14ac:dyDescent="0.25">
      <c r="A59" s="193" t="s">
        <v>132</v>
      </c>
      <c r="B59" s="194"/>
      <c r="C59" s="194"/>
      <c r="D59" s="194"/>
      <c r="E59" s="195"/>
      <c r="F59" s="30"/>
      <c r="G59" s="18"/>
      <c r="H59" s="18"/>
      <c r="I59" s="5"/>
    </row>
    <row r="60" spans="1:9" s="11" customFormat="1" ht="27" customHeight="1" x14ac:dyDescent="0.25">
      <c r="A60" s="121" t="s">
        <v>61</v>
      </c>
      <c r="B60" s="121" t="s">
        <v>3</v>
      </c>
      <c r="C60" s="120" t="s">
        <v>1</v>
      </c>
      <c r="D60" s="120" t="s">
        <v>45</v>
      </c>
      <c r="E60" s="121" t="s">
        <v>4</v>
      </c>
      <c r="F60" s="18"/>
      <c r="G60" s="18"/>
      <c r="H60" s="18"/>
    </row>
    <row r="61" spans="1:9" s="11" customFormat="1" ht="11.25" customHeight="1" x14ac:dyDescent="0.25">
      <c r="A61" s="29">
        <v>1</v>
      </c>
      <c r="B61" s="148" t="s">
        <v>162</v>
      </c>
      <c r="C61" s="27">
        <f>G47</f>
        <v>253</v>
      </c>
      <c r="D61" s="31">
        <f t="shared" ref="D61:D66" si="1">1/12</f>
        <v>8.3299999999999999E-2</v>
      </c>
      <c r="E61" s="20">
        <f t="shared" ref="E61:E66" si="2">C61*D61</f>
        <v>21.07</v>
      </c>
      <c r="F61" s="18"/>
      <c r="G61" s="18"/>
      <c r="H61" s="18"/>
    </row>
    <row r="62" spans="1:9" s="11" customFormat="1" ht="11.25" customHeight="1" x14ac:dyDescent="0.25">
      <c r="A62" s="29">
        <v>2</v>
      </c>
      <c r="B62" s="148" t="s">
        <v>163</v>
      </c>
      <c r="C62" s="27">
        <f>G48</f>
        <v>126.5</v>
      </c>
      <c r="D62" s="31">
        <f t="shared" si="1"/>
        <v>8.3299999999999999E-2</v>
      </c>
      <c r="E62" s="20">
        <f t="shared" si="2"/>
        <v>10.54</v>
      </c>
      <c r="F62" s="18"/>
      <c r="G62" s="18"/>
      <c r="H62" s="18"/>
    </row>
    <row r="63" spans="1:9" s="11" customFormat="1" ht="11.25" customHeight="1" x14ac:dyDescent="0.25">
      <c r="A63" s="29">
        <v>3</v>
      </c>
      <c r="B63" s="148" t="s">
        <v>164</v>
      </c>
      <c r="C63" s="27">
        <f t="shared" ref="C63" si="3">G49</f>
        <v>253</v>
      </c>
      <c r="D63" s="31">
        <f t="shared" si="1"/>
        <v>8.3299999999999999E-2</v>
      </c>
      <c r="E63" s="20">
        <f t="shared" si="2"/>
        <v>21.07</v>
      </c>
      <c r="F63" s="18"/>
      <c r="G63" s="18"/>
      <c r="H63" s="18"/>
    </row>
    <row r="64" spans="1:9" s="11" customFormat="1" ht="11.25" customHeight="1" x14ac:dyDescent="0.25">
      <c r="A64" s="29">
        <v>4</v>
      </c>
      <c r="B64" s="148" t="s">
        <v>165</v>
      </c>
      <c r="C64" s="27">
        <f>G50</f>
        <v>885.5</v>
      </c>
      <c r="D64" s="31">
        <f t="shared" si="1"/>
        <v>8.3299999999999999E-2</v>
      </c>
      <c r="E64" s="20">
        <f t="shared" si="2"/>
        <v>73.760000000000005</v>
      </c>
      <c r="F64" s="18"/>
      <c r="G64" s="18"/>
      <c r="H64" s="18"/>
    </row>
    <row r="65" spans="1:8" s="11" customFormat="1" ht="25.5" customHeight="1" x14ac:dyDescent="0.25">
      <c r="A65" s="29">
        <v>5</v>
      </c>
      <c r="B65" s="148" t="s">
        <v>167</v>
      </c>
      <c r="C65" s="27">
        <f>G51</f>
        <v>379.5</v>
      </c>
      <c r="D65" s="31">
        <f t="shared" si="1"/>
        <v>8.3299999999999999E-2</v>
      </c>
      <c r="E65" s="20">
        <f t="shared" si="2"/>
        <v>31.61</v>
      </c>
      <c r="F65" s="18"/>
      <c r="G65" s="18"/>
      <c r="H65" s="18"/>
    </row>
    <row r="66" spans="1:8" s="11" customFormat="1" ht="25.5" customHeight="1" x14ac:dyDescent="0.25">
      <c r="A66" s="29">
        <v>6</v>
      </c>
      <c r="B66" s="148" t="s">
        <v>168</v>
      </c>
      <c r="C66" s="27">
        <f>G52</f>
        <v>177.1</v>
      </c>
      <c r="D66" s="31">
        <f t="shared" si="1"/>
        <v>8.3299999999999999E-2</v>
      </c>
      <c r="E66" s="20">
        <f t="shared" si="2"/>
        <v>14.75</v>
      </c>
      <c r="F66" s="18"/>
      <c r="G66" s="18"/>
      <c r="H66" s="18"/>
    </row>
    <row r="67" spans="1:8" s="11" customFormat="1" ht="13.5" customHeight="1" x14ac:dyDescent="0.25">
      <c r="A67" s="32"/>
      <c r="B67" s="33"/>
      <c r="C67" s="34"/>
      <c r="D67" s="35"/>
      <c r="E67" s="36"/>
      <c r="F67" s="18"/>
      <c r="G67" s="18"/>
      <c r="H67" s="18"/>
    </row>
    <row r="68" spans="1:8" s="11" customFormat="1" ht="13.5" customHeight="1" x14ac:dyDescent="0.25">
      <c r="A68" s="223" t="s">
        <v>133</v>
      </c>
      <c r="B68" s="224"/>
      <c r="C68" s="224"/>
      <c r="D68" s="224"/>
      <c r="E68" s="225"/>
      <c r="F68" s="18"/>
      <c r="G68" s="18"/>
      <c r="H68" s="18"/>
    </row>
    <row r="69" spans="1:8" s="11" customFormat="1" ht="27.75" customHeight="1" x14ac:dyDescent="0.25">
      <c r="A69" s="158" t="s">
        <v>134</v>
      </c>
      <c r="B69" s="159"/>
      <c r="C69" s="159"/>
      <c r="D69" s="159"/>
      <c r="E69" s="160"/>
      <c r="F69" s="18"/>
      <c r="G69" s="18"/>
      <c r="H69" s="18"/>
    </row>
    <row r="70" spans="1:8" s="11" customFormat="1" ht="24" customHeight="1" x14ac:dyDescent="0.25">
      <c r="A70" s="123" t="s">
        <v>61</v>
      </c>
      <c r="B70" s="123" t="s">
        <v>3</v>
      </c>
      <c r="C70" s="124" t="s">
        <v>1</v>
      </c>
      <c r="D70" s="124" t="s">
        <v>45</v>
      </c>
      <c r="E70" s="123" t="s">
        <v>4</v>
      </c>
      <c r="F70" s="18"/>
      <c r="G70" s="18"/>
      <c r="H70" s="18"/>
    </row>
    <row r="71" spans="1:8" s="11" customFormat="1" ht="11.25" customHeight="1" x14ac:dyDescent="0.25">
      <c r="A71" s="38">
        <v>1</v>
      </c>
      <c r="B71" s="148" t="s">
        <v>162</v>
      </c>
      <c r="C71" s="112">
        <f t="shared" ref="C71:C76" si="4">G47</f>
        <v>253</v>
      </c>
      <c r="D71" s="39">
        <f>1/12</f>
        <v>8.3299999999999999E-2</v>
      </c>
      <c r="E71" s="21">
        <f>C71*D71</f>
        <v>21.07</v>
      </c>
      <c r="F71" s="18"/>
      <c r="G71" s="18"/>
      <c r="H71" s="18"/>
    </row>
    <row r="72" spans="1:8" s="11" customFormat="1" ht="11.25" customHeight="1" x14ac:dyDescent="0.25">
      <c r="A72" s="38">
        <v>2</v>
      </c>
      <c r="B72" s="148" t="s">
        <v>163</v>
      </c>
      <c r="C72" s="112">
        <f t="shared" si="4"/>
        <v>126.5</v>
      </c>
      <c r="D72" s="39">
        <f t="shared" ref="D72:D76" si="5">1/12</f>
        <v>8.3299999999999999E-2</v>
      </c>
      <c r="E72" s="21">
        <f t="shared" ref="E72:E75" si="6">C72*D72</f>
        <v>10.54</v>
      </c>
      <c r="F72" s="18"/>
      <c r="G72" s="18"/>
      <c r="H72" s="18"/>
    </row>
    <row r="73" spans="1:8" s="11" customFormat="1" ht="11.25" customHeight="1" x14ac:dyDescent="0.25">
      <c r="A73" s="38">
        <v>3</v>
      </c>
      <c r="B73" s="148" t="s">
        <v>164</v>
      </c>
      <c r="C73" s="112">
        <f t="shared" si="4"/>
        <v>253</v>
      </c>
      <c r="D73" s="39">
        <f t="shared" si="5"/>
        <v>8.3299999999999999E-2</v>
      </c>
      <c r="E73" s="21">
        <f t="shared" si="6"/>
        <v>21.07</v>
      </c>
      <c r="F73" s="18"/>
      <c r="G73" s="18"/>
      <c r="H73" s="18"/>
    </row>
    <row r="74" spans="1:8" s="11" customFormat="1" ht="11.25" customHeight="1" x14ac:dyDescent="0.25">
      <c r="A74" s="38">
        <v>4</v>
      </c>
      <c r="B74" s="148" t="s">
        <v>165</v>
      </c>
      <c r="C74" s="112">
        <f t="shared" si="4"/>
        <v>885.5</v>
      </c>
      <c r="D74" s="39">
        <f t="shared" si="5"/>
        <v>8.3299999999999999E-2</v>
      </c>
      <c r="E74" s="21">
        <f t="shared" si="6"/>
        <v>73.760000000000005</v>
      </c>
      <c r="F74" s="18"/>
      <c r="G74" s="18"/>
      <c r="H74" s="18"/>
    </row>
    <row r="75" spans="1:8" s="11" customFormat="1" ht="25.5" customHeight="1" x14ac:dyDescent="0.25">
      <c r="A75" s="38">
        <v>5</v>
      </c>
      <c r="B75" s="148" t="s">
        <v>167</v>
      </c>
      <c r="C75" s="112">
        <f t="shared" si="4"/>
        <v>379.5</v>
      </c>
      <c r="D75" s="39">
        <f t="shared" si="5"/>
        <v>8.3299999999999999E-2</v>
      </c>
      <c r="E75" s="21">
        <f t="shared" si="6"/>
        <v>31.61</v>
      </c>
      <c r="F75" s="18"/>
      <c r="G75" s="18"/>
      <c r="H75" s="18"/>
    </row>
    <row r="76" spans="1:8" s="11" customFormat="1" ht="25.5" customHeight="1" x14ac:dyDescent="0.25">
      <c r="A76" s="97">
        <v>6</v>
      </c>
      <c r="B76" s="148" t="s">
        <v>168</v>
      </c>
      <c r="C76" s="112">
        <f t="shared" si="4"/>
        <v>177.1</v>
      </c>
      <c r="D76" s="39">
        <f t="shared" si="5"/>
        <v>8.3299999999999999E-2</v>
      </c>
      <c r="E76" s="21">
        <f>C76*D76</f>
        <v>14.75</v>
      </c>
      <c r="F76" s="18"/>
      <c r="G76" s="18"/>
      <c r="H76" s="18"/>
    </row>
    <row r="77" spans="1:8" s="11" customFormat="1" ht="25.5" customHeight="1" x14ac:dyDescent="0.25">
      <c r="A77" s="126"/>
      <c r="B77" s="33"/>
      <c r="C77" s="130"/>
      <c r="D77" s="131"/>
      <c r="E77" s="132"/>
      <c r="F77" s="98"/>
      <c r="G77" s="18"/>
      <c r="H77" s="18"/>
    </row>
    <row r="78" spans="1:8" s="11" customFormat="1" ht="13.5" customHeight="1" x14ac:dyDescent="0.25">
      <c r="A78" s="226"/>
      <c r="B78" s="226"/>
      <c r="C78" s="226"/>
      <c r="D78" s="226"/>
      <c r="E78" s="226"/>
      <c r="F78" s="226"/>
      <c r="G78" s="18"/>
      <c r="H78" s="18"/>
    </row>
    <row r="79" spans="1:8" s="11" customFormat="1" ht="13.5" customHeight="1" x14ac:dyDescent="0.25">
      <c r="A79" s="189" t="s">
        <v>11</v>
      </c>
      <c r="B79" s="189"/>
      <c r="C79" s="189"/>
      <c r="D79" s="189"/>
      <c r="E79" s="189"/>
      <c r="F79" s="189"/>
      <c r="G79" s="18"/>
      <c r="H79" s="18"/>
    </row>
    <row r="80" spans="1:8" s="11" customFormat="1" ht="24.75" customHeight="1" x14ac:dyDescent="0.25">
      <c r="A80" s="19" t="s">
        <v>61</v>
      </c>
      <c r="B80" s="19" t="s">
        <v>3</v>
      </c>
      <c r="C80" s="26" t="s">
        <v>1</v>
      </c>
      <c r="D80" s="26" t="s">
        <v>12</v>
      </c>
      <c r="E80" s="26" t="s">
        <v>45</v>
      </c>
      <c r="F80" s="19" t="s">
        <v>4</v>
      </c>
      <c r="G80" s="18"/>
      <c r="H80" s="18"/>
    </row>
    <row r="81" spans="1:9" s="11" customFormat="1" ht="11.25" customHeight="1" x14ac:dyDescent="0.25">
      <c r="A81" s="29">
        <v>1</v>
      </c>
      <c r="B81" s="148" t="s">
        <v>162</v>
      </c>
      <c r="C81" s="27">
        <f>G47</f>
        <v>253</v>
      </c>
      <c r="D81" s="28">
        <f>1/3</f>
        <v>0.33329999999999999</v>
      </c>
      <c r="E81" s="31">
        <f>1/12</f>
        <v>8.3299999999999999E-2</v>
      </c>
      <c r="F81" s="20">
        <f>C81*D81*E81</f>
        <v>7.02</v>
      </c>
      <c r="G81" s="150"/>
      <c r="H81" s="18"/>
    </row>
    <row r="82" spans="1:9" s="11" customFormat="1" ht="11.25" customHeight="1" x14ac:dyDescent="0.25">
      <c r="A82" s="29">
        <v>2</v>
      </c>
      <c r="B82" s="148" t="s">
        <v>163</v>
      </c>
      <c r="C82" s="27">
        <f>G48</f>
        <v>126.5</v>
      </c>
      <c r="D82" s="28">
        <f t="shared" ref="D82:D86" si="7">1/3</f>
        <v>0.33329999999999999</v>
      </c>
      <c r="E82" s="31">
        <f t="shared" ref="E82:E86" si="8">1/12</f>
        <v>8.3299999999999999E-2</v>
      </c>
      <c r="F82" s="20">
        <f t="shared" ref="F82:F84" si="9">C82*D82*E82</f>
        <v>3.51</v>
      </c>
      <c r="G82" s="18"/>
      <c r="H82" s="18"/>
    </row>
    <row r="83" spans="1:9" s="11" customFormat="1" ht="11.25" customHeight="1" x14ac:dyDescent="0.25">
      <c r="A83" s="29">
        <v>3</v>
      </c>
      <c r="B83" s="148" t="s">
        <v>164</v>
      </c>
      <c r="C83" s="27">
        <f t="shared" ref="C83:C85" si="10">G49</f>
        <v>253</v>
      </c>
      <c r="D83" s="28">
        <f t="shared" si="7"/>
        <v>0.33329999999999999</v>
      </c>
      <c r="E83" s="31">
        <f t="shared" si="8"/>
        <v>8.3299999999999999E-2</v>
      </c>
      <c r="F83" s="20">
        <f t="shared" si="9"/>
        <v>7.02</v>
      </c>
      <c r="G83" s="18"/>
      <c r="H83" s="18"/>
    </row>
    <row r="84" spans="1:9" s="11" customFormat="1" ht="11.25" customHeight="1" x14ac:dyDescent="0.25">
      <c r="A84" s="29">
        <v>4</v>
      </c>
      <c r="B84" s="148" t="s">
        <v>165</v>
      </c>
      <c r="C84" s="27">
        <f t="shared" si="10"/>
        <v>885.5</v>
      </c>
      <c r="D84" s="28">
        <f t="shared" si="7"/>
        <v>0.33329999999999999</v>
      </c>
      <c r="E84" s="31">
        <f t="shared" si="8"/>
        <v>8.3299999999999999E-2</v>
      </c>
      <c r="F84" s="20">
        <f t="shared" si="9"/>
        <v>24.58</v>
      </c>
      <c r="G84" s="18"/>
      <c r="H84" s="18"/>
    </row>
    <row r="85" spans="1:9" s="11" customFormat="1" ht="25.5" customHeight="1" x14ac:dyDescent="0.25">
      <c r="A85" s="29">
        <v>5</v>
      </c>
      <c r="B85" s="148" t="s">
        <v>167</v>
      </c>
      <c r="C85" s="27">
        <f t="shared" si="10"/>
        <v>379.5</v>
      </c>
      <c r="D85" s="28">
        <f t="shared" si="7"/>
        <v>0.33329999999999999</v>
      </c>
      <c r="E85" s="31">
        <f t="shared" si="8"/>
        <v>8.3299999999999999E-2</v>
      </c>
      <c r="F85" s="20">
        <f>C85*D85*E85</f>
        <v>10.54</v>
      </c>
      <c r="G85" s="18"/>
      <c r="H85" s="18"/>
    </row>
    <row r="86" spans="1:9" s="11" customFormat="1" ht="25.5" customHeight="1" x14ac:dyDescent="0.25">
      <c r="A86" s="29">
        <v>6</v>
      </c>
      <c r="B86" s="148" t="s">
        <v>168</v>
      </c>
      <c r="C86" s="27">
        <f>G52</f>
        <v>177.1</v>
      </c>
      <c r="D86" s="28">
        <f t="shared" si="7"/>
        <v>0.33329999999999999</v>
      </c>
      <c r="E86" s="31">
        <f t="shared" si="8"/>
        <v>8.3299999999999999E-2</v>
      </c>
      <c r="F86" s="20">
        <f>C86*D86*E86</f>
        <v>4.92</v>
      </c>
      <c r="G86" s="18"/>
      <c r="H86" s="18"/>
    </row>
    <row r="87" spans="1:9" s="11" customFormat="1" ht="13.5" customHeight="1" x14ac:dyDescent="0.25">
      <c r="A87" s="18"/>
      <c r="B87" s="18"/>
      <c r="C87" s="18"/>
      <c r="D87" s="18"/>
      <c r="E87" s="18"/>
      <c r="F87" s="18"/>
      <c r="G87" s="18"/>
      <c r="H87" s="18"/>
    </row>
    <row r="88" spans="1:9" s="11" customFormat="1" ht="13.5" customHeight="1" x14ac:dyDescent="0.25">
      <c r="A88" s="186" t="s">
        <v>102</v>
      </c>
      <c r="B88" s="187"/>
      <c r="C88" s="187"/>
      <c r="D88" s="187"/>
      <c r="E88" s="187"/>
      <c r="F88" s="188"/>
      <c r="G88" s="18"/>
      <c r="H88" s="18"/>
    </row>
    <row r="89" spans="1:9" s="11" customFormat="1" ht="12" customHeight="1" x14ac:dyDescent="0.25">
      <c r="A89" s="19" t="s">
        <v>61</v>
      </c>
      <c r="B89" s="19" t="s">
        <v>3</v>
      </c>
      <c r="C89" s="19" t="s">
        <v>43</v>
      </c>
      <c r="D89" s="19" t="s">
        <v>14</v>
      </c>
      <c r="E89" s="19" t="s">
        <v>13</v>
      </c>
      <c r="F89" s="19" t="s">
        <v>10</v>
      </c>
      <c r="G89" s="18"/>
      <c r="H89" s="18"/>
    </row>
    <row r="90" spans="1:9" s="11" customFormat="1" ht="11.25" customHeight="1" x14ac:dyDescent="0.25">
      <c r="A90" s="29">
        <v>1</v>
      </c>
      <c r="B90" s="148" t="s">
        <v>162</v>
      </c>
      <c r="C90" s="27">
        <f>E61</f>
        <v>21.07</v>
      </c>
      <c r="D90" s="27">
        <f t="shared" ref="D90:D95" si="11">E71</f>
        <v>21.07</v>
      </c>
      <c r="E90" s="27">
        <f>F81</f>
        <v>7.02</v>
      </c>
      <c r="F90" s="20">
        <f>SUM(C90:E90)</f>
        <v>49.16</v>
      </c>
      <c r="G90" s="18"/>
      <c r="H90" s="18"/>
    </row>
    <row r="91" spans="1:9" s="11" customFormat="1" ht="11.25" customHeight="1" x14ac:dyDescent="0.25">
      <c r="A91" s="29">
        <v>2</v>
      </c>
      <c r="B91" s="148" t="s">
        <v>163</v>
      </c>
      <c r="C91" s="27">
        <f t="shared" ref="C91:C95" si="12">E62</f>
        <v>10.54</v>
      </c>
      <c r="D91" s="27">
        <f t="shared" si="11"/>
        <v>10.54</v>
      </c>
      <c r="E91" s="27">
        <f t="shared" ref="E91:E94" si="13">F82</f>
        <v>3.51</v>
      </c>
      <c r="F91" s="20">
        <f t="shared" ref="F91:F94" si="14">SUM(C91:E91)</f>
        <v>24.59</v>
      </c>
      <c r="G91" s="18"/>
      <c r="H91" s="18"/>
    </row>
    <row r="92" spans="1:9" s="11" customFormat="1" ht="11.25" customHeight="1" x14ac:dyDescent="0.25">
      <c r="A92" s="29">
        <v>3</v>
      </c>
      <c r="B92" s="148" t="s">
        <v>164</v>
      </c>
      <c r="C92" s="27">
        <f t="shared" si="12"/>
        <v>21.07</v>
      </c>
      <c r="D92" s="27">
        <f t="shared" si="11"/>
        <v>21.07</v>
      </c>
      <c r="E92" s="27">
        <f t="shared" si="13"/>
        <v>7.02</v>
      </c>
      <c r="F92" s="20">
        <f t="shared" si="14"/>
        <v>49.16</v>
      </c>
      <c r="G92" s="18"/>
      <c r="H92" s="18"/>
    </row>
    <row r="93" spans="1:9" s="11" customFormat="1" ht="11.25" customHeight="1" x14ac:dyDescent="0.25">
      <c r="A93" s="29">
        <v>4</v>
      </c>
      <c r="B93" s="148" t="s">
        <v>165</v>
      </c>
      <c r="C93" s="27">
        <f t="shared" si="12"/>
        <v>73.760000000000005</v>
      </c>
      <c r="D93" s="27">
        <f t="shared" si="11"/>
        <v>73.760000000000005</v>
      </c>
      <c r="E93" s="27">
        <f t="shared" si="13"/>
        <v>24.58</v>
      </c>
      <c r="F93" s="20">
        <f t="shared" si="14"/>
        <v>172.1</v>
      </c>
      <c r="G93" s="18"/>
      <c r="H93" s="18"/>
    </row>
    <row r="94" spans="1:9" s="11" customFormat="1" ht="25.5" customHeight="1" x14ac:dyDescent="0.25">
      <c r="A94" s="29">
        <v>5</v>
      </c>
      <c r="B94" s="148" t="s">
        <v>167</v>
      </c>
      <c r="C94" s="27">
        <f t="shared" si="12"/>
        <v>31.61</v>
      </c>
      <c r="D94" s="27">
        <f t="shared" si="11"/>
        <v>31.61</v>
      </c>
      <c r="E94" s="27">
        <f t="shared" si="13"/>
        <v>10.54</v>
      </c>
      <c r="F94" s="20">
        <f t="shared" si="14"/>
        <v>73.760000000000005</v>
      </c>
      <c r="G94" s="18"/>
      <c r="H94" s="18"/>
    </row>
    <row r="95" spans="1:9" s="11" customFormat="1" ht="25.5" customHeight="1" x14ac:dyDescent="0.25">
      <c r="A95" s="29">
        <v>6</v>
      </c>
      <c r="B95" s="148" t="s">
        <v>168</v>
      </c>
      <c r="C95" s="27">
        <f t="shared" si="12"/>
        <v>14.75</v>
      </c>
      <c r="D95" s="27">
        <f t="shared" si="11"/>
        <v>14.75</v>
      </c>
      <c r="E95" s="27">
        <f>F86</f>
        <v>4.92</v>
      </c>
      <c r="F95" s="20">
        <f>SUM(C95:E95)</f>
        <v>34.42</v>
      </c>
      <c r="G95" s="18"/>
      <c r="H95" s="18"/>
    </row>
    <row r="96" spans="1:9" s="11" customFormat="1" ht="13.5" customHeight="1" x14ac:dyDescent="0.25">
      <c r="A96" s="18"/>
      <c r="B96" s="18"/>
      <c r="C96" s="18"/>
      <c r="D96" s="18"/>
      <c r="E96" s="18"/>
      <c r="F96" s="18"/>
      <c r="G96" s="18"/>
      <c r="H96" s="18"/>
      <c r="I96" s="16"/>
    </row>
    <row r="97" spans="1:15" s="11" customFormat="1" ht="13.5" customHeight="1" x14ac:dyDescent="0.25">
      <c r="A97" s="203" t="s">
        <v>135</v>
      </c>
      <c r="B97" s="203"/>
      <c r="C97" s="203"/>
      <c r="D97" s="203"/>
      <c r="E97" s="203"/>
      <c r="F97" s="203"/>
      <c r="G97" s="203"/>
      <c r="H97" s="203"/>
    </row>
    <row r="98" spans="1:15" s="11" customFormat="1" ht="24" customHeight="1" x14ac:dyDescent="0.25">
      <c r="A98" s="203" t="s">
        <v>136</v>
      </c>
      <c r="B98" s="203"/>
      <c r="C98" s="203"/>
      <c r="D98" s="203"/>
      <c r="E98" s="203"/>
      <c r="F98" s="203"/>
      <c r="G98" s="203"/>
      <c r="H98" s="203"/>
    </row>
    <row r="99" spans="1:15" s="11" customFormat="1" ht="13.5" customHeight="1" x14ac:dyDescent="0.25">
      <c r="A99" s="212"/>
      <c r="B99" s="212"/>
      <c r="C99" s="212"/>
      <c r="D99" s="212"/>
      <c r="E99" s="212"/>
      <c r="F99" s="212"/>
      <c r="G99" s="212"/>
      <c r="H99" s="212"/>
    </row>
    <row r="100" spans="1:15" s="11" customFormat="1" ht="13.5" customHeight="1" x14ac:dyDescent="0.25">
      <c r="A100" s="175" t="s">
        <v>15</v>
      </c>
      <c r="B100" s="175"/>
      <c r="C100" s="175"/>
      <c r="D100" s="18"/>
      <c r="E100" s="18"/>
      <c r="F100" s="18"/>
      <c r="G100" s="18"/>
      <c r="H100" s="18"/>
    </row>
    <row r="101" spans="1:15" s="11" customFormat="1" ht="11.25" customHeight="1" x14ac:dyDescent="0.25">
      <c r="A101" s="175" t="s">
        <v>16</v>
      </c>
      <c r="B101" s="175"/>
      <c r="C101" s="19" t="s">
        <v>2</v>
      </c>
      <c r="D101" s="18"/>
      <c r="E101" s="18"/>
      <c r="F101" s="18"/>
      <c r="G101" s="18"/>
      <c r="H101" s="18"/>
    </row>
    <row r="102" spans="1:15" s="11" customFormat="1" ht="11.25" customHeight="1" x14ac:dyDescent="0.25">
      <c r="A102" s="215" t="s">
        <v>17</v>
      </c>
      <c r="B102" s="215"/>
      <c r="C102" s="28">
        <v>0.2</v>
      </c>
      <c r="D102" s="18"/>
      <c r="E102" s="18"/>
      <c r="F102" s="18"/>
      <c r="G102" s="18"/>
      <c r="H102" s="18"/>
      <c r="J102" s="10"/>
      <c r="K102" s="10"/>
      <c r="L102" s="10"/>
      <c r="M102" s="10"/>
      <c r="N102" s="10"/>
      <c r="O102" s="10"/>
    </row>
    <row r="103" spans="1:15" s="11" customFormat="1" ht="11.25" customHeight="1" x14ac:dyDescent="0.25">
      <c r="A103" s="177" t="s">
        <v>75</v>
      </c>
      <c r="B103" s="177"/>
      <c r="C103" s="28">
        <v>2.5000000000000001E-2</v>
      </c>
      <c r="D103" s="207"/>
      <c r="E103" s="18"/>
      <c r="F103" s="18"/>
      <c r="G103" s="18"/>
      <c r="H103" s="18"/>
    </row>
    <row r="104" spans="1:15" s="11" customFormat="1" ht="11.25" customHeight="1" x14ac:dyDescent="0.25">
      <c r="A104" s="215" t="s">
        <v>18</v>
      </c>
      <c r="B104" s="215"/>
      <c r="C104" s="142">
        <v>0.03</v>
      </c>
      <c r="D104" s="207"/>
      <c r="E104" s="18"/>
      <c r="F104" s="18"/>
      <c r="G104" s="18"/>
      <c r="H104" s="18"/>
    </row>
    <row r="105" spans="1:15" s="11" customFormat="1" ht="11.25" customHeight="1" x14ac:dyDescent="0.25">
      <c r="A105" s="177" t="s">
        <v>76</v>
      </c>
      <c r="B105" s="177"/>
      <c r="C105" s="28">
        <v>1.4999999999999999E-2</v>
      </c>
      <c r="D105" s="18"/>
      <c r="E105" s="18"/>
      <c r="F105" s="18"/>
      <c r="G105" s="18"/>
      <c r="H105" s="18"/>
    </row>
    <row r="106" spans="1:15" s="11" customFormat="1" ht="11.25" customHeight="1" x14ac:dyDescent="0.25">
      <c r="A106" s="177" t="s">
        <v>77</v>
      </c>
      <c r="B106" s="177"/>
      <c r="C106" s="28">
        <v>0.01</v>
      </c>
      <c r="D106" s="18"/>
      <c r="E106" s="18"/>
      <c r="F106" s="18"/>
      <c r="G106" s="18"/>
      <c r="H106" s="18"/>
    </row>
    <row r="107" spans="1:15" s="11" customFormat="1" ht="11.25" customHeight="1" x14ac:dyDescent="0.25">
      <c r="A107" s="177" t="s">
        <v>19</v>
      </c>
      <c r="B107" s="177"/>
      <c r="C107" s="28">
        <v>6.0000000000000001E-3</v>
      </c>
      <c r="D107" s="18"/>
      <c r="E107" s="18"/>
      <c r="F107" s="18"/>
      <c r="G107" s="18"/>
      <c r="H107" s="18"/>
    </row>
    <row r="108" spans="1:15" s="11" customFormat="1" ht="11.25" customHeight="1" x14ac:dyDescent="0.25">
      <c r="A108" s="177" t="s">
        <v>78</v>
      </c>
      <c r="B108" s="177"/>
      <c r="C108" s="28">
        <v>2E-3</v>
      </c>
      <c r="D108" s="18"/>
      <c r="E108" s="18"/>
      <c r="F108" s="18"/>
      <c r="G108" s="18"/>
      <c r="H108" s="18"/>
    </row>
    <row r="109" spans="1:15" s="11" customFormat="1" ht="11.25" customHeight="1" x14ac:dyDescent="0.25">
      <c r="A109" s="177" t="s">
        <v>20</v>
      </c>
      <c r="B109" s="177"/>
      <c r="C109" s="28">
        <v>0.08</v>
      </c>
      <c r="D109" s="18"/>
      <c r="E109" s="18"/>
      <c r="F109" s="18"/>
      <c r="G109" s="18"/>
      <c r="H109" s="18"/>
    </row>
    <row r="110" spans="1:15" s="11" customFormat="1" ht="11.25" customHeight="1" x14ac:dyDescent="0.25">
      <c r="A110" s="175" t="s">
        <v>21</v>
      </c>
      <c r="B110" s="175"/>
      <c r="C110" s="40">
        <f>SUM(C102:C109)</f>
        <v>0.36799999999999999</v>
      </c>
      <c r="D110" s="18"/>
      <c r="E110" s="18"/>
      <c r="F110" s="18"/>
      <c r="G110" s="18"/>
      <c r="H110" s="18"/>
    </row>
    <row r="111" spans="1:15" s="11" customFormat="1" ht="11.25" customHeight="1" x14ac:dyDescent="0.25">
      <c r="A111" s="133"/>
      <c r="B111" s="133"/>
      <c r="C111" s="134"/>
      <c r="D111" s="18"/>
      <c r="E111" s="18"/>
      <c r="F111" s="18"/>
      <c r="G111" s="18"/>
      <c r="H111" s="18"/>
    </row>
    <row r="112" spans="1:15" s="11" customFormat="1" ht="11.25" customHeight="1" x14ac:dyDescent="0.25">
      <c r="A112" s="133"/>
      <c r="B112" s="133"/>
      <c r="C112" s="134"/>
      <c r="D112" s="18"/>
      <c r="E112" s="18"/>
      <c r="F112" s="18"/>
      <c r="G112" s="18"/>
      <c r="H112" s="18"/>
    </row>
    <row r="113" spans="1:8" s="11" customFormat="1" ht="13.5" customHeight="1" x14ac:dyDescent="0.25">
      <c r="A113" s="18"/>
      <c r="B113" s="18"/>
      <c r="C113" s="18"/>
      <c r="D113" s="18"/>
      <c r="E113" s="18"/>
      <c r="F113" s="18"/>
      <c r="G113" s="18"/>
      <c r="H113" s="18"/>
    </row>
    <row r="114" spans="1:8" s="11" customFormat="1" ht="13.5" customHeight="1" x14ac:dyDescent="0.25">
      <c r="A114" s="186" t="s">
        <v>22</v>
      </c>
      <c r="B114" s="187"/>
      <c r="C114" s="187"/>
      <c r="D114" s="187"/>
      <c r="E114" s="188"/>
      <c r="F114" s="18"/>
      <c r="G114" s="18"/>
      <c r="H114" s="18"/>
    </row>
    <row r="115" spans="1:8" s="11" customFormat="1" ht="11.25" customHeight="1" x14ac:dyDescent="0.25">
      <c r="A115" s="19" t="s">
        <v>61</v>
      </c>
      <c r="B115" s="19" t="s">
        <v>3</v>
      </c>
      <c r="C115" s="26" t="s">
        <v>1</v>
      </c>
      <c r="D115" s="19" t="s">
        <v>2</v>
      </c>
      <c r="E115" s="19" t="s">
        <v>4</v>
      </c>
      <c r="F115" s="18"/>
      <c r="G115" s="18"/>
      <c r="H115" s="18"/>
    </row>
    <row r="116" spans="1:8" s="11" customFormat="1" ht="11.25" customHeight="1" x14ac:dyDescent="0.25">
      <c r="A116" s="29">
        <v>1</v>
      </c>
      <c r="B116" s="148" t="s">
        <v>162</v>
      </c>
      <c r="C116" s="27">
        <f>G47+F90</f>
        <v>302.16000000000003</v>
      </c>
      <c r="D116" s="141">
        <f>SUM($C$102:$C$108)</f>
        <v>0.28799999999999998</v>
      </c>
      <c r="E116" s="20">
        <f>C116*D116</f>
        <v>87.02</v>
      </c>
      <c r="F116" s="18"/>
      <c r="G116" s="18"/>
      <c r="H116" s="18"/>
    </row>
    <row r="117" spans="1:8" s="11" customFormat="1" ht="11.25" customHeight="1" x14ac:dyDescent="0.25">
      <c r="A117" s="29">
        <v>2</v>
      </c>
      <c r="B117" s="148" t="s">
        <v>163</v>
      </c>
      <c r="C117" s="27">
        <f t="shared" ref="C117:C121" si="15">G48+F91</f>
        <v>151.09</v>
      </c>
      <c r="D117" s="141">
        <f t="shared" ref="D117:D120" si="16">SUM($C$102:$C$108)</f>
        <v>0.28799999999999998</v>
      </c>
      <c r="E117" s="20">
        <f t="shared" ref="E117:E120" si="17">C117*D117</f>
        <v>43.51</v>
      </c>
      <c r="F117" s="18"/>
      <c r="G117" s="18"/>
      <c r="H117" s="18"/>
    </row>
    <row r="118" spans="1:8" s="11" customFormat="1" ht="11.25" customHeight="1" x14ac:dyDescent="0.25">
      <c r="A118" s="29">
        <v>3</v>
      </c>
      <c r="B118" s="148" t="s">
        <v>164</v>
      </c>
      <c r="C118" s="27">
        <f t="shared" si="15"/>
        <v>302.16000000000003</v>
      </c>
      <c r="D118" s="141">
        <f t="shared" si="16"/>
        <v>0.28799999999999998</v>
      </c>
      <c r="E118" s="20">
        <f t="shared" si="17"/>
        <v>87.02</v>
      </c>
      <c r="F118" s="18"/>
      <c r="G118" s="18"/>
      <c r="H118" s="18"/>
    </row>
    <row r="119" spans="1:8" s="11" customFormat="1" ht="11.25" customHeight="1" x14ac:dyDescent="0.25">
      <c r="A119" s="29">
        <v>4</v>
      </c>
      <c r="B119" s="148" t="s">
        <v>165</v>
      </c>
      <c r="C119" s="27">
        <f t="shared" si="15"/>
        <v>1057.5999999999999</v>
      </c>
      <c r="D119" s="141">
        <f t="shared" si="16"/>
        <v>0.28799999999999998</v>
      </c>
      <c r="E119" s="20">
        <f t="shared" si="17"/>
        <v>304.58999999999997</v>
      </c>
      <c r="F119" s="18"/>
      <c r="G119" s="18"/>
      <c r="H119" s="18"/>
    </row>
    <row r="120" spans="1:8" s="11" customFormat="1" ht="25.5" customHeight="1" x14ac:dyDescent="0.25">
      <c r="A120" s="29">
        <v>5</v>
      </c>
      <c r="B120" s="148" t="s">
        <v>167</v>
      </c>
      <c r="C120" s="27">
        <f t="shared" si="15"/>
        <v>453.26</v>
      </c>
      <c r="D120" s="141">
        <f t="shared" si="16"/>
        <v>0.28799999999999998</v>
      </c>
      <c r="E120" s="20">
        <f t="shared" si="17"/>
        <v>130.54</v>
      </c>
      <c r="F120" s="18"/>
      <c r="G120" s="18"/>
      <c r="H120" s="18"/>
    </row>
    <row r="121" spans="1:8" s="11" customFormat="1" ht="25.5" customHeight="1" x14ac:dyDescent="0.25">
      <c r="A121" s="29">
        <v>6</v>
      </c>
      <c r="B121" s="148" t="s">
        <v>168</v>
      </c>
      <c r="C121" s="27">
        <f t="shared" si="15"/>
        <v>211.52</v>
      </c>
      <c r="D121" s="141">
        <v>0.28799999999999998</v>
      </c>
      <c r="E121" s="20">
        <f>C121*D121</f>
        <v>60.92</v>
      </c>
      <c r="F121" s="18"/>
      <c r="G121" s="18"/>
      <c r="H121" s="18"/>
    </row>
    <row r="122" spans="1:8" s="11" customFormat="1" ht="13.5" customHeight="1" x14ac:dyDescent="0.25">
      <c r="A122" s="211"/>
      <c r="B122" s="211"/>
      <c r="C122" s="211"/>
      <c r="D122" s="211"/>
      <c r="E122" s="211"/>
      <c r="F122" s="211"/>
      <c r="G122" s="211"/>
      <c r="H122" s="211"/>
    </row>
    <row r="123" spans="1:8" s="11" customFormat="1" ht="13.5" customHeight="1" x14ac:dyDescent="0.25">
      <c r="A123" s="208" t="s">
        <v>107</v>
      </c>
      <c r="B123" s="209"/>
      <c r="C123" s="209"/>
      <c r="D123" s="209"/>
      <c r="E123" s="210"/>
      <c r="F123" s="18"/>
      <c r="G123" s="18"/>
      <c r="H123" s="18"/>
    </row>
    <row r="124" spans="1:8" s="11" customFormat="1" ht="11.25" customHeight="1" x14ac:dyDescent="0.25">
      <c r="A124" s="19" t="s">
        <v>61</v>
      </c>
      <c r="B124" s="19" t="s">
        <v>3</v>
      </c>
      <c r="C124" s="26" t="s">
        <v>1</v>
      </c>
      <c r="D124" s="19" t="s">
        <v>2</v>
      </c>
      <c r="E124" s="19" t="s">
        <v>4</v>
      </c>
      <c r="F124" s="18"/>
      <c r="G124" s="18"/>
      <c r="H124" s="18"/>
    </row>
    <row r="125" spans="1:8" s="11" customFormat="1" ht="11.25" customHeight="1" x14ac:dyDescent="0.25">
      <c r="A125" s="29">
        <v>1</v>
      </c>
      <c r="B125" s="148" t="s">
        <v>162</v>
      </c>
      <c r="C125" s="27">
        <f>G47+F90</f>
        <v>302.16000000000003</v>
      </c>
      <c r="D125" s="31">
        <f>$C$109</f>
        <v>0.08</v>
      </c>
      <c r="E125" s="20">
        <f t="shared" ref="E125:E130" si="18">C125*D125</f>
        <v>24.17</v>
      </c>
      <c r="F125" s="18"/>
      <c r="G125" s="18"/>
      <c r="H125" s="18"/>
    </row>
    <row r="126" spans="1:8" s="11" customFormat="1" ht="11.25" customHeight="1" x14ac:dyDescent="0.25">
      <c r="A126" s="29">
        <v>2</v>
      </c>
      <c r="B126" s="148" t="s">
        <v>163</v>
      </c>
      <c r="C126" s="27">
        <f t="shared" ref="C126:C130" si="19">G48+F91</f>
        <v>151.09</v>
      </c>
      <c r="D126" s="31">
        <f t="shared" ref="D126:D130" si="20">$C$109</f>
        <v>0.08</v>
      </c>
      <c r="E126" s="20">
        <f t="shared" si="18"/>
        <v>12.09</v>
      </c>
      <c r="F126" s="18"/>
      <c r="G126" s="18"/>
      <c r="H126" s="18"/>
    </row>
    <row r="127" spans="1:8" s="11" customFormat="1" ht="11.25" customHeight="1" x14ac:dyDescent="0.25">
      <c r="A127" s="29">
        <v>3</v>
      </c>
      <c r="B127" s="148" t="s">
        <v>164</v>
      </c>
      <c r="C127" s="27">
        <f t="shared" si="19"/>
        <v>302.16000000000003</v>
      </c>
      <c r="D127" s="31">
        <f t="shared" si="20"/>
        <v>0.08</v>
      </c>
      <c r="E127" s="20">
        <f t="shared" si="18"/>
        <v>24.17</v>
      </c>
      <c r="F127" s="18"/>
      <c r="G127" s="18"/>
      <c r="H127" s="18"/>
    </row>
    <row r="128" spans="1:8" s="11" customFormat="1" ht="11.25" customHeight="1" x14ac:dyDescent="0.25">
      <c r="A128" s="29">
        <v>4</v>
      </c>
      <c r="B128" s="148" t="s">
        <v>165</v>
      </c>
      <c r="C128" s="27">
        <f t="shared" si="19"/>
        <v>1057.5999999999999</v>
      </c>
      <c r="D128" s="31">
        <f t="shared" si="20"/>
        <v>0.08</v>
      </c>
      <c r="E128" s="20">
        <f t="shared" si="18"/>
        <v>84.61</v>
      </c>
      <c r="F128" s="18"/>
      <c r="G128" s="18"/>
      <c r="H128" s="18"/>
    </row>
    <row r="129" spans="1:9" s="11" customFormat="1" ht="25.5" customHeight="1" x14ac:dyDescent="0.25">
      <c r="A129" s="29">
        <v>5</v>
      </c>
      <c r="B129" s="148" t="s">
        <v>167</v>
      </c>
      <c r="C129" s="27">
        <f t="shared" si="19"/>
        <v>453.26</v>
      </c>
      <c r="D129" s="31">
        <f t="shared" si="20"/>
        <v>0.08</v>
      </c>
      <c r="E129" s="20">
        <f t="shared" si="18"/>
        <v>36.26</v>
      </c>
      <c r="F129" s="18"/>
      <c r="G129" s="18"/>
      <c r="H129" s="18"/>
    </row>
    <row r="130" spans="1:9" s="11" customFormat="1" ht="25.5" customHeight="1" x14ac:dyDescent="0.25">
      <c r="A130" s="29">
        <v>6</v>
      </c>
      <c r="B130" s="148" t="s">
        <v>168</v>
      </c>
      <c r="C130" s="27">
        <f t="shared" si="19"/>
        <v>211.52</v>
      </c>
      <c r="D130" s="31">
        <f t="shared" si="20"/>
        <v>0.08</v>
      </c>
      <c r="E130" s="20">
        <f t="shared" si="18"/>
        <v>16.920000000000002</v>
      </c>
      <c r="F130" s="18"/>
      <c r="G130" s="18"/>
      <c r="H130" s="18"/>
    </row>
    <row r="131" spans="1:9" s="11" customFormat="1" ht="13.5" customHeight="1" x14ac:dyDescent="0.25">
      <c r="A131" s="18"/>
      <c r="B131" s="18"/>
      <c r="C131" s="18"/>
      <c r="D131" s="18"/>
      <c r="E131" s="18"/>
      <c r="F131" s="18"/>
      <c r="G131" s="18"/>
      <c r="H131" s="18"/>
    </row>
    <row r="132" spans="1:9" s="11" customFormat="1" ht="13.5" customHeight="1" x14ac:dyDescent="0.25">
      <c r="A132" s="186" t="s">
        <v>103</v>
      </c>
      <c r="B132" s="187"/>
      <c r="C132" s="187"/>
      <c r="D132" s="187"/>
      <c r="E132" s="188"/>
      <c r="F132" s="18"/>
      <c r="G132" s="18"/>
      <c r="H132" s="18"/>
    </row>
    <row r="133" spans="1:9" s="11" customFormat="1" ht="11.25" customHeight="1" x14ac:dyDescent="0.25">
      <c r="A133" s="19" t="s">
        <v>61</v>
      </c>
      <c r="B133" s="19" t="s">
        <v>3</v>
      </c>
      <c r="C133" s="19" t="s">
        <v>23</v>
      </c>
      <c r="D133" s="19" t="s">
        <v>20</v>
      </c>
      <c r="E133" s="19" t="s">
        <v>10</v>
      </c>
      <c r="F133" s="18"/>
      <c r="G133" s="18"/>
      <c r="H133" s="18"/>
    </row>
    <row r="134" spans="1:9" s="11" customFormat="1" ht="11.25" customHeight="1" x14ac:dyDescent="0.25">
      <c r="A134" s="29">
        <v>1</v>
      </c>
      <c r="B134" s="148" t="s">
        <v>162</v>
      </c>
      <c r="C134" s="27">
        <f t="shared" ref="C134:C139" si="21">E116</f>
        <v>87.02</v>
      </c>
      <c r="D134" s="27">
        <f t="shared" ref="D134:D139" si="22">E125</f>
        <v>24.17</v>
      </c>
      <c r="E134" s="20">
        <f t="shared" ref="E134:E138" si="23">C134+D134</f>
        <v>111.19</v>
      </c>
      <c r="F134" s="18"/>
      <c r="G134" s="18"/>
      <c r="H134" s="18"/>
    </row>
    <row r="135" spans="1:9" s="11" customFormat="1" ht="11.25" customHeight="1" x14ac:dyDescent="0.25">
      <c r="A135" s="29">
        <v>2</v>
      </c>
      <c r="B135" s="148" t="s">
        <v>163</v>
      </c>
      <c r="C135" s="27">
        <f t="shared" si="21"/>
        <v>43.51</v>
      </c>
      <c r="D135" s="27">
        <f t="shared" si="22"/>
        <v>12.09</v>
      </c>
      <c r="E135" s="20">
        <f t="shared" si="23"/>
        <v>55.6</v>
      </c>
      <c r="F135" s="18"/>
      <c r="G135" s="18"/>
      <c r="H135" s="18"/>
    </row>
    <row r="136" spans="1:9" s="11" customFormat="1" ht="11.25" customHeight="1" x14ac:dyDescent="0.25">
      <c r="A136" s="29">
        <v>3</v>
      </c>
      <c r="B136" s="148" t="s">
        <v>164</v>
      </c>
      <c r="C136" s="27">
        <f t="shared" si="21"/>
        <v>87.02</v>
      </c>
      <c r="D136" s="27">
        <f t="shared" si="22"/>
        <v>24.17</v>
      </c>
      <c r="E136" s="20">
        <f t="shared" si="23"/>
        <v>111.19</v>
      </c>
      <c r="F136" s="18"/>
      <c r="G136" s="18"/>
      <c r="H136" s="18"/>
    </row>
    <row r="137" spans="1:9" s="11" customFormat="1" ht="11.25" customHeight="1" x14ac:dyDescent="0.25">
      <c r="A137" s="29">
        <v>4</v>
      </c>
      <c r="B137" s="148" t="s">
        <v>165</v>
      </c>
      <c r="C137" s="27">
        <f t="shared" si="21"/>
        <v>304.58999999999997</v>
      </c>
      <c r="D137" s="27">
        <f t="shared" si="22"/>
        <v>84.61</v>
      </c>
      <c r="E137" s="20">
        <f t="shared" si="23"/>
        <v>389.2</v>
      </c>
      <c r="F137" s="18"/>
      <c r="G137" s="18"/>
      <c r="H137" s="18"/>
    </row>
    <row r="138" spans="1:9" s="11" customFormat="1" ht="25.5" customHeight="1" x14ac:dyDescent="0.25">
      <c r="A138" s="29">
        <v>5</v>
      </c>
      <c r="B138" s="148" t="s">
        <v>167</v>
      </c>
      <c r="C138" s="27">
        <f t="shared" si="21"/>
        <v>130.54</v>
      </c>
      <c r="D138" s="27">
        <f t="shared" si="22"/>
        <v>36.26</v>
      </c>
      <c r="E138" s="20">
        <f t="shared" si="23"/>
        <v>166.8</v>
      </c>
      <c r="F138" s="18"/>
      <c r="G138" s="18"/>
      <c r="H138" s="18"/>
    </row>
    <row r="139" spans="1:9" s="11" customFormat="1" ht="25.5" customHeight="1" x14ac:dyDescent="0.25">
      <c r="A139" s="29">
        <v>6</v>
      </c>
      <c r="B139" s="148" t="s">
        <v>168</v>
      </c>
      <c r="C139" s="27">
        <f t="shared" si="21"/>
        <v>60.92</v>
      </c>
      <c r="D139" s="27">
        <f t="shared" si="22"/>
        <v>16.920000000000002</v>
      </c>
      <c r="E139" s="20">
        <f>C139+D139</f>
        <v>77.84</v>
      </c>
      <c r="F139" s="18"/>
      <c r="G139" s="18"/>
      <c r="H139" s="18"/>
    </row>
    <row r="140" spans="1:9" s="11" customFormat="1" ht="13.5" customHeight="1" x14ac:dyDescent="0.25">
      <c r="A140" s="18"/>
      <c r="B140" s="18"/>
      <c r="C140" s="18"/>
      <c r="D140" s="18"/>
      <c r="E140" s="18"/>
      <c r="F140" s="18"/>
      <c r="G140" s="18"/>
      <c r="H140" s="18"/>
      <c r="I140" s="16"/>
    </row>
    <row r="141" spans="1:9" s="11" customFormat="1" ht="13.5" customHeight="1" x14ac:dyDescent="0.25">
      <c r="A141" s="203" t="s">
        <v>24</v>
      </c>
      <c r="B141" s="203"/>
      <c r="C141" s="203"/>
      <c r="D141" s="203"/>
      <c r="E141" s="203"/>
      <c r="F141" s="203"/>
      <c r="G141" s="203"/>
      <c r="H141" s="203"/>
    </row>
    <row r="142" spans="1:9" s="11" customFormat="1" ht="13.5" customHeight="1" x14ac:dyDescent="0.25">
      <c r="A142" s="18"/>
      <c r="B142" s="18"/>
      <c r="C142" s="18"/>
      <c r="D142" s="18"/>
      <c r="E142" s="18"/>
      <c r="F142" s="18"/>
      <c r="G142" s="18"/>
      <c r="H142" s="18"/>
      <c r="I142" s="7"/>
    </row>
    <row r="143" spans="1:9" s="11" customFormat="1" ht="1.5" customHeight="1" x14ac:dyDescent="0.25">
      <c r="A143" s="18"/>
      <c r="B143" s="18"/>
      <c r="C143" s="18"/>
      <c r="D143" s="18"/>
      <c r="E143" s="18"/>
      <c r="F143" s="18"/>
      <c r="G143" s="25"/>
      <c r="H143" s="25"/>
    </row>
    <row r="144" spans="1:9" s="11" customFormat="1" ht="13.5" customHeight="1" x14ac:dyDescent="0.25">
      <c r="A144" s="196" t="s">
        <v>144</v>
      </c>
      <c r="B144" s="197"/>
      <c r="C144" s="197"/>
      <c r="D144" s="197"/>
      <c r="E144" s="198"/>
      <c r="F144" s="24"/>
      <c r="G144" s="18"/>
      <c r="H144" s="18"/>
    </row>
    <row r="145" spans="1:8" s="11" customFormat="1" ht="13.5" customHeight="1" x14ac:dyDescent="0.25">
      <c r="A145" s="193" t="s">
        <v>170</v>
      </c>
      <c r="B145" s="194"/>
      <c r="C145" s="194"/>
      <c r="D145" s="194"/>
      <c r="E145" s="195"/>
      <c r="F145" s="24"/>
      <c r="G145" s="18"/>
      <c r="H145" s="18"/>
    </row>
    <row r="146" spans="1:8" s="11" customFormat="1" ht="11.25" customHeight="1" x14ac:dyDescent="0.25">
      <c r="A146" s="201" t="s">
        <v>61</v>
      </c>
      <c r="B146" s="202"/>
      <c r="C146" s="121" t="s">
        <v>4</v>
      </c>
      <c r="D146" s="120" t="s">
        <v>62</v>
      </c>
      <c r="E146" s="121" t="s">
        <v>63</v>
      </c>
      <c r="F146" s="18"/>
      <c r="G146" s="18"/>
      <c r="H146" s="18"/>
    </row>
    <row r="147" spans="1:8" s="11" customFormat="1" ht="11.25" customHeight="1" x14ac:dyDescent="0.25">
      <c r="A147" s="199" t="s">
        <v>79</v>
      </c>
      <c r="B147" s="200"/>
      <c r="C147" s="27">
        <v>0</v>
      </c>
      <c r="D147" s="27">
        <v>0</v>
      </c>
      <c r="E147" s="20" t="s">
        <v>171</v>
      </c>
      <c r="F147" s="18"/>
      <c r="G147" s="18"/>
      <c r="H147" s="18"/>
    </row>
    <row r="148" spans="1:8" s="11" customFormat="1" ht="13.5" customHeight="1" x14ac:dyDescent="0.25">
      <c r="A148" s="32"/>
      <c r="B148" s="41"/>
      <c r="C148" s="42"/>
      <c r="D148" s="42"/>
      <c r="E148" s="35"/>
      <c r="F148" s="43"/>
      <c r="G148" s="18"/>
      <c r="H148" s="18"/>
    </row>
    <row r="149" spans="1:8" s="11" customFormat="1" ht="13.5" customHeight="1" x14ac:dyDescent="0.25">
      <c r="A149" s="186" t="s">
        <v>65</v>
      </c>
      <c r="B149" s="187"/>
      <c r="C149" s="187"/>
      <c r="D149" s="187"/>
      <c r="E149" s="188"/>
      <c r="F149" s="24"/>
      <c r="G149" s="18"/>
      <c r="H149" s="18"/>
    </row>
    <row r="150" spans="1:8" s="11" customFormat="1" ht="11.25" customHeight="1" x14ac:dyDescent="0.25">
      <c r="A150" s="186" t="s">
        <v>61</v>
      </c>
      <c r="B150" s="188"/>
      <c r="C150" s="26" t="s">
        <v>1</v>
      </c>
      <c r="D150" s="19" t="s">
        <v>2</v>
      </c>
      <c r="E150" s="19" t="s">
        <v>25</v>
      </c>
      <c r="F150" s="18"/>
      <c r="G150" s="18"/>
      <c r="H150" s="18"/>
    </row>
    <row r="151" spans="1:8" s="11" customFormat="1" ht="11.25" customHeight="1" x14ac:dyDescent="0.25">
      <c r="A151" s="199" t="s">
        <v>79</v>
      </c>
      <c r="B151" s="200"/>
      <c r="C151" s="27">
        <v>0</v>
      </c>
      <c r="D151" s="31">
        <v>0</v>
      </c>
      <c r="E151" s="20">
        <f t="shared" ref="E151" si="24">C151*D151</f>
        <v>0</v>
      </c>
      <c r="F151" s="18"/>
      <c r="G151" s="18"/>
      <c r="H151" s="18"/>
    </row>
    <row r="152" spans="1:8" s="11" customFormat="1" ht="13.5" customHeight="1" x14ac:dyDescent="0.25">
      <c r="A152" s="32"/>
      <c r="B152" s="41"/>
      <c r="C152" s="42"/>
      <c r="D152" s="42"/>
      <c r="E152" s="35"/>
      <c r="F152" s="43"/>
      <c r="G152" s="18"/>
      <c r="H152" s="18"/>
    </row>
    <row r="153" spans="1:8" s="11" customFormat="1" ht="13.5" customHeight="1" x14ac:dyDescent="0.25">
      <c r="A153" s="186" t="s">
        <v>66</v>
      </c>
      <c r="B153" s="187"/>
      <c r="C153" s="187"/>
      <c r="D153" s="187"/>
      <c r="E153" s="188"/>
      <c r="F153" s="43"/>
      <c r="G153" s="18"/>
      <c r="H153" s="18"/>
    </row>
    <row r="154" spans="1:8" s="11" customFormat="1" ht="11.25" customHeight="1" x14ac:dyDescent="0.25">
      <c r="A154" s="186" t="s">
        <v>61</v>
      </c>
      <c r="B154" s="188"/>
      <c r="C154" s="19" t="s">
        <v>67</v>
      </c>
      <c r="D154" s="19" t="s">
        <v>68</v>
      </c>
      <c r="E154" s="19" t="s">
        <v>26</v>
      </c>
      <c r="F154" s="43"/>
      <c r="G154" s="18"/>
      <c r="H154" s="18"/>
    </row>
    <row r="155" spans="1:8" s="11" customFormat="1" ht="11.25" customHeight="1" x14ac:dyDescent="0.25">
      <c r="A155" s="199" t="s">
        <v>79</v>
      </c>
      <c r="B155" s="200"/>
      <c r="C155" s="27">
        <v>0</v>
      </c>
      <c r="D155" s="27">
        <v>0</v>
      </c>
      <c r="E155" s="20">
        <f>C155-D155</f>
        <v>0</v>
      </c>
      <c r="F155" s="43"/>
      <c r="G155" s="18"/>
      <c r="H155" s="18"/>
    </row>
    <row r="156" spans="1:8" s="11" customFormat="1" ht="13.5" customHeight="1" x14ac:dyDescent="0.25">
      <c r="A156" s="32"/>
      <c r="B156" s="41"/>
      <c r="C156" s="34"/>
      <c r="D156" s="34"/>
      <c r="E156" s="36"/>
      <c r="F156" s="43"/>
      <c r="G156" s="18"/>
      <c r="H156" s="18"/>
    </row>
    <row r="157" spans="1:8" s="11" customFormat="1" ht="13.5" customHeight="1" x14ac:dyDescent="0.25">
      <c r="A157" s="196" t="s">
        <v>145</v>
      </c>
      <c r="B157" s="197"/>
      <c r="C157" s="198"/>
      <c r="D157" s="24"/>
      <c r="E157" s="24"/>
      <c r="F157" s="18"/>
      <c r="G157" s="18"/>
      <c r="H157" s="18"/>
    </row>
    <row r="158" spans="1:8" s="11" customFormat="1" ht="14.25" customHeight="1" x14ac:dyDescent="0.25">
      <c r="A158" s="193" t="s">
        <v>172</v>
      </c>
      <c r="B158" s="194"/>
      <c r="C158" s="195"/>
      <c r="D158" s="24"/>
      <c r="E158" s="24"/>
      <c r="F158" s="18"/>
      <c r="G158" s="18"/>
      <c r="H158" s="18"/>
    </row>
    <row r="159" spans="1:8" s="11" customFormat="1" ht="11.25" customHeight="1" x14ac:dyDescent="0.25">
      <c r="A159" s="121" t="s">
        <v>61</v>
      </c>
      <c r="B159" s="121" t="s">
        <v>72</v>
      </c>
      <c r="C159" s="121" t="s">
        <v>4</v>
      </c>
      <c r="D159" s="23"/>
      <c r="E159" s="23"/>
      <c r="F159" s="18"/>
      <c r="G159" s="18"/>
      <c r="H159" s="18"/>
    </row>
    <row r="160" spans="1:8" s="11" customFormat="1" ht="11.25" customHeight="1" x14ac:dyDescent="0.25">
      <c r="A160" s="192" t="s">
        <v>79</v>
      </c>
      <c r="B160" s="29" t="s">
        <v>69</v>
      </c>
      <c r="C160" s="44">
        <v>0</v>
      </c>
      <c r="D160" s="18"/>
      <c r="E160" s="18"/>
      <c r="F160" s="18"/>
      <c r="G160" s="18"/>
      <c r="H160" s="18"/>
    </row>
    <row r="161" spans="1:9" s="11" customFormat="1" ht="11.25" customHeight="1" x14ac:dyDescent="0.25">
      <c r="A161" s="192"/>
      <c r="B161" s="29" t="s">
        <v>70</v>
      </c>
      <c r="C161" s="44">
        <v>0</v>
      </c>
      <c r="D161" s="18"/>
      <c r="E161" s="18"/>
      <c r="F161" s="18"/>
      <c r="G161" s="18"/>
      <c r="H161" s="18"/>
    </row>
    <row r="162" spans="1:9" s="11" customFormat="1" ht="11.25" customHeight="1" x14ac:dyDescent="0.25">
      <c r="A162" s="192"/>
      <c r="B162" s="29" t="s">
        <v>71</v>
      </c>
      <c r="C162" s="44">
        <v>0</v>
      </c>
      <c r="D162" s="18"/>
      <c r="E162" s="18"/>
      <c r="F162" s="18"/>
      <c r="G162" s="18"/>
      <c r="H162" s="18"/>
    </row>
    <row r="163" spans="1:9" s="11" customFormat="1" ht="13.5" customHeight="1" x14ac:dyDescent="0.25">
      <c r="A163" s="18"/>
      <c r="B163" s="18"/>
      <c r="C163" s="18"/>
      <c r="D163" s="18"/>
      <c r="E163" s="18"/>
      <c r="F163" s="18"/>
      <c r="G163" s="18"/>
      <c r="H163" s="18"/>
      <c r="I163" s="16"/>
    </row>
    <row r="164" spans="1:9" s="11" customFormat="1" ht="13.5" customHeight="1" x14ac:dyDescent="0.25">
      <c r="A164" s="175" t="s">
        <v>24</v>
      </c>
      <c r="B164" s="175"/>
      <c r="C164" s="175"/>
      <c r="D164" s="175"/>
      <c r="E164" s="175"/>
      <c r="F164" s="24"/>
      <c r="G164" s="24"/>
      <c r="H164" s="18"/>
      <c r="I164" s="1"/>
    </row>
    <row r="165" spans="1:9" s="11" customFormat="1" ht="11.25" customHeight="1" x14ac:dyDescent="0.25">
      <c r="A165" s="186" t="s">
        <v>61</v>
      </c>
      <c r="B165" s="188"/>
      <c r="C165" s="19" t="s">
        <v>27</v>
      </c>
      <c r="D165" s="19" t="s">
        <v>73</v>
      </c>
      <c r="E165" s="19" t="s">
        <v>10</v>
      </c>
      <c r="G165" s="45"/>
      <c r="H165" s="18"/>
    </row>
    <row r="166" spans="1:9" s="11" customFormat="1" ht="11.25" customHeight="1" x14ac:dyDescent="0.25">
      <c r="A166" s="199" t="s">
        <v>79</v>
      </c>
      <c r="B166" s="200"/>
      <c r="C166" s="27">
        <f>E155</f>
        <v>0</v>
      </c>
      <c r="D166" s="27">
        <f>+C160+C161+C162</f>
        <v>0</v>
      </c>
      <c r="E166" s="20">
        <f>SUM(C166:D166)</f>
        <v>0</v>
      </c>
      <c r="G166" s="18"/>
      <c r="H166" s="18"/>
    </row>
    <row r="167" spans="1:9" s="11" customFormat="1" ht="13.5" customHeight="1" x14ac:dyDescent="0.25">
      <c r="A167" s="18"/>
      <c r="B167" s="18"/>
      <c r="C167" s="18"/>
      <c r="D167" s="18"/>
      <c r="E167" s="18"/>
      <c r="F167" s="18"/>
      <c r="G167" s="18"/>
      <c r="H167" s="18"/>
    </row>
    <row r="168" spans="1:9" s="11" customFormat="1" ht="13.5" customHeight="1" x14ac:dyDescent="0.25">
      <c r="A168" s="216" t="s">
        <v>98</v>
      </c>
      <c r="B168" s="216"/>
      <c r="C168" s="216"/>
      <c r="D168" s="216"/>
      <c r="E168" s="216"/>
      <c r="F168" s="216"/>
      <c r="G168" s="216"/>
      <c r="H168" s="216"/>
      <c r="I168" s="16"/>
    </row>
    <row r="169" spans="1:9" s="11" customFormat="1" ht="13.5" customHeight="1" x14ac:dyDescent="0.25">
      <c r="A169" s="18"/>
      <c r="B169" s="18"/>
      <c r="C169" s="18"/>
      <c r="D169" s="18"/>
      <c r="E169" s="18"/>
      <c r="F169" s="18"/>
      <c r="G169" s="18"/>
      <c r="H169" s="18"/>
      <c r="I169" s="6"/>
    </row>
    <row r="170" spans="1:9" s="11" customFormat="1" ht="13.5" customHeight="1" x14ac:dyDescent="0.25">
      <c r="A170" s="186" t="s">
        <v>98</v>
      </c>
      <c r="B170" s="187"/>
      <c r="C170" s="187"/>
      <c r="D170" s="187"/>
      <c r="E170" s="187"/>
      <c r="F170" s="188"/>
      <c r="G170" s="18"/>
      <c r="H170" s="18"/>
    </row>
    <row r="171" spans="1:9" s="11" customFormat="1" ht="11.25" customHeight="1" x14ac:dyDescent="0.25">
      <c r="A171" s="19" t="s">
        <v>61</v>
      </c>
      <c r="B171" s="19" t="s">
        <v>3</v>
      </c>
      <c r="C171" s="26" t="s">
        <v>28</v>
      </c>
      <c r="D171" s="19" t="s">
        <v>29</v>
      </c>
      <c r="E171" s="19" t="s">
        <v>30</v>
      </c>
      <c r="F171" s="19" t="s">
        <v>10</v>
      </c>
      <c r="G171" s="18"/>
      <c r="H171" s="18"/>
    </row>
    <row r="172" spans="1:9" s="11" customFormat="1" ht="11.25" customHeight="1" x14ac:dyDescent="0.25">
      <c r="A172" s="29">
        <v>1</v>
      </c>
      <c r="B172" s="148" t="s">
        <v>162</v>
      </c>
      <c r="C172" s="27">
        <f>F90</f>
        <v>49.16</v>
      </c>
      <c r="D172" s="27">
        <f>E134</f>
        <v>111.19</v>
      </c>
      <c r="E172" s="27">
        <f>E166</f>
        <v>0</v>
      </c>
      <c r="F172" s="20">
        <f>SUM(C172:E172)</f>
        <v>160.35</v>
      </c>
      <c r="G172" s="18"/>
      <c r="H172" s="18"/>
    </row>
    <row r="173" spans="1:9" s="11" customFormat="1" ht="11.25" customHeight="1" x14ac:dyDescent="0.25">
      <c r="A173" s="29">
        <v>2</v>
      </c>
      <c r="B173" s="148" t="s">
        <v>163</v>
      </c>
      <c r="C173" s="27">
        <f t="shared" ref="C173:C177" si="25">F91</f>
        <v>24.59</v>
      </c>
      <c r="D173" s="27">
        <f t="shared" ref="D173:D177" si="26">E135</f>
        <v>55.6</v>
      </c>
      <c r="E173" s="27">
        <f>E166</f>
        <v>0</v>
      </c>
      <c r="F173" s="20">
        <f>SUM(C173:E173)</f>
        <v>80.19</v>
      </c>
      <c r="G173" s="18"/>
      <c r="H173" s="18"/>
    </row>
    <row r="174" spans="1:9" s="11" customFormat="1" ht="11.25" customHeight="1" x14ac:dyDescent="0.25">
      <c r="A174" s="29">
        <v>3</v>
      </c>
      <c r="B174" s="148" t="s">
        <v>164</v>
      </c>
      <c r="C174" s="27">
        <f t="shared" si="25"/>
        <v>49.16</v>
      </c>
      <c r="D174" s="27">
        <f t="shared" si="26"/>
        <v>111.19</v>
      </c>
      <c r="E174" s="27">
        <f>E166</f>
        <v>0</v>
      </c>
      <c r="F174" s="20">
        <f>SUM(C174:E174)</f>
        <v>160.35</v>
      </c>
      <c r="G174" s="18"/>
      <c r="H174" s="18"/>
    </row>
    <row r="175" spans="1:9" s="11" customFormat="1" ht="11.25" customHeight="1" x14ac:dyDescent="0.25">
      <c r="A175" s="29">
        <v>4</v>
      </c>
      <c r="B175" s="148" t="s">
        <v>165</v>
      </c>
      <c r="C175" s="27">
        <f t="shared" si="25"/>
        <v>172.1</v>
      </c>
      <c r="D175" s="27">
        <f t="shared" si="26"/>
        <v>389.2</v>
      </c>
      <c r="E175" s="27">
        <f>E166</f>
        <v>0</v>
      </c>
      <c r="F175" s="20">
        <f t="shared" ref="F175:F177" si="27">SUM(C175:E175)</f>
        <v>561.29999999999995</v>
      </c>
      <c r="G175" s="18"/>
      <c r="H175" s="18"/>
    </row>
    <row r="176" spans="1:9" s="11" customFormat="1" ht="25.5" customHeight="1" x14ac:dyDescent="0.25">
      <c r="A176" s="29">
        <v>5</v>
      </c>
      <c r="B176" s="148" t="s">
        <v>167</v>
      </c>
      <c r="C176" s="27">
        <f t="shared" si="25"/>
        <v>73.760000000000005</v>
      </c>
      <c r="D176" s="27">
        <f t="shared" si="26"/>
        <v>166.8</v>
      </c>
      <c r="E176" s="27">
        <f>E166</f>
        <v>0</v>
      </c>
      <c r="F176" s="20">
        <f t="shared" si="27"/>
        <v>240.56</v>
      </c>
      <c r="G176" s="18"/>
      <c r="H176" s="18"/>
    </row>
    <row r="177" spans="1:17" s="11" customFormat="1" ht="25.5" customHeight="1" x14ac:dyDescent="0.25">
      <c r="A177" s="29">
        <v>6</v>
      </c>
      <c r="B177" s="148" t="s">
        <v>168</v>
      </c>
      <c r="C177" s="27">
        <f t="shared" si="25"/>
        <v>34.42</v>
      </c>
      <c r="D177" s="27">
        <f t="shared" si="26"/>
        <v>77.84</v>
      </c>
      <c r="E177" s="27">
        <f>E166</f>
        <v>0</v>
      </c>
      <c r="F177" s="20">
        <f t="shared" si="27"/>
        <v>112.26</v>
      </c>
      <c r="G177" s="18"/>
      <c r="H177" s="18"/>
    </row>
    <row r="178" spans="1:17" s="11" customFormat="1" ht="18" customHeight="1" x14ac:dyDescent="0.25">
      <c r="A178" s="18"/>
      <c r="B178" s="18"/>
      <c r="C178" s="18"/>
      <c r="D178" s="18"/>
      <c r="E178" s="18"/>
      <c r="F178" s="18"/>
      <c r="G178" s="18"/>
      <c r="H178" s="18"/>
    </row>
    <row r="179" spans="1:17" s="11" customFormat="1" ht="13.5" customHeight="1" x14ac:dyDescent="0.25">
      <c r="A179" s="191" t="s">
        <v>152</v>
      </c>
      <c r="B179" s="191"/>
      <c r="C179" s="191"/>
      <c r="D179" s="191"/>
      <c r="E179" s="191"/>
      <c r="F179" s="191"/>
      <c r="G179" s="191"/>
      <c r="H179" s="191"/>
    </row>
    <row r="180" spans="1:17" s="11" customFormat="1" ht="13.5" customHeight="1" x14ac:dyDescent="0.25">
      <c r="A180" s="30"/>
      <c r="B180" s="30"/>
      <c r="C180" s="30"/>
      <c r="D180" s="30"/>
      <c r="E180" s="30"/>
      <c r="F180" s="30"/>
      <c r="G180" s="46"/>
      <c r="H180" s="46"/>
      <c r="I180" s="6"/>
    </row>
    <row r="181" spans="1:17" s="11" customFormat="1" ht="37.5" customHeight="1" x14ac:dyDescent="0.25">
      <c r="A181" s="157" t="s">
        <v>108</v>
      </c>
      <c r="B181" s="157"/>
      <c r="C181" s="157"/>
      <c r="D181" s="157"/>
      <c r="E181" s="157"/>
      <c r="F181" s="157"/>
      <c r="G181" s="157"/>
      <c r="H181" s="157"/>
      <c r="I181" s="5"/>
    </row>
    <row r="182" spans="1:17" s="11" customFormat="1" ht="24" customHeight="1" x14ac:dyDescent="0.25">
      <c r="A182" s="157" t="s">
        <v>109</v>
      </c>
      <c r="B182" s="157"/>
      <c r="C182" s="157"/>
      <c r="D182" s="157"/>
      <c r="E182" s="157"/>
      <c r="F182" s="157"/>
      <c r="G182" s="157"/>
      <c r="H182" s="157"/>
      <c r="I182" s="7"/>
      <c r="J182" s="6"/>
      <c r="K182" s="6"/>
      <c r="L182" s="6"/>
      <c r="M182" s="6"/>
      <c r="N182" s="6"/>
      <c r="O182" s="6"/>
      <c r="P182" s="6"/>
      <c r="Q182" s="6"/>
    </row>
    <row r="183" spans="1:17" s="11" customFormat="1" ht="14.25" customHeight="1" x14ac:dyDescent="0.25">
      <c r="A183" s="157" t="s">
        <v>3</v>
      </c>
      <c r="B183" s="157"/>
      <c r="C183" s="157" t="s">
        <v>33</v>
      </c>
      <c r="D183" s="157" t="s">
        <v>34</v>
      </c>
      <c r="E183" s="157"/>
      <c r="F183" s="157"/>
      <c r="G183" s="213"/>
      <c r="H183" s="214"/>
      <c r="I183" s="7"/>
      <c r="J183" s="7"/>
      <c r="K183" s="7"/>
      <c r="L183" s="7"/>
      <c r="M183" s="5"/>
      <c r="N183" s="5"/>
    </row>
    <row r="184" spans="1:17" s="11" customFormat="1" ht="37.5" customHeight="1" x14ac:dyDescent="0.25">
      <c r="A184" s="157"/>
      <c r="B184" s="157"/>
      <c r="C184" s="157"/>
      <c r="D184" s="157"/>
      <c r="E184" s="89" t="s">
        <v>110</v>
      </c>
      <c r="F184" s="89" t="s">
        <v>35</v>
      </c>
      <c r="G184" s="89" t="s">
        <v>111</v>
      </c>
      <c r="H184" s="89" t="s">
        <v>35</v>
      </c>
      <c r="I184" s="3"/>
      <c r="J184" s="3"/>
      <c r="K184" s="3"/>
      <c r="L184" s="3"/>
      <c r="M184" s="5"/>
      <c r="N184" s="5"/>
    </row>
    <row r="185" spans="1:17" s="11" customFormat="1" ht="24" customHeight="1" x14ac:dyDescent="0.25">
      <c r="A185" s="156" t="s">
        <v>118</v>
      </c>
      <c r="B185" s="156"/>
      <c r="C185" s="102">
        <v>1</v>
      </c>
      <c r="D185" s="92">
        <v>15</v>
      </c>
      <c r="E185" s="103">
        <f>252/365</f>
        <v>0.69040000000000001</v>
      </c>
      <c r="F185" s="111">
        <f>(C185*D185)*E185</f>
        <v>10.356</v>
      </c>
      <c r="G185" s="104">
        <v>0.5</v>
      </c>
      <c r="H185" s="111">
        <f>C185*D185*G185</f>
        <v>7.5</v>
      </c>
      <c r="I185" s="99"/>
    </row>
    <row r="186" spans="1:17" s="11" customFormat="1" ht="23.25" customHeight="1" x14ac:dyDescent="0.25">
      <c r="A186" s="156" t="s">
        <v>114</v>
      </c>
      <c r="B186" s="156"/>
      <c r="C186" s="102">
        <v>1</v>
      </c>
      <c r="D186" s="92">
        <v>5</v>
      </c>
      <c r="E186" s="103">
        <f>252/365</f>
        <v>0.69040000000000001</v>
      </c>
      <c r="F186" s="111">
        <f t="shared" ref="F186:F194" si="28">(C186*D186)*E186</f>
        <v>3.452</v>
      </c>
      <c r="G186" s="104">
        <v>0.5</v>
      </c>
      <c r="H186" s="111">
        <f t="shared" ref="H186:H194" si="29">C186*D186*G186</f>
        <v>2.5</v>
      </c>
      <c r="I186" s="99"/>
    </row>
    <row r="187" spans="1:17" s="11" customFormat="1" ht="23.25" customHeight="1" x14ac:dyDescent="0.25">
      <c r="A187" s="156" t="s">
        <v>116</v>
      </c>
      <c r="B187" s="156"/>
      <c r="C187" s="102">
        <v>1</v>
      </c>
      <c r="D187" s="92">
        <v>2</v>
      </c>
      <c r="E187" s="103">
        <v>1</v>
      </c>
      <c r="F187" s="111">
        <f t="shared" si="28"/>
        <v>2</v>
      </c>
      <c r="G187" s="104">
        <v>1</v>
      </c>
      <c r="H187" s="111">
        <f t="shared" si="29"/>
        <v>2</v>
      </c>
      <c r="I187" s="99"/>
    </row>
    <row r="188" spans="1:17" s="11" customFormat="1" ht="24" customHeight="1" x14ac:dyDescent="0.25">
      <c r="A188" s="156" t="s">
        <v>117</v>
      </c>
      <c r="B188" s="156"/>
      <c r="C188" s="102">
        <v>1</v>
      </c>
      <c r="D188" s="92">
        <v>2</v>
      </c>
      <c r="E188" s="103">
        <f>252/365</f>
        <v>0.69040000000000001</v>
      </c>
      <c r="F188" s="111">
        <f t="shared" si="28"/>
        <v>1.3808</v>
      </c>
      <c r="G188" s="104">
        <v>0.5</v>
      </c>
      <c r="H188" s="111">
        <f t="shared" si="29"/>
        <v>1</v>
      </c>
      <c r="I188" s="99"/>
    </row>
    <row r="189" spans="1:17" s="11" customFormat="1" ht="23.25" customHeight="1" x14ac:dyDescent="0.25">
      <c r="A189" s="156" t="s">
        <v>119</v>
      </c>
      <c r="B189" s="156"/>
      <c r="C189" s="102">
        <v>1</v>
      </c>
      <c r="D189" s="92">
        <v>3</v>
      </c>
      <c r="E189" s="103">
        <v>1</v>
      </c>
      <c r="F189" s="111">
        <f t="shared" si="28"/>
        <v>3</v>
      </c>
      <c r="G189" s="104">
        <v>0.5</v>
      </c>
      <c r="H189" s="111">
        <f t="shared" si="29"/>
        <v>1.5</v>
      </c>
      <c r="I189" s="99"/>
    </row>
    <row r="190" spans="1:17" s="11" customFormat="1" ht="23.25" customHeight="1" x14ac:dyDescent="0.25">
      <c r="A190" s="156" t="s">
        <v>120</v>
      </c>
      <c r="B190" s="156"/>
      <c r="C190" s="102">
        <v>1</v>
      </c>
      <c r="D190" s="92">
        <v>1</v>
      </c>
      <c r="E190" s="103">
        <v>1</v>
      </c>
      <c r="F190" s="111">
        <f t="shared" si="28"/>
        <v>1</v>
      </c>
      <c r="G190" s="104">
        <v>1</v>
      </c>
      <c r="H190" s="111">
        <f t="shared" si="29"/>
        <v>1</v>
      </c>
      <c r="I190" s="99"/>
    </row>
    <row r="191" spans="1:17" s="11" customFormat="1" ht="23.25" customHeight="1" x14ac:dyDescent="0.25">
      <c r="A191" s="156" t="s">
        <v>121</v>
      </c>
      <c r="B191" s="156"/>
      <c r="C191" s="102">
        <v>1</v>
      </c>
      <c r="D191" s="92">
        <v>1</v>
      </c>
      <c r="E191" s="103">
        <v>1</v>
      </c>
      <c r="F191" s="111">
        <f t="shared" si="28"/>
        <v>1</v>
      </c>
      <c r="G191" s="104">
        <v>1</v>
      </c>
      <c r="H191" s="111">
        <f t="shared" si="29"/>
        <v>1</v>
      </c>
      <c r="I191" s="99"/>
    </row>
    <row r="192" spans="1:17" s="11" customFormat="1" ht="23.25" customHeight="1" x14ac:dyDescent="0.25">
      <c r="A192" s="156" t="s">
        <v>112</v>
      </c>
      <c r="B192" s="156"/>
      <c r="C192" s="102">
        <v>1</v>
      </c>
      <c r="D192" s="92">
        <v>5</v>
      </c>
      <c r="E192" s="103">
        <f>252/365</f>
        <v>0.69040000000000001</v>
      </c>
      <c r="F192" s="111">
        <f t="shared" si="28"/>
        <v>3.452</v>
      </c>
      <c r="G192" s="104">
        <v>0.5</v>
      </c>
      <c r="H192" s="111">
        <f t="shared" si="29"/>
        <v>2.5</v>
      </c>
      <c r="I192" s="99"/>
    </row>
    <row r="193" spans="1:12" s="11" customFormat="1" ht="23.25" customHeight="1" x14ac:dyDescent="0.25">
      <c r="A193" s="156" t="s">
        <v>113</v>
      </c>
      <c r="B193" s="156"/>
      <c r="C193" s="102">
        <v>1</v>
      </c>
      <c r="D193" s="92">
        <v>120</v>
      </c>
      <c r="E193" s="103">
        <f>252/365</f>
        <v>0.69040000000000001</v>
      </c>
      <c r="F193" s="111">
        <f t="shared" si="28"/>
        <v>82.847999999999999</v>
      </c>
      <c r="G193" s="104">
        <v>0.5</v>
      </c>
      <c r="H193" s="111">
        <f t="shared" si="29"/>
        <v>60</v>
      </c>
      <c r="I193" s="99"/>
    </row>
    <row r="194" spans="1:12" s="11" customFormat="1" ht="23.25" customHeight="1" x14ac:dyDescent="0.25">
      <c r="A194" s="156" t="s">
        <v>115</v>
      </c>
      <c r="B194" s="156"/>
      <c r="C194" s="102">
        <v>1</v>
      </c>
      <c r="D194" s="92">
        <v>6</v>
      </c>
      <c r="E194" s="103">
        <v>1</v>
      </c>
      <c r="F194" s="111">
        <f t="shared" si="28"/>
        <v>6</v>
      </c>
      <c r="G194" s="104">
        <v>1</v>
      </c>
      <c r="H194" s="111">
        <f t="shared" si="29"/>
        <v>6</v>
      </c>
      <c r="I194" s="99"/>
    </row>
    <row r="195" spans="1:12" s="11" customFormat="1" ht="13.5" customHeight="1" x14ac:dyDescent="0.25">
      <c r="A195" s="105"/>
      <c r="B195" s="33"/>
      <c r="C195" s="106"/>
      <c r="D195" s="33"/>
      <c r="E195" s="107"/>
      <c r="F195" s="108"/>
      <c r="G195" s="107"/>
      <c r="H195" s="108"/>
      <c r="I195" s="99"/>
    </row>
    <row r="196" spans="1:12" s="11" customFormat="1" ht="13.5" customHeight="1" x14ac:dyDescent="0.25">
      <c r="A196" s="157" t="s">
        <v>38</v>
      </c>
      <c r="B196" s="157"/>
      <c r="C196" s="157"/>
      <c r="D196" s="157"/>
      <c r="E196" s="157"/>
      <c r="F196" s="157"/>
      <c r="G196" s="157"/>
      <c r="H196" s="157"/>
      <c r="I196" s="101"/>
      <c r="J196" s="8"/>
      <c r="K196" s="9"/>
      <c r="L196" s="8"/>
    </row>
    <row r="197" spans="1:12" s="11" customFormat="1" ht="11.25" customHeight="1" x14ac:dyDescent="0.25">
      <c r="A197" s="157" t="s">
        <v>36</v>
      </c>
      <c r="B197" s="157"/>
      <c r="C197" s="157" t="s">
        <v>173</v>
      </c>
      <c r="D197" s="157" t="s">
        <v>163</v>
      </c>
      <c r="E197" s="157" t="s">
        <v>164</v>
      </c>
      <c r="F197" s="157" t="s">
        <v>165</v>
      </c>
      <c r="G197" s="157" t="s">
        <v>166</v>
      </c>
      <c r="H197" s="157" t="s">
        <v>168</v>
      </c>
    </row>
    <row r="198" spans="1:12" s="11" customFormat="1" ht="41.25" customHeight="1" x14ac:dyDescent="0.25">
      <c r="A198" s="157"/>
      <c r="B198" s="157"/>
      <c r="C198" s="157"/>
      <c r="D198" s="157"/>
      <c r="E198" s="157"/>
      <c r="F198" s="157"/>
      <c r="G198" s="157"/>
      <c r="H198" s="157"/>
    </row>
    <row r="199" spans="1:12" s="11" customFormat="1" ht="23.25" customHeight="1" x14ac:dyDescent="0.25">
      <c r="A199" s="156" t="s">
        <v>118</v>
      </c>
      <c r="B199" s="156"/>
      <c r="C199" s="109">
        <f t="shared" ref="C199:C208" si="30">F185</f>
        <v>10.356</v>
      </c>
      <c r="D199" s="109">
        <f t="shared" ref="D199:D208" si="31">F185</f>
        <v>10.356</v>
      </c>
      <c r="E199" s="109">
        <f t="shared" ref="E199:E208" si="32">F185</f>
        <v>10.356</v>
      </c>
      <c r="F199" s="109">
        <f t="shared" ref="F199:F208" si="33">F185</f>
        <v>10.356</v>
      </c>
      <c r="G199" s="109">
        <f t="shared" ref="G199:G208" si="34">H185</f>
        <v>7.5</v>
      </c>
      <c r="H199" s="109">
        <f t="shared" ref="H199:H208" si="35">H185</f>
        <v>7.5</v>
      </c>
      <c r="I199" s="99"/>
    </row>
    <row r="200" spans="1:12" s="11" customFormat="1" ht="23.25" customHeight="1" x14ac:dyDescent="0.25">
      <c r="A200" s="156" t="s">
        <v>114</v>
      </c>
      <c r="B200" s="156"/>
      <c r="C200" s="109">
        <f t="shared" si="30"/>
        <v>3.452</v>
      </c>
      <c r="D200" s="109">
        <f t="shared" si="31"/>
        <v>3.452</v>
      </c>
      <c r="E200" s="109">
        <f t="shared" si="32"/>
        <v>3.452</v>
      </c>
      <c r="F200" s="109">
        <f t="shared" si="33"/>
        <v>3.452</v>
      </c>
      <c r="G200" s="109">
        <f t="shared" si="34"/>
        <v>2.5</v>
      </c>
      <c r="H200" s="109">
        <f t="shared" si="35"/>
        <v>2.5</v>
      </c>
      <c r="I200" s="99"/>
    </row>
    <row r="201" spans="1:12" s="11" customFormat="1" ht="23.25" customHeight="1" x14ac:dyDescent="0.25">
      <c r="A201" s="156" t="s">
        <v>116</v>
      </c>
      <c r="B201" s="156"/>
      <c r="C201" s="109">
        <f t="shared" si="30"/>
        <v>2</v>
      </c>
      <c r="D201" s="109">
        <f t="shared" si="31"/>
        <v>2</v>
      </c>
      <c r="E201" s="109">
        <f t="shared" si="32"/>
        <v>2</v>
      </c>
      <c r="F201" s="109">
        <f t="shared" si="33"/>
        <v>2</v>
      </c>
      <c r="G201" s="109">
        <f t="shared" si="34"/>
        <v>2</v>
      </c>
      <c r="H201" s="109">
        <f t="shared" si="35"/>
        <v>2</v>
      </c>
      <c r="I201" s="99"/>
    </row>
    <row r="202" spans="1:12" s="11" customFormat="1" ht="24" customHeight="1" x14ac:dyDescent="0.25">
      <c r="A202" s="156" t="s">
        <v>117</v>
      </c>
      <c r="B202" s="156"/>
      <c r="C202" s="109">
        <f t="shared" si="30"/>
        <v>1.3808</v>
      </c>
      <c r="D202" s="109">
        <f t="shared" si="31"/>
        <v>1.3808</v>
      </c>
      <c r="E202" s="109">
        <f t="shared" si="32"/>
        <v>1.3808</v>
      </c>
      <c r="F202" s="109">
        <f t="shared" si="33"/>
        <v>1.3808</v>
      </c>
      <c r="G202" s="109">
        <f t="shared" si="34"/>
        <v>1</v>
      </c>
      <c r="H202" s="109">
        <f t="shared" si="35"/>
        <v>1</v>
      </c>
      <c r="I202" s="99"/>
    </row>
    <row r="203" spans="1:12" s="11" customFormat="1" ht="24" customHeight="1" x14ac:dyDescent="0.25">
      <c r="A203" s="156" t="s">
        <v>119</v>
      </c>
      <c r="B203" s="156"/>
      <c r="C203" s="109">
        <f t="shared" si="30"/>
        <v>3</v>
      </c>
      <c r="D203" s="109">
        <f t="shared" si="31"/>
        <v>3</v>
      </c>
      <c r="E203" s="109">
        <f t="shared" si="32"/>
        <v>3</v>
      </c>
      <c r="F203" s="109">
        <f t="shared" si="33"/>
        <v>3</v>
      </c>
      <c r="G203" s="109">
        <f t="shared" si="34"/>
        <v>1.5</v>
      </c>
      <c r="H203" s="109">
        <f t="shared" si="35"/>
        <v>1.5</v>
      </c>
      <c r="I203" s="99"/>
    </row>
    <row r="204" spans="1:12" s="11" customFormat="1" ht="23.25" customHeight="1" x14ac:dyDescent="0.25">
      <c r="A204" s="156" t="s">
        <v>120</v>
      </c>
      <c r="B204" s="156"/>
      <c r="C204" s="109">
        <f t="shared" si="30"/>
        <v>1</v>
      </c>
      <c r="D204" s="109">
        <f t="shared" si="31"/>
        <v>1</v>
      </c>
      <c r="E204" s="109">
        <f t="shared" si="32"/>
        <v>1</v>
      </c>
      <c r="F204" s="109">
        <f t="shared" si="33"/>
        <v>1</v>
      </c>
      <c r="G204" s="109">
        <f t="shared" si="34"/>
        <v>1</v>
      </c>
      <c r="H204" s="109">
        <f t="shared" si="35"/>
        <v>1</v>
      </c>
      <c r="I204" s="99"/>
    </row>
    <row r="205" spans="1:12" s="11" customFormat="1" ht="23.25" customHeight="1" x14ac:dyDescent="0.25">
      <c r="A205" s="156" t="s">
        <v>121</v>
      </c>
      <c r="B205" s="156"/>
      <c r="C205" s="109">
        <f t="shared" si="30"/>
        <v>1</v>
      </c>
      <c r="D205" s="109">
        <f t="shared" si="31"/>
        <v>1</v>
      </c>
      <c r="E205" s="109">
        <f t="shared" si="32"/>
        <v>1</v>
      </c>
      <c r="F205" s="109">
        <f t="shared" si="33"/>
        <v>1</v>
      </c>
      <c r="G205" s="109">
        <f t="shared" si="34"/>
        <v>1</v>
      </c>
      <c r="H205" s="109">
        <f t="shared" si="35"/>
        <v>1</v>
      </c>
      <c r="I205" s="99"/>
    </row>
    <row r="206" spans="1:12" s="11" customFormat="1" ht="23.25" customHeight="1" x14ac:dyDescent="0.25">
      <c r="A206" s="156" t="s">
        <v>112</v>
      </c>
      <c r="B206" s="156"/>
      <c r="C206" s="109">
        <f t="shared" si="30"/>
        <v>3.452</v>
      </c>
      <c r="D206" s="109">
        <f t="shared" si="31"/>
        <v>3.452</v>
      </c>
      <c r="E206" s="109">
        <f t="shared" si="32"/>
        <v>3.452</v>
      </c>
      <c r="F206" s="109">
        <f t="shared" si="33"/>
        <v>3.452</v>
      </c>
      <c r="G206" s="109">
        <f t="shared" si="34"/>
        <v>2.5</v>
      </c>
      <c r="H206" s="109">
        <f t="shared" si="35"/>
        <v>2.5</v>
      </c>
      <c r="I206" s="99"/>
    </row>
    <row r="207" spans="1:12" s="11" customFormat="1" ht="23.25" customHeight="1" x14ac:dyDescent="0.25">
      <c r="A207" s="156" t="s">
        <v>113</v>
      </c>
      <c r="B207" s="156"/>
      <c r="C207" s="109">
        <f t="shared" si="30"/>
        <v>82.847999999999999</v>
      </c>
      <c r="D207" s="109">
        <f t="shared" si="31"/>
        <v>82.847999999999999</v>
      </c>
      <c r="E207" s="109">
        <f t="shared" si="32"/>
        <v>82.847999999999999</v>
      </c>
      <c r="F207" s="109">
        <f t="shared" si="33"/>
        <v>82.847999999999999</v>
      </c>
      <c r="G207" s="109">
        <f t="shared" si="34"/>
        <v>60</v>
      </c>
      <c r="H207" s="109">
        <f t="shared" si="35"/>
        <v>60</v>
      </c>
      <c r="I207" s="99"/>
    </row>
    <row r="208" spans="1:12" s="11" customFormat="1" ht="23.25" customHeight="1" x14ac:dyDescent="0.25">
      <c r="A208" s="156" t="s">
        <v>115</v>
      </c>
      <c r="B208" s="156"/>
      <c r="C208" s="109">
        <f t="shared" si="30"/>
        <v>6</v>
      </c>
      <c r="D208" s="109">
        <f t="shared" si="31"/>
        <v>6</v>
      </c>
      <c r="E208" s="109">
        <f t="shared" si="32"/>
        <v>6</v>
      </c>
      <c r="F208" s="109">
        <f t="shared" si="33"/>
        <v>6</v>
      </c>
      <c r="G208" s="109">
        <f t="shared" si="34"/>
        <v>6</v>
      </c>
      <c r="H208" s="109">
        <f t="shared" si="35"/>
        <v>6</v>
      </c>
      <c r="I208" s="99"/>
    </row>
    <row r="209" spans="1:12" s="11" customFormat="1" ht="12" customHeight="1" x14ac:dyDescent="0.25">
      <c r="A209" s="157" t="s">
        <v>37</v>
      </c>
      <c r="B209" s="157"/>
      <c r="C209" s="110">
        <f t="shared" ref="C209:H209" si="36">SUM(C199:C208)</f>
        <v>114.4888</v>
      </c>
      <c r="D209" s="110">
        <f t="shared" si="36"/>
        <v>114.4888</v>
      </c>
      <c r="E209" s="110">
        <f t="shared" si="36"/>
        <v>114.4888</v>
      </c>
      <c r="F209" s="110">
        <f t="shared" si="36"/>
        <v>114.4888</v>
      </c>
      <c r="G209" s="110">
        <f t="shared" si="36"/>
        <v>85</v>
      </c>
      <c r="H209" s="110">
        <f t="shared" si="36"/>
        <v>85</v>
      </c>
    </row>
    <row r="210" spans="1:12" s="11" customFormat="1" ht="13.5" customHeight="1" x14ac:dyDescent="0.25">
      <c r="A210" s="30"/>
      <c r="B210" s="30"/>
      <c r="C210" s="30"/>
      <c r="D210" s="30"/>
      <c r="E210" s="30"/>
      <c r="F210" s="30"/>
      <c r="G210" s="30"/>
      <c r="H210" s="30"/>
    </row>
    <row r="211" spans="1:12" s="11" customFormat="1" ht="13.5" customHeight="1" x14ac:dyDescent="0.25">
      <c r="A211" s="231" t="s">
        <v>153</v>
      </c>
      <c r="B211" s="231"/>
      <c r="C211" s="231"/>
      <c r="D211" s="231"/>
      <c r="E211" s="231"/>
      <c r="F211" s="231"/>
      <c r="G211" s="231"/>
      <c r="H211" s="231"/>
    </row>
    <row r="212" spans="1:12" s="11" customFormat="1" ht="13.5" customHeight="1" x14ac:dyDescent="0.25">
      <c r="A212" s="212"/>
      <c r="B212" s="212"/>
      <c r="C212" s="212"/>
      <c r="D212" s="212"/>
      <c r="E212" s="212"/>
      <c r="F212" s="212"/>
      <c r="G212" s="212"/>
      <c r="H212" s="212"/>
      <c r="J212" s="93"/>
      <c r="L212" s="93"/>
    </row>
    <row r="213" spans="1:12" s="11" customFormat="1" ht="13.5" customHeight="1" x14ac:dyDescent="0.25">
      <c r="A213" s="227" t="s">
        <v>93</v>
      </c>
      <c r="B213" s="227"/>
      <c r="C213" s="227"/>
      <c r="D213" s="227"/>
      <c r="E213" s="227"/>
      <c r="F213" s="227"/>
      <c r="G213" s="227"/>
      <c r="H213" s="227"/>
      <c r="I213" s="4"/>
      <c r="J213" s="93"/>
    </row>
    <row r="214" spans="1:12" s="11" customFormat="1" ht="24" customHeight="1" x14ac:dyDescent="0.25">
      <c r="A214" s="37" t="s">
        <v>61</v>
      </c>
      <c r="B214" s="37" t="s">
        <v>3</v>
      </c>
      <c r="C214" s="89" t="s">
        <v>1</v>
      </c>
      <c r="D214" s="37" t="s">
        <v>32</v>
      </c>
      <c r="E214" s="37" t="s">
        <v>31</v>
      </c>
      <c r="F214" s="89" t="s">
        <v>39</v>
      </c>
      <c r="G214" s="37" t="s">
        <v>40</v>
      </c>
      <c r="H214" s="37" t="s">
        <v>41</v>
      </c>
      <c r="I214" s="5"/>
      <c r="J214" s="93"/>
      <c r="L214" s="93"/>
    </row>
    <row r="215" spans="1:12" s="11" customFormat="1" ht="11.25" customHeight="1" x14ac:dyDescent="0.25">
      <c r="A215" s="90">
        <v>1</v>
      </c>
      <c r="B215" s="148" t="s">
        <v>162</v>
      </c>
      <c r="C215" s="112">
        <f t="shared" ref="C215:C220" si="37">G47+F172</f>
        <v>413.35</v>
      </c>
      <c r="D215" s="113">
        <v>30</v>
      </c>
      <c r="E215" s="112">
        <f>C215/D215</f>
        <v>13.78</v>
      </c>
      <c r="F215" s="114">
        <f>C209</f>
        <v>114.4888</v>
      </c>
      <c r="G215" s="112">
        <f>E215*F215</f>
        <v>1577.66</v>
      </c>
      <c r="H215" s="112">
        <f>G215/12</f>
        <v>131.47</v>
      </c>
      <c r="I215" s="100"/>
      <c r="J215" s="93"/>
    </row>
    <row r="216" spans="1:12" s="11" customFormat="1" ht="11.25" customHeight="1" x14ac:dyDescent="0.25">
      <c r="A216" s="90">
        <v>2</v>
      </c>
      <c r="B216" s="148" t="s">
        <v>163</v>
      </c>
      <c r="C216" s="112">
        <f t="shared" si="37"/>
        <v>206.69</v>
      </c>
      <c r="D216" s="113">
        <f>D215</f>
        <v>30</v>
      </c>
      <c r="E216" s="112">
        <f t="shared" ref="E216:E220" si="38">C216/D216</f>
        <v>6.89</v>
      </c>
      <c r="F216" s="114">
        <f>D209</f>
        <v>114.4888</v>
      </c>
      <c r="G216" s="112">
        <f t="shared" ref="G216:G220" si="39">E216*F216</f>
        <v>788.83</v>
      </c>
      <c r="H216" s="112">
        <f t="shared" ref="H216:H220" si="40">G216/12</f>
        <v>65.739999999999995</v>
      </c>
      <c r="I216" s="100"/>
      <c r="J216" s="96"/>
      <c r="K216" s="96"/>
      <c r="L216" s="93"/>
    </row>
    <row r="217" spans="1:12" s="11" customFormat="1" ht="11.25" customHeight="1" x14ac:dyDescent="0.25">
      <c r="A217" s="90">
        <v>3</v>
      </c>
      <c r="B217" s="148" t="s">
        <v>164</v>
      </c>
      <c r="C217" s="112">
        <f t="shared" si="37"/>
        <v>413.35</v>
      </c>
      <c r="D217" s="113">
        <f>D216</f>
        <v>30</v>
      </c>
      <c r="E217" s="112">
        <f t="shared" si="38"/>
        <v>13.78</v>
      </c>
      <c r="F217" s="114">
        <f>E209</f>
        <v>114.4888</v>
      </c>
      <c r="G217" s="112">
        <f t="shared" si="39"/>
        <v>1577.66</v>
      </c>
      <c r="H217" s="112">
        <f t="shared" si="40"/>
        <v>131.47</v>
      </c>
      <c r="I217" s="100"/>
      <c r="J217" s="96"/>
      <c r="K217" s="96"/>
    </row>
    <row r="218" spans="1:12" s="11" customFormat="1" ht="11.25" customHeight="1" x14ac:dyDescent="0.25">
      <c r="A218" s="90">
        <v>4</v>
      </c>
      <c r="B218" s="148" t="s">
        <v>165</v>
      </c>
      <c r="C218" s="112">
        <f t="shared" si="37"/>
        <v>1446.8</v>
      </c>
      <c r="D218" s="113">
        <f>D217</f>
        <v>30</v>
      </c>
      <c r="E218" s="112">
        <f t="shared" si="38"/>
        <v>48.23</v>
      </c>
      <c r="F218" s="114">
        <f>F209</f>
        <v>114.4888</v>
      </c>
      <c r="G218" s="112">
        <f t="shared" si="39"/>
        <v>5521.79</v>
      </c>
      <c r="H218" s="112">
        <f t="shared" si="40"/>
        <v>460.15</v>
      </c>
      <c r="I218" s="100"/>
      <c r="J218" s="96"/>
      <c r="K218" s="96"/>
    </row>
    <row r="219" spans="1:12" s="11" customFormat="1" ht="25.5" customHeight="1" x14ac:dyDescent="0.25">
      <c r="A219" s="90">
        <v>5</v>
      </c>
      <c r="B219" s="148" t="s">
        <v>167</v>
      </c>
      <c r="C219" s="112">
        <f t="shared" si="37"/>
        <v>620.05999999999995</v>
      </c>
      <c r="D219" s="113">
        <f>D218</f>
        <v>30</v>
      </c>
      <c r="E219" s="112">
        <f t="shared" si="38"/>
        <v>20.67</v>
      </c>
      <c r="F219" s="114">
        <f>G209</f>
        <v>85</v>
      </c>
      <c r="G219" s="112">
        <f t="shared" si="39"/>
        <v>1756.95</v>
      </c>
      <c r="H219" s="112">
        <f t="shared" si="40"/>
        <v>146.41</v>
      </c>
      <c r="I219" s="100"/>
      <c r="J219" s="96"/>
      <c r="K219" s="96"/>
    </row>
    <row r="220" spans="1:12" s="11" customFormat="1" ht="25.5" customHeight="1" x14ac:dyDescent="0.25">
      <c r="A220" s="90">
        <v>6</v>
      </c>
      <c r="B220" s="148" t="s">
        <v>168</v>
      </c>
      <c r="C220" s="112">
        <f t="shared" si="37"/>
        <v>289.36</v>
      </c>
      <c r="D220" s="113">
        <f>D219</f>
        <v>30</v>
      </c>
      <c r="E220" s="112">
        <f t="shared" si="38"/>
        <v>9.65</v>
      </c>
      <c r="F220" s="114">
        <f>H209</f>
        <v>85</v>
      </c>
      <c r="G220" s="112">
        <f t="shared" si="39"/>
        <v>820.25</v>
      </c>
      <c r="H220" s="112">
        <f t="shared" si="40"/>
        <v>68.349999999999994</v>
      </c>
      <c r="I220" s="100"/>
      <c r="J220" s="96"/>
      <c r="K220" s="96"/>
    </row>
    <row r="221" spans="1:12" s="11" customFormat="1" ht="11.25" customHeight="1" x14ac:dyDescent="0.25">
      <c r="A221" s="105"/>
      <c r="B221" s="105"/>
      <c r="C221" s="105"/>
      <c r="D221" s="105"/>
      <c r="E221" s="105"/>
      <c r="F221" s="105"/>
      <c r="G221" s="115"/>
      <c r="H221" s="115"/>
      <c r="I221" s="93"/>
      <c r="J221" s="96"/>
      <c r="K221" s="96"/>
    </row>
    <row r="222" spans="1:12" s="11" customFormat="1" ht="13.5" customHeight="1" x14ac:dyDescent="0.25">
      <c r="A222" s="190" t="s">
        <v>99</v>
      </c>
      <c r="B222" s="190"/>
      <c r="C222" s="190"/>
      <c r="D222" s="190"/>
      <c r="E222" s="190"/>
      <c r="F222" s="190"/>
      <c r="G222" s="190"/>
      <c r="H222" s="190"/>
      <c r="J222" s="93"/>
      <c r="K222" s="93"/>
    </row>
    <row r="223" spans="1:12" s="11" customFormat="1" ht="13.5" customHeight="1" x14ac:dyDescent="0.25">
      <c r="A223" s="105"/>
      <c r="B223" s="105"/>
      <c r="C223" s="105"/>
      <c r="D223" s="105"/>
      <c r="E223" s="105"/>
      <c r="F223" s="105"/>
      <c r="G223" s="116"/>
      <c r="H223" s="116"/>
      <c r="I223" s="94"/>
      <c r="K223" s="93"/>
    </row>
    <row r="224" spans="1:12" s="11" customFormat="1" ht="13.5" customHeight="1" x14ac:dyDescent="0.25">
      <c r="A224" s="239" t="s">
        <v>137</v>
      </c>
      <c r="B224" s="240"/>
      <c r="C224" s="240"/>
      <c r="D224" s="241"/>
      <c r="E224" s="48"/>
      <c r="F224" s="105"/>
      <c r="G224" s="117"/>
      <c r="H224" s="117"/>
      <c r="I224" s="5"/>
      <c r="J224" s="5"/>
      <c r="K224" s="93"/>
    </row>
    <row r="225" spans="1:11" s="11" customFormat="1" ht="38.25" customHeight="1" x14ac:dyDescent="0.25">
      <c r="A225" s="158" t="s">
        <v>138</v>
      </c>
      <c r="B225" s="159"/>
      <c r="C225" s="159"/>
      <c r="D225" s="160"/>
      <c r="E225" s="48"/>
      <c r="F225" s="105"/>
      <c r="G225" s="117"/>
      <c r="H225" s="117"/>
      <c r="I225" s="5"/>
      <c r="J225" s="5"/>
      <c r="K225" s="93"/>
    </row>
    <row r="226" spans="1:11" s="11" customFormat="1" ht="13.5" customHeight="1" x14ac:dyDescent="0.25">
      <c r="A226" s="135" t="s">
        <v>61</v>
      </c>
      <c r="B226" s="135" t="s">
        <v>3</v>
      </c>
      <c r="C226" s="137" t="s">
        <v>80</v>
      </c>
      <c r="D226" s="139" t="s">
        <v>149</v>
      </c>
      <c r="E226" s="86"/>
      <c r="F226" s="105"/>
      <c r="G226" s="117"/>
      <c r="H226" s="117"/>
      <c r="I226" s="95"/>
      <c r="J226" s="5"/>
    </row>
    <row r="227" spans="1:11" s="11" customFormat="1" ht="13.5" customHeight="1" x14ac:dyDescent="0.25">
      <c r="A227" s="136"/>
      <c r="B227" s="136"/>
      <c r="C227" s="138"/>
      <c r="D227" s="124">
        <v>2.2400000000000002</v>
      </c>
      <c r="E227" s="86"/>
      <c r="F227" s="105"/>
      <c r="G227" s="117"/>
      <c r="H227" s="117"/>
      <c r="I227" s="95"/>
      <c r="J227" s="5"/>
    </row>
    <row r="228" spans="1:11" s="11" customFormat="1" ht="11.25" customHeight="1" x14ac:dyDescent="0.25">
      <c r="A228" s="97">
        <v>1</v>
      </c>
      <c r="B228" s="148" t="s">
        <v>162</v>
      </c>
      <c r="C228" s="112">
        <f t="shared" ref="C228:C233" si="41">H215</f>
        <v>131.47</v>
      </c>
      <c r="D228" s="112">
        <f>C228*2.24%</f>
        <v>2.94</v>
      </c>
      <c r="E228" s="118"/>
      <c r="F228" s="105"/>
      <c r="G228" s="117"/>
      <c r="H228" s="117"/>
      <c r="I228" s="5"/>
      <c r="J228" s="5"/>
    </row>
    <row r="229" spans="1:11" s="11" customFormat="1" ht="11.25" customHeight="1" x14ac:dyDescent="0.25">
      <c r="A229" s="90">
        <v>2</v>
      </c>
      <c r="B229" s="148" t="s">
        <v>163</v>
      </c>
      <c r="C229" s="112">
        <f t="shared" si="41"/>
        <v>65.739999999999995</v>
      </c>
      <c r="D229" s="112">
        <f t="shared" ref="D229:D233" si="42">C229*2.24%</f>
        <v>1.47</v>
      </c>
      <c r="E229" s="118"/>
      <c r="F229" s="105"/>
      <c r="G229" s="117"/>
      <c r="H229" s="117"/>
      <c r="I229" s="4"/>
      <c r="J229" s="5"/>
    </row>
    <row r="230" spans="1:11" s="11" customFormat="1" ht="11.25" customHeight="1" x14ac:dyDescent="0.25">
      <c r="A230" s="90">
        <v>3</v>
      </c>
      <c r="B230" s="148" t="s">
        <v>164</v>
      </c>
      <c r="C230" s="112">
        <f t="shared" si="41"/>
        <v>131.47</v>
      </c>
      <c r="D230" s="112">
        <f t="shared" si="42"/>
        <v>2.94</v>
      </c>
      <c r="E230" s="118"/>
      <c r="F230" s="105"/>
      <c r="G230" s="105"/>
      <c r="H230" s="105"/>
      <c r="I230" s="5"/>
      <c r="J230" s="5"/>
    </row>
    <row r="231" spans="1:11" s="11" customFormat="1" ht="11.25" customHeight="1" x14ac:dyDescent="0.25">
      <c r="A231" s="90">
        <v>4</v>
      </c>
      <c r="B231" s="148" t="s">
        <v>165</v>
      </c>
      <c r="C231" s="112">
        <f t="shared" si="41"/>
        <v>460.15</v>
      </c>
      <c r="D231" s="112">
        <f t="shared" si="42"/>
        <v>10.31</v>
      </c>
      <c r="E231" s="118"/>
      <c r="F231" s="105"/>
      <c r="G231" s="105"/>
      <c r="H231" s="105"/>
    </row>
    <row r="232" spans="1:11" s="11" customFormat="1" ht="25.5" customHeight="1" x14ac:dyDescent="0.25">
      <c r="A232" s="90">
        <v>5</v>
      </c>
      <c r="B232" s="148" t="s">
        <v>167</v>
      </c>
      <c r="C232" s="112">
        <f t="shared" si="41"/>
        <v>146.41</v>
      </c>
      <c r="D232" s="112">
        <f t="shared" si="42"/>
        <v>3.28</v>
      </c>
      <c r="E232" s="118"/>
      <c r="F232" s="105"/>
      <c r="G232" s="105"/>
      <c r="H232" s="105"/>
    </row>
    <row r="233" spans="1:11" s="11" customFormat="1" ht="25.5" customHeight="1" x14ac:dyDescent="0.25">
      <c r="A233" s="90">
        <v>6</v>
      </c>
      <c r="B233" s="148" t="s">
        <v>168</v>
      </c>
      <c r="C233" s="112">
        <f t="shared" si="41"/>
        <v>68.349999999999994</v>
      </c>
      <c r="D233" s="112">
        <f t="shared" si="42"/>
        <v>1.53</v>
      </c>
      <c r="E233" s="118"/>
      <c r="F233" s="105"/>
      <c r="G233" s="105"/>
      <c r="H233" s="105"/>
    </row>
    <row r="234" spans="1:11" s="11" customFormat="1" ht="13.5" customHeight="1" x14ac:dyDescent="0.25">
      <c r="A234" s="126"/>
      <c r="B234" s="33"/>
      <c r="C234" s="127"/>
      <c r="D234" s="127"/>
      <c r="E234" s="118"/>
      <c r="F234" s="105"/>
      <c r="G234" s="105"/>
      <c r="H234" s="105"/>
    </row>
    <row r="235" spans="1:11" s="11" customFormat="1" ht="13.5" customHeight="1" x14ac:dyDescent="0.25">
      <c r="A235" s="191" t="s">
        <v>94</v>
      </c>
      <c r="B235" s="191"/>
      <c r="C235" s="191"/>
      <c r="D235" s="191"/>
      <c r="E235" s="191"/>
      <c r="F235" s="191"/>
      <c r="G235" s="191"/>
      <c r="H235" s="191"/>
    </row>
    <row r="236" spans="1:11" s="5" customFormat="1" ht="13.5" customHeight="1" x14ac:dyDescent="0.25">
      <c r="A236" s="228"/>
      <c r="B236" s="228"/>
      <c r="C236" s="228"/>
      <c r="D236" s="228"/>
      <c r="E236" s="228"/>
      <c r="F236" s="228"/>
      <c r="G236" s="228"/>
      <c r="H236" s="228"/>
    </row>
    <row r="237" spans="1:11" s="11" customFormat="1" ht="13.5" customHeight="1" x14ac:dyDescent="0.25">
      <c r="A237" s="232" t="s">
        <v>139</v>
      </c>
      <c r="B237" s="233"/>
      <c r="C237" s="233"/>
      <c r="D237" s="233"/>
      <c r="E237" s="234"/>
      <c r="F237" s="48"/>
      <c r="G237" s="49"/>
      <c r="H237" s="49"/>
      <c r="I237" s="5"/>
    </row>
    <row r="238" spans="1:11" s="11" customFormat="1" ht="13.5" customHeight="1" x14ac:dyDescent="0.25">
      <c r="A238" s="161" t="s">
        <v>140</v>
      </c>
      <c r="B238" s="162"/>
      <c r="C238" s="162"/>
      <c r="D238" s="162"/>
      <c r="E238" s="163"/>
      <c r="F238" s="48"/>
      <c r="G238" s="49"/>
      <c r="H238" s="49"/>
      <c r="I238" s="5"/>
    </row>
    <row r="239" spans="1:11" s="11" customFormat="1" ht="11.25" customHeight="1" x14ac:dyDescent="0.25">
      <c r="A239" s="154" t="s">
        <v>53</v>
      </c>
      <c r="B239" s="154"/>
      <c r="C239" s="125" t="s">
        <v>86</v>
      </c>
      <c r="D239" s="125" t="s">
        <v>150</v>
      </c>
      <c r="E239" s="121" t="s">
        <v>10</v>
      </c>
      <c r="F239" s="23"/>
      <c r="G239" s="32"/>
      <c r="H239" s="32"/>
      <c r="I239" s="3"/>
      <c r="J239" s="17"/>
    </row>
    <row r="240" spans="1:11" s="11" customFormat="1" ht="11.25" customHeight="1" x14ac:dyDescent="0.25">
      <c r="A240" s="155" t="s">
        <v>54</v>
      </c>
      <c r="B240" s="155"/>
      <c r="C240" s="50">
        <v>2</v>
      </c>
      <c r="D240" s="51">
        <v>65</v>
      </c>
      <c r="E240" s="52">
        <f>C240*D240</f>
        <v>130</v>
      </c>
      <c r="F240" s="23"/>
      <c r="G240" s="53"/>
      <c r="H240" s="54"/>
      <c r="I240" s="15"/>
      <c r="J240" s="17"/>
    </row>
    <row r="241" spans="1:11" s="11" customFormat="1" ht="11.25" customHeight="1" x14ac:dyDescent="0.25">
      <c r="A241" s="155" t="s">
        <v>87</v>
      </c>
      <c r="B241" s="155"/>
      <c r="C241" s="50">
        <v>2</v>
      </c>
      <c r="D241" s="51">
        <v>18.68</v>
      </c>
      <c r="E241" s="52">
        <f>C241*D241</f>
        <v>37.36</v>
      </c>
      <c r="F241" s="23"/>
      <c r="G241" s="53"/>
      <c r="H241" s="54"/>
      <c r="I241" s="15"/>
      <c r="J241" s="17"/>
    </row>
    <row r="242" spans="1:11" s="11" customFormat="1" ht="11.25" customHeight="1" x14ac:dyDescent="0.25">
      <c r="A242" s="155"/>
      <c r="B242" s="155"/>
      <c r="C242" s="50"/>
      <c r="D242" s="51"/>
      <c r="E242" s="52"/>
      <c r="F242" s="23"/>
      <c r="G242" s="53"/>
      <c r="H242" s="54"/>
      <c r="I242" s="15"/>
      <c r="J242" s="17"/>
    </row>
    <row r="243" spans="1:11" s="11" customFormat="1" ht="11.25" customHeight="1" x14ac:dyDescent="0.25">
      <c r="A243" s="155"/>
      <c r="B243" s="155"/>
      <c r="C243" s="50"/>
      <c r="D243" s="51"/>
      <c r="E243" s="52"/>
      <c r="F243" s="229"/>
      <c r="G243" s="230"/>
      <c r="H243" s="230"/>
      <c r="I243" s="17"/>
      <c r="J243" s="17"/>
    </row>
    <row r="244" spans="1:11" s="11" customFormat="1" ht="11.25" customHeight="1" x14ac:dyDescent="0.25">
      <c r="A244" s="164" t="s">
        <v>122</v>
      </c>
      <c r="B244" s="164"/>
      <c r="C244" s="164"/>
      <c r="D244" s="164"/>
      <c r="E244" s="56">
        <f>SUM(E240:E243)</f>
        <v>167.36</v>
      </c>
      <c r="F244" s="18"/>
      <c r="G244" s="18"/>
      <c r="H244" s="18"/>
    </row>
    <row r="245" spans="1:11" s="11" customFormat="1" ht="11.25" customHeight="1" x14ac:dyDescent="0.25">
      <c r="A245" s="164" t="s">
        <v>123</v>
      </c>
      <c r="B245" s="164"/>
      <c r="C245" s="164"/>
      <c r="D245" s="164"/>
      <c r="E245" s="56">
        <f>E244/12</f>
        <v>13.95</v>
      </c>
      <c r="F245" s="18"/>
      <c r="G245" s="18"/>
      <c r="H245" s="18"/>
    </row>
    <row r="246" spans="1:11" s="11" customFormat="1" ht="13.5" customHeight="1" x14ac:dyDescent="0.25">
      <c r="A246" s="86"/>
      <c r="B246" s="86"/>
      <c r="C246" s="86"/>
      <c r="D246" s="86"/>
      <c r="E246" s="87"/>
      <c r="F246" s="18"/>
      <c r="G246" s="18"/>
      <c r="H246" s="18"/>
    </row>
    <row r="247" spans="1:11" s="11" customFormat="1" ht="13.5" customHeight="1" x14ac:dyDescent="0.25">
      <c r="A247" s="235" t="s">
        <v>141</v>
      </c>
      <c r="B247" s="236"/>
      <c r="C247" s="236"/>
      <c r="D247" s="236"/>
      <c r="E247" s="236"/>
      <c r="F247" s="237"/>
      <c r="G247" s="58"/>
      <c r="H247" s="59"/>
    </row>
    <row r="248" spans="1:11" s="11" customFormat="1" ht="24" customHeight="1" x14ac:dyDescent="0.25">
      <c r="A248" s="151" t="s">
        <v>142</v>
      </c>
      <c r="B248" s="152"/>
      <c r="C248" s="152"/>
      <c r="D248" s="152"/>
      <c r="E248" s="152"/>
      <c r="F248" s="153"/>
      <c r="G248" s="58"/>
      <c r="H248" s="59"/>
    </row>
    <row r="249" spans="1:11" s="11" customFormat="1" ht="11.25" customHeight="1" x14ac:dyDescent="0.25">
      <c r="A249" s="238" t="s">
        <v>55</v>
      </c>
      <c r="B249" s="238"/>
      <c r="C249" s="128" t="s">
        <v>150</v>
      </c>
      <c r="D249" s="129" t="s">
        <v>86</v>
      </c>
      <c r="E249" s="129" t="s">
        <v>59</v>
      </c>
      <c r="F249" s="129" t="s">
        <v>10</v>
      </c>
      <c r="G249" s="60"/>
      <c r="H249" s="60"/>
      <c r="I249" s="17"/>
      <c r="J249" s="17"/>
      <c r="K249" s="17"/>
    </row>
    <row r="250" spans="1:11" s="11" customFormat="1" ht="11.25" customHeight="1" x14ac:dyDescent="0.25">
      <c r="A250" s="167" t="s">
        <v>174</v>
      </c>
      <c r="B250" s="167"/>
      <c r="C250" s="140">
        <v>44.95</v>
      </c>
      <c r="D250" s="61">
        <v>2</v>
      </c>
      <c r="E250" s="64" t="s">
        <v>84</v>
      </c>
      <c r="F250" s="62">
        <f t="shared" ref="F250" si="43">C250*D250</f>
        <v>89.9</v>
      </c>
      <c r="G250" s="63"/>
      <c r="H250" s="63"/>
      <c r="I250" s="12"/>
      <c r="J250" s="13"/>
      <c r="K250" s="14"/>
    </row>
    <row r="251" spans="1:11" s="11" customFormat="1" ht="11.25" customHeight="1" x14ac:dyDescent="0.25">
      <c r="A251" s="168" t="s">
        <v>56</v>
      </c>
      <c r="B251" s="168"/>
      <c r="C251" s="168"/>
      <c r="D251" s="168"/>
      <c r="E251" s="168"/>
      <c r="F251" s="65">
        <f>SUM(F250:F250)</f>
        <v>89.9</v>
      </c>
      <c r="G251" s="66"/>
      <c r="H251" s="66"/>
      <c r="I251" s="17"/>
      <c r="J251" s="17"/>
      <c r="K251" s="17"/>
    </row>
    <row r="252" spans="1:11" s="11" customFormat="1" ht="11.25" customHeight="1" x14ac:dyDescent="0.25">
      <c r="A252" s="168" t="s">
        <v>95</v>
      </c>
      <c r="B252" s="168"/>
      <c r="C252" s="168"/>
      <c r="D252" s="168"/>
      <c r="E252" s="168"/>
      <c r="F252" s="65">
        <f>F251/12</f>
        <v>7.49</v>
      </c>
      <c r="G252" s="66"/>
      <c r="H252" s="66"/>
      <c r="I252" s="17"/>
      <c r="J252" s="17"/>
      <c r="K252" s="17"/>
    </row>
    <row r="253" spans="1:11" s="11" customFormat="1" ht="13.5" customHeight="1" x14ac:dyDescent="0.25">
      <c r="A253" s="18"/>
      <c r="B253" s="23"/>
      <c r="C253" s="57"/>
      <c r="D253" s="57"/>
      <c r="E253" s="57"/>
      <c r="F253" s="23"/>
      <c r="G253" s="18"/>
      <c r="H253" s="49"/>
    </row>
    <row r="254" spans="1:11" s="11" customFormat="1" ht="13.5" customHeight="1" x14ac:dyDescent="0.25">
      <c r="A254" s="164" t="s">
        <v>100</v>
      </c>
      <c r="B254" s="164"/>
      <c r="C254" s="164"/>
      <c r="D254" s="164"/>
      <c r="E254" s="164"/>
      <c r="F254" s="18"/>
      <c r="G254" s="18"/>
      <c r="H254" s="18"/>
    </row>
    <row r="255" spans="1:11" s="11" customFormat="1" ht="23.25" customHeight="1" x14ac:dyDescent="0.25">
      <c r="A255" s="175" t="s">
        <v>61</v>
      </c>
      <c r="B255" s="175"/>
      <c r="C255" s="67" t="s">
        <v>57</v>
      </c>
      <c r="D255" s="67" t="s">
        <v>81</v>
      </c>
      <c r="E255" s="68" t="s">
        <v>10</v>
      </c>
      <c r="F255" s="18"/>
      <c r="G255" s="18"/>
      <c r="H255" s="18"/>
    </row>
    <row r="256" spans="1:11" s="11" customFormat="1" ht="11.25" customHeight="1" x14ac:dyDescent="0.25">
      <c r="A256" s="176" t="s">
        <v>96</v>
      </c>
      <c r="B256" s="176"/>
      <c r="C256" s="52">
        <f>E245</f>
        <v>13.95</v>
      </c>
      <c r="D256" s="52">
        <f>F252</f>
        <v>7.49</v>
      </c>
      <c r="E256" s="69">
        <f>SUM(C256:D256)</f>
        <v>21.44</v>
      </c>
      <c r="F256" s="18"/>
      <c r="G256" s="18"/>
      <c r="H256" s="18"/>
    </row>
    <row r="257" spans="1:9" s="11" customFormat="1" ht="28.5" customHeight="1" x14ac:dyDescent="0.25">
      <c r="A257" s="32"/>
      <c r="B257" s="32"/>
      <c r="C257" s="146"/>
      <c r="D257" s="146"/>
      <c r="E257" s="75"/>
      <c r="F257" s="18"/>
      <c r="G257" s="18"/>
      <c r="H257" s="18"/>
    </row>
    <row r="258" spans="1:9" s="11" customFormat="1" ht="28.5" customHeight="1" x14ac:dyDescent="0.25">
      <c r="A258" s="32"/>
      <c r="B258" s="32"/>
      <c r="C258" s="146"/>
      <c r="D258" s="146"/>
      <c r="E258" s="75"/>
      <c r="F258" s="18"/>
      <c r="G258" s="18"/>
      <c r="H258" s="18"/>
    </row>
    <row r="259" spans="1:9" s="11" customFormat="1" ht="25.5" customHeight="1" x14ac:dyDescent="0.25">
      <c r="A259" s="32"/>
      <c r="B259" s="32"/>
      <c r="C259" s="146"/>
      <c r="D259" s="146"/>
      <c r="E259" s="75"/>
      <c r="F259" s="18"/>
      <c r="G259" s="18"/>
      <c r="H259" s="18"/>
    </row>
    <row r="260" spans="1:9" s="11" customFormat="1" ht="31.5" customHeight="1" x14ac:dyDescent="0.25">
      <c r="A260" s="32"/>
      <c r="B260" s="32"/>
      <c r="C260" s="146"/>
      <c r="D260" s="146"/>
      <c r="E260" s="75"/>
      <c r="F260" s="18"/>
      <c r="G260" s="18"/>
      <c r="H260" s="18"/>
    </row>
    <row r="261" spans="1:9" s="11" customFormat="1" ht="13.5" customHeight="1" x14ac:dyDescent="0.25">
      <c r="A261" s="165" t="s">
        <v>143</v>
      </c>
      <c r="B261" s="165"/>
      <c r="C261" s="165"/>
      <c r="D261" s="165"/>
      <c r="E261" s="165"/>
      <c r="F261" s="165"/>
      <c r="G261" s="165"/>
      <c r="H261" s="165"/>
    </row>
    <row r="262" spans="1:9" s="11" customFormat="1" ht="63.75" customHeight="1" x14ac:dyDescent="0.25">
      <c r="A262" s="165" t="s">
        <v>148</v>
      </c>
      <c r="B262" s="165"/>
      <c r="C262" s="165"/>
      <c r="D262" s="165"/>
      <c r="E262" s="165"/>
      <c r="F262" s="165"/>
      <c r="G262" s="165"/>
      <c r="H262" s="165"/>
    </row>
    <row r="263" spans="1:9" s="5" customFormat="1" ht="14.25" customHeight="1" x14ac:dyDescent="0.25">
      <c r="A263" s="82"/>
      <c r="B263" s="82"/>
      <c r="C263" s="82"/>
      <c r="D263" s="82"/>
      <c r="E263" s="82"/>
      <c r="F263" s="82"/>
      <c r="G263" s="82"/>
      <c r="H263" s="82"/>
    </row>
    <row r="264" spans="1:9" s="11" customFormat="1" ht="13.5" customHeight="1" x14ac:dyDescent="0.25">
      <c r="A264" s="157" t="s">
        <v>49</v>
      </c>
      <c r="B264" s="157"/>
      <c r="C264" s="157"/>
      <c r="D264" s="157"/>
      <c r="E264" s="30"/>
      <c r="F264" s="30"/>
      <c r="G264" s="18"/>
      <c r="H264" s="49"/>
      <c r="I264" s="5"/>
    </row>
    <row r="265" spans="1:9" s="11" customFormat="1" ht="11.25" customHeight="1" x14ac:dyDescent="0.25">
      <c r="A265" s="182" t="s">
        <v>50</v>
      </c>
      <c r="B265" s="182"/>
      <c r="C265" s="185">
        <v>2.0199999999999999E-2</v>
      </c>
      <c r="D265" s="185"/>
      <c r="E265" s="30"/>
      <c r="F265" s="30"/>
      <c r="G265" s="18"/>
      <c r="H265" s="49"/>
      <c r="I265" s="4"/>
    </row>
    <row r="266" spans="1:9" s="11" customFormat="1" ht="11.25" customHeight="1" x14ac:dyDescent="0.25">
      <c r="A266" s="169" t="s">
        <v>154</v>
      </c>
      <c r="B266" s="170"/>
      <c r="C266" s="171">
        <v>0.14249999999999999</v>
      </c>
      <c r="D266" s="172"/>
      <c r="E266" s="30"/>
      <c r="F266" s="30"/>
      <c r="G266" s="18"/>
      <c r="H266" s="49"/>
      <c r="I266" s="4"/>
    </row>
    <row r="267" spans="1:9" s="11" customFormat="1" ht="23.25" customHeight="1" x14ac:dyDescent="0.25">
      <c r="A267" s="183" t="s">
        <v>155</v>
      </c>
      <c r="B267" s="184"/>
      <c r="C267" s="173"/>
      <c r="D267" s="174"/>
      <c r="E267" s="30"/>
      <c r="F267" s="30"/>
      <c r="G267" s="18"/>
      <c r="H267" s="49"/>
      <c r="I267" s="5"/>
    </row>
    <row r="268" spans="1:9" s="11" customFormat="1" ht="11.25" customHeight="1" x14ac:dyDescent="0.25">
      <c r="A268" s="182" t="s">
        <v>51</v>
      </c>
      <c r="B268" s="182"/>
      <c r="C268" s="185">
        <v>4.8099999999999997E-2</v>
      </c>
      <c r="D268" s="185"/>
      <c r="E268" s="30"/>
      <c r="F268" s="30"/>
      <c r="G268" s="18"/>
      <c r="H268" s="49"/>
      <c r="I268" s="4"/>
    </row>
    <row r="269" spans="1:9" s="11" customFormat="1" ht="11.25" customHeight="1" x14ac:dyDescent="0.25">
      <c r="A269" s="143"/>
      <c r="B269" s="144"/>
      <c r="C269" s="145"/>
      <c r="D269" s="145"/>
      <c r="E269" s="30"/>
      <c r="F269" s="30"/>
      <c r="G269" s="18"/>
      <c r="H269" s="49"/>
      <c r="I269" s="4"/>
    </row>
    <row r="270" spans="1:9" s="11" customFormat="1" ht="13.5" customHeight="1" x14ac:dyDescent="0.25">
      <c r="A270" s="186" t="s">
        <v>101</v>
      </c>
      <c r="B270" s="187"/>
      <c r="C270" s="187"/>
      <c r="D270" s="187"/>
      <c r="E270" s="188"/>
      <c r="F270" s="18"/>
      <c r="G270" s="18"/>
      <c r="H270" s="18"/>
      <c r="I270" s="5"/>
    </row>
    <row r="271" spans="1:9" s="11" customFormat="1" ht="11.25" customHeight="1" x14ac:dyDescent="0.25">
      <c r="A271" s="19" t="s">
        <v>61</v>
      </c>
      <c r="B271" s="19" t="s">
        <v>3</v>
      </c>
      <c r="C271" s="26" t="s">
        <v>1</v>
      </c>
      <c r="D271" s="19" t="s">
        <v>2</v>
      </c>
      <c r="E271" s="19" t="s">
        <v>4</v>
      </c>
      <c r="F271" s="18"/>
      <c r="G271" s="18"/>
      <c r="H271" s="18"/>
    </row>
    <row r="272" spans="1:9" s="11" customFormat="1" ht="11.25" customHeight="1" x14ac:dyDescent="0.25">
      <c r="A272" s="29">
        <v>1</v>
      </c>
      <c r="B272" s="148" t="s">
        <v>162</v>
      </c>
      <c r="C272" s="70">
        <f>G47+F172+D228+E256</f>
        <v>437.73</v>
      </c>
      <c r="D272" s="71">
        <f>C265+C266+C268</f>
        <v>0.21079999999999999</v>
      </c>
      <c r="E272" s="20">
        <f t="shared" ref="E272:E277" si="44">C272*D272</f>
        <v>92.27</v>
      </c>
      <c r="F272" s="18"/>
      <c r="G272" s="18"/>
      <c r="H272" s="18"/>
    </row>
    <row r="273" spans="1:9" s="11" customFormat="1" ht="11.25" customHeight="1" x14ac:dyDescent="0.25">
      <c r="A273" s="29">
        <v>2</v>
      </c>
      <c r="B273" s="148" t="s">
        <v>163</v>
      </c>
      <c r="C273" s="70">
        <f>G48+F173+D229+E256</f>
        <v>229.6</v>
      </c>
      <c r="D273" s="71">
        <f>C265+C266+C268</f>
        <v>0.21079999999999999</v>
      </c>
      <c r="E273" s="20">
        <f t="shared" si="44"/>
        <v>48.4</v>
      </c>
      <c r="F273" s="18"/>
      <c r="G273" s="18"/>
      <c r="H273" s="18"/>
    </row>
    <row r="274" spans="1:9" s="11" customFormat="1" ht="11.25" customHeight="1" x14ac:dyDescent="0.25">
      <c r="A274" s="29">
        <v>3</v>
      </c>
      <c r="B274" s="148" t="s">
        <v>164</v>
      </c>
      <c r="C274" s="70">
        <f>G49+F174+D230+E256</f>
        <v>437.73</v>
      </c>
      <c r="D274" s="71">
        <f>C265+C266+C268</f>
        <v>0.21079999999999999</v>
      </c>
      <c r="E274" s="20">
        <f t="shared" si="44"/>
        <v>92.27</v>
      </c>
      <c r="F274" s="18"/>
      <c r="G274" s="47"/>
      <c r="H274" s="18"/>
    </row>
    <row r="275" spans="1:9" s="11" customFormat="1" ht="11.25" customHeight="1" x14ac:dyDescent="0.25">
      <c r="A275" s="29">
        <v>4</v>
      </c>
      <c r="B275" s="148" t="s">
        <v>165</v>
      </c>
      <c r="C275" s="70">
        <f>G50+F175+D231+E256</f>
        <v>1478.55</v>
      </c>
      <c r="D275" s="71">
        <f>C265+C266+C268</f>
        <v>0.21079999999999999</v>
      </c>
      <c r="E275" s="20">
        <f t="shared" si="44"/>
        <v>311.68</v>
      </c>
      <c r="F275" s="18"/>
      <c r="G275" s="72"/>
      <c r="H275" s="18"/>
    </row>
    <row r="276" spans="1:9" s="11" customFormat="1" ht="25.5" customHeight="1" x14ac:dyDescent="0.25">
      <c r="A276" s="29">
        <v>5</v>
      </c>
      <c r="B276" s="148" t="s">
        <v>167</v>
      </c>
      <c r="C276" s="70">
        <f>G51+F176+D232+E256</f>
        <v>644.78</v>
      </c>
      <c r="D276" s="71">
        <f>C265+C266+C268</f>
        <v>0.21079999999999999</v>
      </c>
      <c r="E276" s="20">
        <f t="shared" si="44"/>
        <v>135.91999999999999</v>
      </c>
      <c r="F276" s="18"/>
      <c r="G276" s="18"/>
      <c r="H276" s="18"/>
    </row>
    <row r="277" spans="1:9" s="11" customFormat="1" ht="25.5" customHeight="1" x14ac:dyDescent="0.25">
      <c r="A277" s="29">
        <v>6</v>
      </c>
      <c r="B277" s="148" t="s">
        <v>168</v>
      </c>
      <c r="C277" s="70">
        <f>G52+F177+D233+E256</f>
        <v>312.33</v>
      </c>
      <c r="D277" s="71">
        <f>C265+C266+C268</f>
        <v>0.21079999999999999</v>
      </c>
      <c r="E277" s="20">
        <f t="shared" si="44"/>
        <v>65.84</v>
      </c>
      <c r="F277" s="18"/>
      <c r="G277" s="18"/>
      <c r="H277" s="18"/>
    </row>
    <row r="278" spans="1:9" s="11" customFormat="1" ht="13.5" customHeight="1" x14ac:dyDescent="0.25">
      <c r="A278" s="32"/>
      <c r="B278" s="33"/>
      <c r="C278" s="80"/>
      <c r="D278" s="81"/>
      <c r="E278" s="36"/>
      <c r="F278" s="18"/>
      <c r="G278" s="18"/>
      <c r="H278" s="18"/>
    </row>
    <row r="279" spans="1:9" s="11" customFormat="1" ht="13.5" customHeight="1" x14ac:dyDescent="0.25">
      <c r="A279" s="166" t="s">
        <v>52</v>
      </c>
      <c r="B279" s="166"/>
      <c r="C279" s="166"/>
      <c r="D279" s="166"/>
      <c r="E279" s="166"/>
      <c r="F279" s="166"/>
      <c r="G279" s="166"/>
      <c r="H279" s="166"/>
    </row>
    <row r="280" spans="1:9" s="11" customFormat="1" ht="13.5" customHeight="1" x14ac:dyDescent="0.25">
      <c r="A280" s="18"/>
      <c r="B280" s="18"/>
      <c r="C280" s="18"/>
      <c r="D280" s="18"/>
      <c r="E280" s="18"/>
      <c r="F280" s="49"/>
      <c r="G280" s="18"/>
      <c r="H280" s="47"/>
      <c r="I280" s="6"/>
    </row>
    <row r="281" spans="1:9" s="11" customFormat="1" ht="13.5" customHeight="1" x14ac:dyDescent="0.25">
      <c r="A281" s="179" t="s">
        <v>175</v>
      </c>
      <c r="B281" s="180"/>
      <c r="C281" s="180"/>
      <c r="D281" s="180"/>
      <c r="E281" s="180"/>
      <c r="F281" s="180"/>
      <c r="G281" s="180"/>
      <c r="H281" s="181"/>
      <c r="I281" s="5"/>
    </row>
    <row r="282" spans="1:9" s="11" customFormat="1" ht="11.25" customHeight="1" x14ac:dyDescent="0.25">
      <c r="A282" s="175" t="s">
        <v>53</v>
      </c>
      <c r="B282" s="175"/>
      <c r="C282" s="19">
        <v>1</v>
      </c>
      <c r="D282" s="19">
        <v>2</v>
      </c>
      <c r="E282" s="19">
        <v>3</v>
      </c>
      <c r="F282" s="19">
        <v>4</v>
      </c>
      <c r="G282" s="19">
        <v>5</v>
      </c>
      <c r="H282" s="19">
        <v>6</v>
      </c>
      <c r="I282" s="5"/>
    </row>
    <row r="283" spans="1:9" s="11" customFormat="1" ht="51.75" customHeight="1" x14ac:dyDescent="0.25">
      <c r="A283" s="189" t="s">
        <v>42</v>
      </c>
      <c r="B283" s="189"/>
      <c r="C283" s="26" t="s">
        <v>173</v>
      </c>
      <c r="D283" s="26" t="s">
        <v>163</v>
      </c>
      <c r="E283" s="26" t="s">
        <v>164</v>
      </c>
      <c r="F283" s="26" t="s">
        <v>165</v>
      </c>
      <c r="G283" s="26" t="s">
        <v>166</v>
      </c>
      <c r="H283" s="26" t="s">
        <v>168</v>
      </c>
      <c r="I283" s="4"/>
    </row>
    <row r="284" spans="1:9" s="11" customFormat="1" ht="11.25" customHeight="1" x14ac:dyDescent="0.25">
      <c r="A284" s="177" t="s">
        <v>88</v>
      </c>
      <c r="B284" s="177"/>
      <c r="C284" s="27">
        <f>G47</f>
        <v>253</v>
      </c>
      <c r="D284" s="27">
        <f>G48</f>
        <v>126.5</v>
      </c>
      <c r="E284" s="27">
        <f>G49</f>
        <v>253</v>
      </c>
      <c r="F284" s="27">
        <f>G50</f>
        <v>885.5</v>
      </c>
      <c r="G284" s="27">
        <f>G51</f>
        <v>379.5</v>
      </c>
      <c r="H284" s="44">
        <f>G52</f>
        <v>177.1</v>
      </c>
      <c r="I284" s="5"/>
    </row>
    <row r="285" spans="1:9" s="11" customFormat="1" ht="11.25" customHeight="1" x14ac:dyDescent="0.25">
      <c r="A285" s="177" t="s">
        <v>89</v>
      </c>
      <c r="B285" s="177"/>
      <c r="C285" s="27">
        <f>F172</f>
        <v>160.35</v>
      </c>
      <c r="D285" s="27">
        <f>F173</f>
        <v>80.19</v>
      </c>
      <c r="E285" s="27">
        <f>F174</f>
        <v>160.35</v>
      </c>
      <c r="F285" s="27">
        <f>F175</f>
        <v>561.29999999999995</v>
      </c>
      <c r="G285" s="27">
        <f>F176</f>
        <v>240.56</v>
      </c>
      <c r="H285" s="44">
        <f>F177</f>
        <v>112.26</v>
      </c>
      <c r="I285" s="4"/>
    </row>
    <row r="286" spans="1:9" s="11" customFormat="1" ht="11.25" customHeight="1" x14ac:dyDescent="0.25">
      <c r="A286" s="177" t="s">
        <v>90</v>
      </c>
      <c r="B286" s="177"/>
      <c r="C286" s="27">
        <f>D228</f>
        <v>2.94</v>
      </c>
      <c r="D286" s="27">
        <f>D229</f>
        <v>1.47</v>
      </c>
      <c r="E286" s="27">
        <f>D230</f>
        <v>2.94</v>
      </c>
      <c r="F286" s="27">
        <f>D231</f>
        <v>10.31</v>
      </c>
      <c r="G286" s="27">
        <f>D232</f>
        <v>3.28</v>
      </c>
      <c r="H286" s="27">
        <f>D233</f>
        <v>1.53</v>
      </c>
    </row>
    <row r="287" spans="1:9" s="11" customFormat="1" ht="11.25" customHeight="1" x14ac:dyDescent="0.25">
      <c r="A287" s="177" t="s">
        <v>91</v>
      </c>
      <c r="B287" s="177"/>
      <c r="C287" s="27">
        <f>E256</f>
        <v>21.44</v>
      </c>
      <c r="D287" s="27">
        <f>E256</f>
        <v>21.44</v>
      </c>
      <c r="E287" s="27">
        <f>E256</f>
        <v>21.44</v>
      </c>
      <c r="F287" s="27">
        <f>E256</f>
        <v>21.44</v>
      </c>
      <c r="G287" s="27">
        <f>E256</f>
        <v>21.44</v>
      </c>
      <c r="H287" s="27">
        <f>E256</f>
        <v>21.44</v>
      </c>
    </row>
    <row r="288" spans="1:9" s="11" customFormat="1" ht="11.25" customHeight="1" x14ac:dyDescent="0.25">
      <c r="A288" s="177" t="s">
        <v>92</v>
      </c>
      <c r="B288" s="177"/>
      <c r="C288" s="27">
        <f>E272</f>
        <v>92.27</v>
      </c>
      <c r="D288" s="27">
        <f>E273</f>
        <v>48.4</v>
      </c>
      <c r="E288" s="27">
        <f>E274</f>
        <v>92.27</v>
      </c>
      <c r="F288" s="27">
        <f>E275</f>
        <v>311.68</v>
      </c>
      <c r="G288" s="27">
        <f>E276</f>
        <v>135.91999999999999</v>
      </c>
      <c r="H288" s="27">
        <f>E277</f>
        <v>65.84</v>
      </c>
    </row>
    <row r="289" spans="1:8" s="11" customFormat="1" ht="13.5" customHeight="1" x14ac:dyDescent="0.25">
      <c r="A289" s="178" t="s">
        <v>74</v>
      </c>
      <c r="B289" s="178"/>
      <c r="C289" s="147">
        <f t="shared" ref="C289:H289" si="45">SUM(C284:C288)</f>
        <v>530</v>
      </c>
      <c r="D289" s="73">
        <f t="shared" si="45"/>
        <v>278</v>
      </c>
      <c r="E289" s="73">
        <f t="shared" si="45"/>
        <v>530</v>
      </c>
      <c r="F289" s="73">
        <f t="shared" si="45"/>
        <v>1790.23</v>
      </c>
      <c r="G289" s="73">
        <f t="shared" si="45"/>
        <v>780.7</v>
      </c>
      <c r="H289" s="73">
        <f t="shared" si="45"/>
        <v>378.17</v>
      </c>
    </row>
    <row r="290" spans="1:8" s="5" customFormat="1" ht="25.5" customHeight="1" x14ac:dyDescent="0.25">
      <c r="A290" s="49"/>
      <c r="B290" s="74"/>
      <c r="C290" s="75"/>
      <c r="D290" s="75"/>
      <c r="E290" s="75"/>
      <c r="F290" s="75"/>
      <c r="G290" s="75"/>
      <c r="H290" s="75"/>
    </row>
    <row r="291" spans="1:8" s="11" customFormat="1" ht="13.5" customHeight="1" x14ac:dyDescent="0.25">
      <c r="A291" s="166" t="s">
        <v>85</v>
      </c>
      <c r="B291" s="166"/>
      <c r="C291" s="166"/>
      <c r="D291" s="166"/>
      <c r="E291" s="166"/>
      <c r="F291" s="166"/>
      <c r="G291" s="166"/>
      <c r="H291" s="166"/>
    </row>
    <row r="292" spans="1:8" s="11" customFormat="1" ht="13.5" customHeight="1" x14ac:dyDescent="0.25">
      <c r="A292" s="18"/>
      <c r="B292" s="74"/>
      <c r="C292" s="75"/>
      <c r="D292" s="75"/>
      <c r="E292" s="75"/>
      <c r="F292" s="75"/>
      <c r="G292" s="75"/>
      <c r="H292" s="75"/>
    </row>
    <row r="293" spans="1:8" s="11" customFormat="1" ht="13.5" customHeight="1" x14ac:dyDescent="0.25">
      <c r="A293" s="19" t="s">
        <v>61</v>
      </c>
      <c r="B293" s="19" t="s">
        <v>3</v>
      </c>
      <c r="C293" s="26" t="s">
        <v>86</v>
      </c>
      <c r="D293" s="76" t="s">
        <v>176</v>
      </c>
      <c r="E293" s="76" t="s">
        <v>177</v>
      </c>
      <c r="F293" s="75"/>
      <c r="G293" s="75"/>
      <c r="H293" s="75"/>
    </row>
    <row r="294" spans="1:8" s="11" customFormat="1" ht="11.25" customHeight="1" x14ac:dyDescent="0.25">
      <c r="A294" s="29">
        <v>1</v>
      </c>
      <c r="B294" s="148" t="s">
        <v>162</v>
      </c>
      <c r="C294" s="77">
        <v>1</v>
      </c>
      <c r="D294" s="52">
        <f>C294*C289</f>
        <v>530</v>
      </c>
      <c r="E294" s="52">
        <f t="shared" ref="E294:E299" si="46">4*D294</f>
        <v>2120</v>
      </c>
      <c r="F294" s="75"/>
      <c r="G294" s="75"/>
      <c r="H294" s="75"/>
    </row>
    <row r="295" spans="1:8" s="11" customFormat="1" ht="11.25" customHeight="1" x14ac:dyDescent="0.25">
      <c r="A295" s="29">
        <v>2</v>
      </c>
      <c r="B295" s="148" t="s">
        <v>163</v>
      </c>
      <c r="C295" s="77">
        <v>1</v>
      </c>
      <c r="D295" s="52">
        <f>C295*D289</f>
        <v>278</v>
      </c>
      <c r="E295" s="52">
        <f t="shared" si="46"/>
        <v>1112</v>
      </c>
      <c r="F295" s="75"/>
      <c r="G295" s="75"/>
      <c r="H295" s="75"/>
    </row>
    <row r="296" spans="1:8" s="11" customFormat="1" ht="11.25" customHeight="1" x14ac:dyDescent="0.25">
      <c r="A296" s="29">
        <v>3</v>
      </c>
      <c r="B296" s="148" t="s">
        <v>164</v>
      </c>
      <c r="C296" s="77">
        <v>1</v>
      </c>
      <c r="D296" s="52">
        <f>C296*E289</f>
        <v>530</v>
      </c>
      <c r="E296" s="52">
        <f t="shared" si="46"/>
        <v>2120</v>
      </c>
      <c r="F296" s="75"/>
      <c r="G296" s="75"/>
      <c r="H296" s="75"/>
    </row>
    <row r="297" spans="1:8" s="11" customFormat="1" ht="11.25" customHeight="1" x14ac:dyDescent="0.25">
      <c r="A297" s="29">
        <v>4</v>
      </c>
      <c r="B297" s="148" t="s">
        <v>165</v>
      </c>
      <c r="C297" s="77">
        <v>2</v>
      </c>
      <c r="D297" s="52">
        <f>C297*F289</f>
        <v>3580.46</v>
      </c>
      <c r="E297" s="52">
        <f t="shared" si="46"/>
        <v>14321.84</v>
      </c>
      <c r="F297" s="75"/>
      <c r="G297" s="75"/>
      <c r="H297" s="75"/>
    </row>
    <row r="298" spans="1:8" s="11" customFormat="1" ht="25.5" customHeight="1" x14ac:dyDescent="0.25">
      <c r="A298" s="29">
        <v>5</v>
      </c>
      <c r="B298" s="148" t="s">
        <v>167</v>
      </c>
      <c r="C298" s="77">
        <v>1</v>
      </c>
      <c r="D298" s="52">
        <f>C298*G289</f>
        <v>780.7</v>
      </c>
      <c r="E298" s="52">
        <f t="shared" si="46"/>
        <v>3122.8</v>
      </c>
      <c r="F298" s="75"/>
      <c r="G298" s="75"/>
      <c r="H298" s="75"/>
    </row>
    <row r="299" spans="1:8" s="11" customFormat="1" ht="25.5" customHeight="1" x14ac:dyDescent="0.25">
      <c r="A299" s="29">
        <v>6</v>
      </c>
      <c r="B299" s="148" t="s">
        <v>168</v>
      </c>
      <c r="C299" s="77">
        <v>1</v>
      </c>
      <c r="D299" s="52">
        <f>C299*H289</f>
        <v>378.17</v>
      </c>
      <c r="E299" s="52">
        <f t="shared" si="46"/>
        <v>1512.68</v>
      </c>
      <c r="F299" s="75"/>
      <c r="G299" s="75"/>
      <c r="H299" s="75"/>
    </row>
    <row r="300" spans="1:8" s="16" customFormat="1" ht="13.5" customHeight="1" x14ac:dyDescent="0.25">
      <c r="A300" s="179" t="s">
        <v>151</v>
      </c>
      <c r="B300" s="181"/>
      <c r="C300" s="119">
        <f>SUM(C294:C299)</f>
        <v>7</v>
      </c>
      <c r="D300" s="73">
        <f>SUM(D294:D299)</f>
        <v>6077.33</v>
      </c>
      <c r="E300" s="73">
        <f>SUM(E294:E299)</f>
        <v>24309.32</v>
      </c>
      <c r="F300" s="75"/>
      <c r="G300" s="75"/>
      <c r="H300" s="75"/>
    </row>
    <row r="301" spans="1:8" s="11" customFormat="1" ht="13.5" customHeight="1" x14ac:dyDescent="0.25">
      <c r="A301" s="18"/>
      <c r="B301" s="74"/>
      <c r="C301" s="75"/>
      <c r="D301" s="75"/>
      <c r="E301" s="75"/>
      <c r="F301" s="75"/>
      <c r="G301" s="75"/>
      <c r="H301" s="75"/>
    </row>
    <row r="302" spans="1:8" s="11" customFormat="1" ht="13.5" customHeight="1" x14ac:dyDescent="0.25">
      <c r="A302" s="211" t="s">
        <v>82</v>
      </c>
      <c r="B302" s="211"/>
      <c r="C302" s="211"/>
      <c r="D302" s="211"/>
      <c r="E302" s="211"/>
      <c r="F302" s="211"/>
      <c r="G302" s="211"/>
      <c r="H302" s="211"/>
    </row>
    <row r="303" spans="1:8" s="11" customFormat="1" ht="29.25" customHeight="1" x14ac:dyDescent="0.25">
      <c r="A303" s="211" t="s">
        <v>178</v>
      </c>
      <c r="B303" s="211"/>
      <c r="C303" s="211"/>
      <c r="D303" s="211"/>
      <c r="E303" s="211"/>
      <c r="F303" s="211"/>
      <c r="G303" s="211"/>
      <c r="H303" s="211"/>
    </row>
    <row r="304" spans="1:8" s="11" customFormat="1" ht="13.5" customHeight="1" x14ac:dyDescent="0.25">
      <c r="A304" s="211" t="s">
        <v>179</v>
      </c>
      <c r="B304" s="211"/>
      <c r="C304" s="211"/>
      <c r="D304" s="211"/>
      <c r="E304" s="211"/>
      <c r="F304" s="211"/>
      <c r="G304" s="211"/>
      <c r="H304" s="211"/>
    </row>
    <row r="305" spans="1:8" s="11" customFormat="1" ht="23.25" customHeight="1" x14ac:dyDescent="0.25">
      <c r="A305" s="211" t="s">
        <v>124</v>
      </c>
      <c r="B305" s="211"/>
      <c r="C305" s="211"/>
      <c r="D305" s="211"/>
      <c r="E305" s="211"/>
      <c r="F305" s="211"/>
      <c r="G305" s="211"/>
      <c r="H305" s="211"/>
    </row>
    <row r="306" spans="1:8" s="11" customFormat="1" ht="14.25" customHeight="1" x14ac:dyDescent="0.25">
      <c r="A306" s="211" t="s">
        <v>83</v>
      </c>
      <c r="B306" s="211"/>
      <c r="C306" s="211"/>
      <c r="D306" s="211"/>
      <c r="E306" s="211"/>
      <c r="F306" s="211"/>
      <c r="G306" s="211"/>
      <c r="H306" s="211"/>
    </row>
    <row r="307" spans="1:8" s="11" customFormat="1" ht="11.25" customHeight="1" x14ac:dyDescent="0.25"/>
  </sheetData>
  <mergeCells count="167">
    <mergeCell ref="A303:H303"/>
    <mergeCell ref="A305:H305"/>
    <mergeCell ref="A304:H304"/>
    <mergeCell ref="A306:H306"/>
    <mergeCell ref="A213:H213"/>
    <mergeCell ref="A236:H236"/>
    <mergeCell ref="F243:H243"/>
    <mergeCell ref="F197:F198"/>
    <mergeCell ref="G197:G198"/>
    <mergeCell ref="C197:C198"/>
    <mergeCell ref="D197:D198"/>
    <mergeCell ref="E197:E198"/>
    <mergeCell ref="A291:H291"/>
    <mergeCell ref="A300:B300"/>
    <mergeCell ref="A211:H211"/>
    <mergeCell ref="A237:E237"/>
    <mergeCell ref="A247:F247"/>
    <mergeCell ref="A249:B249"/>
    <mergeCell ref="A224:D224"/>
    <mergeCell ref="A200:B200"/>
    <mergeCell ref="A201:B201"/>
    <mergeCell ref="A202:B202"/>
    <mergeCell ref="A203:B203"/>
    <mergeCell ref="A27:E27"/>
    <mergeCell ref="A33:F33"/>
    <mergeCell ref="A302:H302"/>
    <mergeCell ref="A168:H168"/>
    <mergeCell ref="E183:F183"/>
    <mergeCell ref="C183:C184"/>
    <mergeCell ref="D183:D184"/>
    <mergeCell ref="A25:H25"/>
    <mergeCell ref="A24:H24"/>
    <mergeCell ref="A97:H97"/>
    <mergeCell ref="A45:G45"/>
    <mergeCell ref="A141:H141"/>
    <mergeCell ref="A79:F79"/>
    <mergeCell ref="A54:H54"/>
    <mergeCell ref="A68:E68"/>
    <mergeCell ref="A88:F88"/>
    <mergeCell ref="A78:F78"/>
    <mergeCell ref="A99:H99"/>
    <mergeCell ref="A28:B28"/>
    <mergeCell ref="A1:H1"/>
    <mergeCell ref="A4:H4"/>
    <mergeCell ref="A7:H7"/>
    <mergeCell ref="E23:F23"/>
    <mergeCell ref="A6:H6"/>
    <mergeCell ref="A19:H19"/>
    <mergeCell ref="A8:H8"/>
    <mergeCell ref="A20:H20"/>
    <mergeCell ref="A21:C21"/>
    <mergeCell ref="A9:C9"/>
    <mergeCell ref="A10:C10"/>
    <mergeCell ref="A22:C22"/>
    <mergeCell ref="A2:H2"/>
    <mergeCell ref="A5:H5"/>
    <mergeCell ref="H197:H198"/>
    <mergeCell ref="A179:H179"/>
    <mergeCell ref="A26:E26"/>
    <mergeCell ref="A212:H212"/>
    <mergeCell ref="G183:H183"/>
    <mergeCell ref="A36:F36"/>
    <mergeCell ref="A32:F32"/>
    <mergeCell ref="A31:H31"/>
    <mergeCell ref="A100:C100"/>
    <mergeCell ref="A101:B101"/>
    <mergeCell ref="A102:B102"/>
    <mergeCell ref="A103:B103"/>
    <mergeCell ref="A104:B104"/>
    <mergeCell ref="A105:B105"/>
    <mergeCell ref="A106:B106"/>
    <mergeCell ref="A107:B107"/>
    <mergeCell ref="A108:B108"/>
    <mergeCell ref="A109:B109"/>
    <mergeCell ref="A110:B110"/>
    <mergeCell ref="A144:E144"/>
    <mergeCell ref="A149:E149"/>
    <mergeCell ref="A153:E153"/>
    <mergeCell ref="A43:H43"/>
    <mergeCell ref="A30:H30"/>
    <mergeCell ref="A37:F37"/>
    <mergeCell ref="A59:E59"/>
    <mergeCell ref="A69:E69"/>
    <mergeCell ref="A98:H98"/>
    <mergeCell ref="A145:E145"/>
    <mergeCell ref="A58:E58"/>
    <mergeCell ref="D103:D104"/>
    <mergeCell ref="A123:E123"/>
    <mergeCell ref="A56:H56"/>
    <mergeCell ref="A122:H122"/>
    <mergeCell ref="A114:E114"/>
    <mergeCell ref="A40:E40"/>
    <mergeCell ref="A235:H235"/>
    <mergeCell ref="A132:E132"/>
    <mergeCell ref="A160:A162"/>
    <mergeCell ref="A181:H181"/>
    <mergeCell ref="A182:H182"/>
    <mergeCell ref="A183:B184"/>
    <mergeCell ref="A185:B185"/>
    <mergeCell ref="A186:B186"/>
    <mergeCell ref="A187:B187"/>
    <mergeCell ref="A188:B188"/>
    <mergeCell ref="A158:C158"/>
    <mergeCell ref="A189:B189"/>
    <mergeCell ref="A190:B190"/>
    <mergeCell ref="A157:C157"/>
    <mergeCell ref="A170:F170"/>
    <mergeCell ref="A164:E164"/>
    <mergeCell ref="A165:B165"/>
    <mergeCell ref="A166:B166"/>
    <mergeCell ref="A146:B146"/>
    <mergeCell ref="A147:B147"/>
    <mergeCell ref="A150:B150"/>
    <mergeCell ref="A151:B151"/>
    <mergeCell ref="A154:B154"/>
    <mergeCell ref="A155:B155"/>
    <mergeCell ref="A287:B287"/>
    <mergeCell ref="A288:B288"/>
    <mergeCell ref="A289:B289"/>
    <mergeCell ref="A282:B282"/>
    <mergeCell ref="A281:H281"/>
    <mergeCell ref="A265:B265"/>
    <mergeCell ref="A267:B267"/>
    <mergeCell ref="A268:B268"/>
    <mergeCell ref="A264:D264"/>
    <mergeCell ref="C265:D265"/>
    <mergeCell ref="C268:D268"/>
    <mergeCell ref="A270:E270"/>
    <mergeCell ref="A285:B285"/>
    <mergeCell ref="A286:B286"/>
    <mergeCell ref="A283:B283"/>
    <mergeCell ref="A284:B284"/>
    <mergeCell ref="A261:H261"/>
    <mergeCell ref="A279:H279"/>
    <mergeCell ref="A254:E254"/>
    <mergeCell ref="A262:H262"/>
    <mergeCell ref="A250:B250"/>
    <mergeCell ref="A251:E251"/>
    <mergeCell ref="A252:E252"/>
    <mergeCell ref="A266:B266"/>
    <mergeCell ref="C266:D267"/>
    <mergeCell ref="A255:B255"/>
    <mergeCell ref="A256:B256"/>
    <mergeCell ref="A248:F248"/>
    <mergeCell ref="A239:B239"/>
    <mergeCell ref="A240:B240"/>
    <mergeCell ref="A241:B241"/>
    <mergeCell ref="A242:B242"/>
    <mergeCell ref="A191:B191"/>
    <mergeCell ref="A192:B192"/>
    <mergeCell ref="A193:B193"/>
    <mergeCell ref="A194:B194"/>
    <mergeCell ref="A196:H196"/>
    <mergeCell ref="A197:B198"/>
    <mergeCell ref="A199:B199"/>
    <mergeCell ref="A225:D225"/>
    <mergeCell ref="A238:E238"/>
    <mergeCell ref="A243:B243"/>
    <mergeCell ref="A244:D244"/>
    <mergeCell ref="A245:D245"/>
    <mergeCell ref="A204:B204"/>
    <mergeCell ref="A205:B205"/>
    <mergeCell ref="A206:B206"/>
    <mergeCell ref="A207:B207"/>
    <mergeCell ref="A208:B208"/>
    <mergeCell ref="A209:B209"/>
    <mergeCell ref="A222:H222"/>
  </mergeCells>
  <pageMargins left="0.511811024" right="0.511811024" top="0.78740157499999996" bottom="0.78740157499999996" header="0.31496062000000002" footer="0.31496062000000002"/>
  <pageSetup paperSize="9" orientation="landscape" horizontalDpi="300" verticalDpi="300" r:id="rId1"/>
  <ignoredErrors>
    <ignoredError sqref="E62:E66 F175:F177" evalError="1"/>
    <ignoredError sqref="F186 F188 F192:F193 E199:E208 F199:F208 G199:G208 D274 D28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 de Custos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licitacao2</cp:lastModifiedBy>
  <cp:lastPrinted>2018-12-21T17:31:12Z</cp:lastPrinted>
  <dcterms:created xsi:type="dcterms:W3CDTF">2018-01-23T19:35:16Z</dcterms:created>
  <dcterms:modified xsi:type="dcterms:W3CDTF">2019-10-29T20:21:50Z</dcterms:modified>
</cp:coreProperties>
</file>