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ORÇAMENTO" sheetId="1" r:id="rId1"/>
    <sheet name="CRONOGRAMA" sheetId="2" r:id="rId2"/>
    <sheet name="BDI" sheetId="5" r:id="rId3"/>
  </sheets>
  <externalReferences>
    <externalReference r:id="rId4"/>
    <externalReference r:id="rId5"/>
  </externalReferences>
  <definedNames>
    <definedName name="_xlnm._FilterDatabase" localSheetId="0" hidden="1">ORÇAMENTO!$A$10:$G$31</definedName>
    <definedName name="_xlnm.Print_Area" localSheetId="2">BDI!$A$1:$E$46</definedName>
    <definedName name="_xlnm.Print_Area" localSheetId="0">ORÇAMENTO!$A$1:$G$53</definedName>
    <definedName name="Import.CR">[1]Dados!$G$8</definedName>
    <definedName name="Import.Município">[1]Dados!$G$7</definedName>
    <definedName name="Import.Proponente">[1]Dados!$G$6</definedName>
    <definedName name="ORÇAMENTO.BancoRef" hidden="1">ORÇAMENTO!$F$8</definedName>
    <definedName name="ORÇAMENTO.CustoUnitario" hidden="1">ROUND(ORÇAMENTO!$U1,15-13*ORÇAMENTO!$AF$8)</definedName>
    <definedName name="ORÇAMENTO.PrecoUnitarioLicitado" hidden="1">ORÇAMENTO!$AL1</definedName>
    <definedName name="REFERENCIA.Descricao" hidden="1">IF(ISNUMBER(ORÇAMENTO!$AF1),OFFSET(INDIRECT(ORÇAMENTO.BancoRef),ORÇAMENTO!$AF1-1,3,1),ORÇAMENTO!$AF1)</definedName>
    <definedName name="REFERENCIA.Unidade" hidden="1">IF(ISNUMBER(ORÇAMENTO!$AF1),OFFSET(INDIRECT(ORÇAMENTO.BancoRef),ORÇAMENTO!$AF1-1,4,1),"-")</definedName>
    <definedName name="TIPOORCAMENTO" hidden="1">IF(VALUE([2]MENU!$O$3)=2,"Licitado","Proposto")</definedName>
  </definedNames>
  <calcPr calcId="145621"/>
</workbook>
</file>

<file path=xl/calcChain.xml><?xml version="1.0" encoding="utf-8"?>
<calcChain xmlns="http://schemas.openxmlformats.org/spreadsheetml/2006/main">
  <c r="B15" i="2" l="1"/>
  <c r="B14" i="2"/>
  <c r="B13" i="2"/>
  <c r="B12" i="2"/>
  <c r="A15" i="2"/>
  <c r="A14" i="2"/>
  <c r="A13" i="2"/>
  <c r="A12" i="2"/>
  <c r="B11" i="2"/>
  <c r="A11" i="2"/>
  <c r="B10" i="2"/>
  <c r="A10" i="2"/>
  <c r="I30" i="1"/>
  <c r="F30" i="1" s="1"/>
  <c r="G30" i="1" s="1"/>
  <c r="I42" i="1"/>
  <c r="F42" i="1" s="1"/>
  <c r="G42" i="1" s="1"/>
  <c r="I41" i="1"/>
  <c r="F41" i="1" s="1"/>
  <c r="G41" i="1" s="1"/>
  <c r="I40" i="1"/>
  <c r="F40" i="1" s="1"/>
  <c r="G40" i="1" s="1"/>
  <c r="I39" i="1"/>
  <c r="F39" i="1" s="1"/>
  <c r="G39" i="1" s="1"/>
  <c r="I38" i="1"/>
  <c r="F38" i="1" s="1"/>
  <c r="G38" i="1" s="1"/>
  <c r="I37" i="1"/>
  <c r="F37" i="1" s="1"/>
  <c r="G37" i="1" s="1"/>
  <c r="I36" i="1"/>
  <c r="F36" i="1" s="1"/>
  <c r="G36" i="1" s="1"/>
  <c r="I35" i="1"/>
  <c r="F35" i="1" s="1"/>
  <c r="G35" i="1" s="1"/>
  <c r="I29" i="1"/>
  <c r="F29" i="1" s="1"/>
  <c r="G29" i="1" s="1"/>
  <c r="I33" i="1"/>
  <c r="F33" i="1"/>
  <c r="G33" i="1" s="1"/>
  <c r="I32" i="1"/>
  <c r="F32" i="1" s="1"/>
  <c r="G32" i="1" s="1"/>
  <c r="I46" i="1"/>
  <c r="F46" i="1" s="1"/>
  <c r="G46" i="1" s="1"/>
  <c r="I45" i="1"/>
  <c r="F45" i="1" s="1"/>
  <c r="G45" i="1" s="1"/>
  <c r="I44" i="1"/>
  <c r="F44" i="1" s="1"/>
  <c r="G44" i="1" s="1"/>
  <c r="G43" i="1" s="1"/>
  <c r="C15" i="2" s="1"/>
  <c r="I25" i="1"/>
  <c r="F25" i="1" s="1"/>
  <c r="G25" i="1" s="1"/>
  <c r="I24" i="1"/>
  <c r="F24" i="1" s="1"/>
  <c r="G24" i="1" s="1"/>
  <c r="I23" i="1"/>
  <c r="F23" i="1" s="1"/>
  <c r="G23" i="1" s="1"/>
  <c r="I22" i="1"/>
  <c r="F22" i="1" s="1"/>
  <c r="G22" i="1" s="1"/>
  <c r="I18" i="1"/>
  <c r="F18" i="1" s="1"/>
  <c r="G18" i="1" s="1"/>
  <c r="I17" i="1"/>
  <c r="F17" i="1" s="1"/>
  <c r="G17" i="1" s="1"/>
  <c r="I16" i="1"/>
  <c r="F16" i="1" s="1"/>
  <c r="G16" i="1" s="1"/>
  <c r="I15" i="1"/>
  <c r="F15" i="1" s="1"/>
  <c r="G15" i="1" s="1"/>
  <c r="I13" i="1"/>
  <c r="F13" i="1" s="1"/>
  <c r="G13" i="1" s="1"/>
  <c r="G34" i="1" l="1"/>
  <c r="C14" i="2" s="1"/>
  <c r="I28" i="1" l="1"/>
  <c r="F28" i="1" s="1"/>
  <c r="G28" i="1" s="1"/>
  <c r="I14" i="1" l="1"/>
  <c r="F14" i="1" s="1"/>
  <c r="I20" i="1" l="1"/>
  <c r="F20" i="1" s="1"/>
  <c r="I21" i="1"/>
  <c r="F21" i="1" s="1"/>
  <c r="I27" i="1"/>
  <c r="F27" i="1" s="1"/>
  <c r="I31" i="1"/>
  <c r="F31" i="1" s="1"/>
  <c r="G20" i="1" l="1"/>
  <c r="G21" i="1"/>
  <c r="G27" i="1"/>
  <c r="G31" i="1"/>
  <c r="G26" i="1" l="1"/>
  <c r="C13" i="2" s="1"/>
  <c r="G19" i="1"/>
  <c r="C12" i="2" s="1"/>
  <c r="C14" i="5"/>
  <c r="B14" i="5"/>
  <c r="E29" i="5"/>
  <c r="E28" i="5"/>
  <c r="C12" i="5"/>
  <c r="E31" i="5" l="1"/>
  <c r="A35" i="5" s="1"/>
  <c r="E30" i="5"/>
  <c r="G14" i="1" l="1"/>
  <c r="G12" i="1" s="1"/>
  <c r="C11" i="2" l="1"/>
  <c r="G47" i="1"/>
  <c r="C17" i="2"/>
  <c r="D15" i="2" l="1"/>
  <c r="D14" i="2"/>
  <c r="D13" i="2"/>
  <c r="D11" i="2"/>
  <c r="D12" i="2"/>
  <c r="A5" i="2"/>
  <c r="E16" i="2" l="1"/>
  <c r="D16" i="2" l="1"/>
  <c r="A4" i="2"/>
  <c r="E17" i="2" l="1"/>
  <c r="D17" i="2"/>
  <c r="F16" i="2" l="1"/>
  <c r="M10" i="1"/>
  <c r="E18" i="2" l="1"/>
</calcChain>
</file>

<file path=xl/comments1.xml><?xml version="1.0" encoding="utf-8"?>
<comments xmlns="http://schemas.openxmlformats.org/spreadsheetml/2006/main">
  <authors>
    <author>Administrador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Exemplos 
1
1.1
1.1.1
1.1.1.2
1.2
1.2.1
1.2.2
2
2.1
2.2
2.2.1
2.2.2
2.2.2.1
3
3.1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<sst xmlns="http://schemas.openxmlformats.org/spreadsheetml/2006/main" count="210" uniqueCount="151">
  <si>
    <t>CÓDIGO SINAPI E DESCRIÇÃO DO SERVIÇO</t>
  </si>
  <si>
    <t>UNID.</t>
  </si>
  <si>
    <t>QUANT.</t>
  </si>
  <si>
    <t>P. UNITÁRIO</t>
  </si>
  <si>
    <t>TOTAL</t>
  </si>
  <si>
    <t>ITEM</t>
  </si>
  <si>
    <t>C/SINAPI</t>
  </si>
  <si>
    <t>MAXIMO</t>
  </si>
  <si>
    <t>SÓ SERA ACEITA PLANILHA NESTE FORMATO</t>
  </si>
  <si>
    <t>BASE</t>
  </si>
  <si>
    <t>Item</t>
  </si>
  <si>
    <t>Mês 01</t>
  </si>
  <si>
    <t>Mês 02</t>
  </si>
  <si>
    <t>Mês 03</t>
  </si>
  <si>
    <t>Mês 04</t>
  </si>
  <si>
    <t>Mês 05</t>
  </si>
  <si>
    <t>Mês 06</t>
  </si>
  <si>
    <t>No mês</t>
  </si>
  <si>
    <t>Acum.</t>
  </si>
  <si>
    <t>1.1</t>
  </si>
  <si>
    <t>ESPAÇO PARA LANÇAMENTO DE VALORES PROPOSTOS PELA EMPRESA</t>
  </si>
  <si>
    <t>% DE DESCONTO</t>
  </si>
  <si>
    <t>DE A % DE DESCONTO NESTE CAMPO, CASO NÃO FOR DADO DESCONTO MANTENHA 0,000%</t>
  </si>
  <si>
    <t>CRONOGRAMA GLOBAL</t>
  </si>
  <si>
    <t>Agente Promotor / Proponente: PREFEITURA MUNICIPAL DE CORONEL VIVIDA-PR</t>
  </si>
  <si>
    <t>DESCRIÇÃO DOS AGRUPADORES DE SERVIÇOS</t>
  </si>
  <si>
    <t>Investimento</t>
  </si>
  <si>
    <t>TOTAL (%)</t>
  </si>
  <si>
    <t>TOTAL (R$)</t>
  </si>
  <si>
    <t>ACUMULADO (R$)</t>
  </si>
  <si>
    <t>1.2</t>
  </si>
  <si>
    <t>PESO</t>
  </si>
  <si>
    <t>%</t>
  </si>
  <si>
    <t>Local/data</t>
  </si>
  <si>
    <t>Responsável Técnico</t>
  </si>
  <si>
    <t>Nº da Operação</t>
  </si>
  <si>
    <t>Município/UF</t>
  </si>
  <si>
    <t>Proponente</t>
  </si>
  <si>
    <t>Tipo de Obra (conforme Acórdão 2622/2013 - TCU):</t>
  </si>
  <si>
    <t>ITENS</t>
  </si>
  <si>
    <t>SIGLAS</t>
  </si>
  <si>
    <t>VALORES</t>
  </si>
  <si>
    <t>TAXA DE RATEIO DA ADMINISTRAÇÃO CENTRAL</t>
  </si>
  <si>
    <t>AC</t>
  </si>
  <si>
    <t>TAXA DE SEGURO E GARANTIA DO EMPREENDIMENTO</t>
  </si>
  <si>
    <t>S+G</t>
  </si>
  <si>
    <t>TAXA DE RISCO</t>
  </si>
  <si>
    <t>R</t>
  </si>
  <si>
    <t>TAXA DE DESPESAS FINANCEIRAS</t>
  </si>
  <si>
    <t>DF</t>
  </si>
  <si>
    <t>TAXA DE LUCRO</t>
  </si>
  <si>
    <t>L</t>
  </si>
  <si>
    <t>TAXA DE TRIBUTOS</t>
  </si>
  <si>
    <t>PIS (geralmente 0,65%)</t>
  </si>
  <si>
    <t>I</t>
  </si>
  <si>
    <t>COFINS (geralmente 3,00%)</t>
  </si>
  <si>
    <t>ISS (legislação municipal)</t>
  </si>
  <si>
    <t>CPRB (INSS)</t>
  </si>
  <si>
    <t>BDI conforme Acórdão 2622/2013 - TCU</t>
  </si>
  <si>
    <t>BDI RESULTANTE</t>
  </si>
  <si>
    <t>FÓRMULA UTILIZADA:</t>
  </si>
  <si>
    <r>
      <t xml:space="preserve">Declaro que, conforme legislação tributária municipal, a </t>
    </r>
    <r>
      <rPr>
        <b/>
        <sz val="10"/>
        <rFont val="Calibri"/>
        <family val="2"/>
      </rPr>
      <t>base de cálculo</t>
    </r>
    <r>
      <rPr>
        <sz val="10"/>
        <rFont val="Calibri"/>
        <family val="2"/>
      </rPr>
      <t xml:space="preserve"> do ISS corresponde a</t>
    </r>
  </si>
  <si>
    <r>
      <t xml:space="preserve">do valor deste tipo de obra e, sobre esta base, incide ISS com </t>
    </r>
    <r>
      <rPr>
        <b/>
        <sz val="10"/>
        <rFont val="Calibri"/>
        <family val="2"/>
      </rPr>
      <t>alíquota</t>
    </r>
    <r>
      <rPr>
        <sz val="10"/>
        <rFont val="Calibri"/>
        <family val="2"/>
      </rPr>
      <t xml:space="preserve"> de</t>
    </r>
  </si>
  <si>
    <t xml:space="preserve">Observações: </t>
  </si>
  <si>
    <t>Data:</t>
  </si>
  <si>
    <t xml:space="preserve">         QUADRO DE COMPOSIÇÃO DO BDI - PADRÃO</t>
  </si>
  <si>
    <t>Grau de Sigilo</t>
  </si>
  <si>
    <t>#PUBLICO</t>
  </si>
  <si>
    <t>MUNICÍPIO DE CORONEL VIVIDA</t>
  </si>
  <si>
    <t>Nome:</t>
  </si>
  <si>
    <t>1.3</t>
  </si>
  <si>
    <t>Programa</t>
  </si>
  <si>
    <t>.- Construção e Reforma de Edifícios</t>
  </si>
  <si>
    <t>Intervalo de admissibilidade</t>
  </si>
  <si>
    <t>Item Componente do BDI</t>
  </si>
  <si>
    <t>1º Quartil</t>
  </si>
  <si>
    <t>Médio</t>
  </si>
  <si>
    <t>3º Quartil</t>
  </si>
  <si>
    <r>
      <t>A</t>
    </r>
    <r>
      <rPr>
        <sz val="12"/>
        <rFont val="Arial"/>
        <family val="2"/>
      </rPr>
      <t xml:space="preserve">dministração </t>
    </r>
    <r>
      <rPr>
        <b/>
        <sz val="12"/>
        <rFont val="Arial"/>
        <family val="2"/>
      </rPr>
      <t>C</t>
    </r>
    <r>
      <rPr>
        <sz val="12"/>
        <rFont val="Arial"/>
        <family val="2"/>
      </rPr>
      <t>entral</t>
    </r>
  </si>
  <si>
    <r>
      <t>S</t>
    </r>
    <r>
      <rPr>
        <sz val="12"/>
        <rFont val="Arial"/>
        <family val="2"/>
      </rPr>
      <t xml:space="preserve">eguro e </t>
    </r>
    <r>
      <rPr>
        <b/>
        <sz val="12"/>
        <rFont val="Arial"/>
        <family val="2"/>
      </rPr>
      <t>G</t>
    </r>
    <r>
      <rPr>
        <sz val="12"/>
        <rFont val="Arial"/>
        <family val="2"/>
      </rPr>
      <t>arantia</t>
    </r>
  </si>
  <si>
    <r>
      <t>R</t>
    </r>
    <r>
      <rPr>
        <sz val="12"/>
        <rFont val="Arial"/>
        <family val="2"/>
      </rPr>
      <t>isco</t>
    </r>
  </si>
  <si>
    <r>
      <t>D</t>
    </r>
    <r>
      <rPr>
        <sz val="12"/>
        <rFont val="Arial"/>
        <family val="2"/>
      </rPr>
      <t xml:space="preserve">espesas </t>
    </r>
    <r>
      <rPr>
        <b/>
        <sz val="12"/>
        <rFont val="Arial"/>
        <family val="2"/>
      </rPr>
      <t>F</t>
    </r>
    <r>
      <rPr>
        <sz val="12"/>
        <rFont val="Arial"/>
        <family val="2"/>
      </rPr>
      <t>inanceiras</t>
    </r>
  </si>
  <si>
    <r>
      <t>L</t>
    </r>
    <r>
      <rPr>
        <sz val="12"/>
        <rFont val="Arial"/>
        <family val="2"/>
      </rPr>
      <t>ucro</t>
    </r>
  </si>
  <si>
    <r>
      <t>I1:</t>
    </r>
    <r>
      <rPr>
        <sz val="12"/>
        <rFont val="Arial"/>
        <family val="2"/>
      </rPr>
      <t xml:space="preserve"> PIS e COFINS (geralmente PIS 0,65%, COFINS 3,00%)</t>
    </r>
  </si>
  <si>
    <r>
      <t>I2:</t>
    </r>
    <r>
      <rPr>
        <sz val="12"/>
        <rFont val="Arial"/>
        <family val="2"/>
      </rPr>
      <t xml:space="preserve"> ISSQN (conforme legislação municipal) (5% sobre 60% do valor)</t>
    </r>
  </si>
  <si>
    <t>I3: Cont.Prev s/Rec.Bruta (Lei 13.161/2015 - Desoneração)</t>
  </si>
  <si>
    <t>Responsável legal ou procurador</t>
  </si>
  <si>
    <t>1.1.1</t>
  </si>
  <si>
    <t>1.2.1</t>
  </si>
  <si>
    <t>1.2.2</t>
  </si>
  <si>
    <t>1.3.1</t>
  </si>
  <si>
    <t>CPF/CNPJ ou Crea:</t>
  </si>
  <si>
    <t>XX/XX/2019</t>
  </si>
  <si>
    <t>MLR</t>
  </si>
  <si>
    <t>COT001</t>
  </si>
  <si>
    <t>COT003</t>
  </si>
  <si>
    <t>1.3.2</t>
  </si>
  <si>
    <t>COT002</t>
  </si>
  <si>
    <t>1.2.3</t>
  </si>
  <si>
    <t>1.2.4</t>
  </si>
  <si>
    <t>CALHAS E RUFOS</t>
  </si>
  <si>
    <t>1.3.3</t>
  </si>
  <si>
    <t>OBJETO: COBERTURA METÁLICA PLATAFORMA DE ABASTECIMENTO</t>
  </si>
  <si>
    <t>LOCALIZAÇÃO: RUA BENJAMIN BORDIN - LOT. JD SCHIAVINI</t>
  </si>
  <si>
    <t>COBERTURA PLATAFORMA DE ABASTECIMENTO</t>
  </si>
  <si>
    <t>TESOURAS</t>
  </si>
  <si>
    <t>1.1.2</t>
  </si>
  <si>
    <t>1.1.3</t>
  </si>
  <si>
    <t>1.1.4</t>
  </si>
  <si>
    <t>1.1.5</t>
  </si>
  <si>
    <t>1.1.6</t>
  </si>
  <si>
    <t>PERFIL "U" 75X40X2,65MM</t>
  </si>
  <si>
    <t>PERFIL "U" 68X30/2MM</t>
  </si>
  <si>
    <t>SOLDADOR COM ENCARGOS COMPLEMENTARES</t>
  </si>
  <si>
    <t>AUXILIAR DE SERRALHEIRO COM ENCARGOS COMPLEMENTARES</t>
  </si>
  <si>
    <t>AUXILIAR DE SERVIÇOS GERAIS COM ENCARGOS COMPLEMENTARES</t>
  </si>
  <si>
    <t>KG</t>
  </si>
  <si>
    <t>H</t>
  </si>
  <si>
    <t>TRELIÇA</t>
  </si>
  <si>
    <t>1.2.5</t>
  </si>
  <si>
    <t>1.2.6</t>
  </si>
  <si>
    <t>PLATIBANDA</t>
  </si>
  <si>
    <t xml:space="preserve">COBERTURA  </t>
  </si>
  <si>
    <t>1.3.4</t>
  </si>
  <si>
    <t>1.3.5</t>
  </si>
  <si>
    <t>1.3.6</t>
  </si>
  <si>
    <t>1.3.7</t>
  </si>
  <si>
    <t>74145/1</t>
  </si>
  <si>
    <t>PINTURA ESMALTE FOSCO, DUAS DEMAOS, SOBRE SUPERFICIE METALICA, INCLUSO UMA DEMAO DE FUNDO ANTICORROSIVO. UTILIZACAO DE REVOLVER ( AR-COMPRIMIDO).</t>
  </si>
  <si>
    <t>M2</t>
  </si>
  <si>
    <t>TELHA TRAPEZOIDAL EM ACO ZINCADO, SEM PINTURA, ALTURA DE APROXIMADAMENTE 40 MM, ESPESSURA DE 0,50 MM E LARGURA UTIL DE 980 MM</t>
  </si>
  <si>
    <t xml:space="preserve">M2    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</si>
  <si>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</si>
  <si>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</si>
  <si>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</si>
  <si>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</si>
  <si>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</si>
  <si>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</si>
  <si>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</si>
  <si>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</si>
  <si>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</si>
  <si>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</si>
  <si>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</si>
  <si>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</si>
  <si>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</si>
  <si>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CALHA EM CHAPA DE AÇO GALVANIZADO NÚMERO 24, DESENVOLVIMENTO DE 50 CM, INCLUSO TRANSPORTE VERTICAL. AF_07/2019</t>
  </si>
  <si>
    <t>M</t>
  </si>
  <si>
    <t>RUFO EM CHAPA DE AÇO GALVANIZADO NÚMERO 24, CORTE DE 25 CM, INCLUSO TRANSPORTE VERTICAL. AF_07/2019</t>
  </si>
  <si>
    <t>CONDUTOR PLUVIAL, PVC, CIRCULAR, DIAMETRO ENTRE 80 E 100 MM, PARA DRENAGEM PREDIAL</t>
  </si>
  <si>
    <t xml:space="preserve">M     </t>
  </si>
  <si>
    <t>PERFIL "U" 75X40X2,65MM ENRIJESSIDO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</si>
</sst>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R$&quot;\ * #,##0.00_ ;_ &quot;R$&quot;\ * \-#,##0.00_ ;_ &quot;R$&quot;\ * &quot;-&quot;??_ ;_ @_ "/>
    <numFmt numFmtId="43" formatCode="_ * #,##0.00_ ;_ * \-#,##0.00_ ;_ * &quot;-&quot;??_ ;_ @_ "/>
    <numFmt numFmtId="164" formatCode="0.000%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2"/>
      <color rgb="FFC00000"/>
      <name val="Arial"/>
      <family val="2"/>
    </font>
    <font>
      <sz val="20"/>
      <color rgb="FFC00000"/>
      <name val="Arial"/>
      <family val="2"/>
    </font>
    <font>
      <sz val="11"/>
      <color theme="1"/>
      <name val="Calibri"/>
      <family val="2"/>
      <scheme val="minor"/>
    </font>
    <font>
      <sz val="16"/>
      <color rgb="FFFF0000"/>
      <name val="Arial"/>
      <family val="2"/>
    </font>
    <font>
      <b/>
      <sz val="10"/>
      <color rgb="FFC00000"/>
      <name val="Arial"/>
      <family val="2"/>
    </font>
    <font>
      <b/>
      <sz val="12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sz val="12"/>
      <color rgb="FFC00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mediumGray"/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0" fontId="26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4" fontId="1" fillId="2" borderId="2" xfId="0" applyNumberFormat="1" applyFont="1" applyFill="1" applyBorder="1" applyAlignment="1" applyProtection="1"/>
    <xf numFmtId="4" fontId="1" fillId="3" borderId="2" xfId="0" applyNumberFormat="1" applyFont="1" applyFill="1" applyBorder="1" applyAlignment="1" applyProtection="1">
      <protection locked="0"/>
    </xf>
    <xf numFmtId="4" fontId="4" fillId="3" borderId="0" xfId="0" applyNumberFormat="1" applyFont="1" applyFill="1" applyAlignment="1" applyProtection="1">
      <alignment horizontal="right"/>
    </xf>
    <xf numFmtId="4" fontId="6" fillId="0" borderId="1" xfId="0" applyNumberFormat="1" applyFont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 vertical="top" wrapText="1"/>
    </xf>
    <xf numFmtId="4" fontId="6" fillId="0" borderId="0" xfId="0" applyNumberFormat="1" applyFont="1" applyBorder="1" applyAlignment="1" applyProtection="1">
      <alignment horizontal="center"/>
    </xf>
    <xf numFmtId="164" fontId="10" fillId="3" borderId="2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2" fontId="2" fillId="0" borderId="11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top"/>
    </xf>
    <xf numFmtId="4" fontId="1" fillId="0" borderId="2" xfId="0" applyNumberFormat="1" applyFont="1" applyBorder="1" applyAlignment="1" applyProtection="1">
      <alignment horizontal="justify" vertical="top" wrapText="1"/>
    </xf>
    <xf numFmtId="4" fontId="1" fillId="0" borderId="2" xfId="0" applyNumberFormat="1" applyFont="1" applyBorder="1" applyAlignment="1" applyProtection="1"/>
    <xf numFmtId="4" fontId="1" fillId="4" borderId="2" xfId="0" applyNumberFormat="1" applyFont="1" applyFill="1" applyBorder="1" applyAlignment="1" applyProtection="1">
      <protection locked="0"/>
    </xf>
    <xf numFmtId="4" fontId="1" fillId="4" borderId="4" xfId="0" applyNumberFormat="1" applyFont="1" applyFill="1" applyBorder="1" applyAlignment="1" applyProtection="1">
      <protection locked="0"/>
    </xf>
    <xf numFmtId="4" fontId="1" fillId="0" borderId="18" xfId="0" applyNumberFormat="1" applyFont="1" applyBorder="1" applyAlignment="1" applyProtection="1"/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right" vertical="center"/>
    </xf>
    <xf numFmtId="0" fontId="2" fillId="5" borderId="11" xfId="0" applyFont="1" applyFill="1" applyBorder="1" applyAlignment="1" applyProtection="1">
      <alignment vertical="center"/>
    </xf>
    <xf numFmtId="4" fontId="2" fillId="0" borderId="11" xfId="0" applyNumberFormat="1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right" vertical="center"/>
    </xf>
    <xf numFmtId="4" fontId="1" fillId="0" borderId="0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10" fontId="1" fillId="0" borderId="2" xfId="1" applyNumberFormat="1" applyFont="1" applyBorder="1" applyAlignment="1" applyProtection="1"/>
    <xf numFmtId="9" fontId="2" fillId="0" borderId="11" xfId="1" applyFont="1" applyBorder="1" applyAlignment="1" applyProtection="1">
      <alignment vertical="center"/>
    </xf>
    <xf numFmtId="10" fontId="2" fillId="0" borderId="11" xfId="1" applyNumberFormat="1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right" vertical="center"/>
    </xf>
    <xf numFmtId="0" fontId="2" fillId="0" borderId="21" xfId="0" applyNumberFormat="1" applyFont="1" applyFill="1" applyBorder="1" applyAlignment="1" applyProtection="1">
      <alignment vertical="center"/>
    </xf>
    <xf numFmtId="0" fontId="2" fillId="0" borderId="31" xfId="0" applyNumberFormat="1" applyFont="1" applyFill="1" applyBorder="1" applyAlignment="1" applyProtection="1">
      <alignment vertical="center"/>
    </xf>
    <xf numFmtId="0" fontId="2" fillId="0" borderId="22" xfId="0" applyNumberFormat="1" applyFont="1" applyFill="1" applyBorder="1" applyAlignment="1" applyProtection="1">
      <alignment vertical="center"/>
    </xf>
    <xf numFmtId="0" fontId="1" fillId="0" borderId="31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14" fillId="0" borderId="16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Alignment="1">
      <alignment horizontal="left" vertical="center"/>
    </xf>
    <xf numFmtId="0" fontId="13" fillId="0" borderId="0" xfId="0" applyNumberFormat="1" applyFont="1" applyFill="1" applyAlignment="1" applyProtection="1">
      <alignment horizontal="left" vertical="center" wrapText="1"/>
      <protection hidden="1"/>
    </xf>
    <xf numFmtId="0" fontId="13" fillId="0" borderId="0" xfId="0" applyNumberFormat="1" applyFont="1" applyFill="1" applyAlignment="1" applyProtection="1">
      <alignment horizontal="left" vertical="center"/>
    </xf>
    <xf numFmtId="0" fontId="14" fillId="0" borderId="1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5" fillId="0" borderId="0" xfId="0" applyFont="1"/>
    <xf numFmtId="0" fontId="16" fillId="0" borderId="21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5" fillId="0" borderId="33" xfId="0" applyFont="1" applyBorder="1"/>
    <xf numFmtId="0" fontId="15" fillId="0" borderId="24" xfId="0" applyFont="1" applyBorder="1"/>
    <xf numFmtId="0" fontId="15" fillId="0" borderId="34" xfId="0" applyFont="1" applyFill="1" applyBorder="1" applyAlignment="1">
      <alignment horizontal="center"/>
    </xf>
    <xf numFmtId="10" fontId="15" fillId="6" borderId="34" xfId="1" applyNumberFormat="1" applyFont="1" applyFill="1" applyBorder="1" applyProtection="1">
      <protection locked="0"/>
    </xf>
    <xf numFmtId="0" fontId="15" fillId="0" borderId="27" xfId="0" applyFont="1" applyBorder="1"/>
    <xf numFmtId="0" fontId="15" fillId="0" borderId="5" xfId="0" applyFont="1" applyBorder="1"/>
    <xf numFmtId="0" fontId="15" fillId="0" borderId="35" xfId="0" applyFont="1" applyFill="1" applyBorder="1" applyAlignment="1">
      <alignment horizontal="center"/>
    </xf>
    <xf numFmtId="10" fontId="15" fillId="6" borderId="35" xfId="1" applyNumberFormat="1" applyFont="1" applyFill="1" applyBorder="1" applyProtection="1">
      <protection locked="0"/>
    </xf>
    <xf numFmtId="0" fontId="15" fillId="0" borderId="30" xfId="0" applyFont="1" applyBorder="1"/>
    <xf numFmtId="0" fontId="15" fillId="0" borderId="3" xfId="0" applyFont="1" applyBorder="1"/>
    <xf numFmtId="10" fontId="15" fillId="6" borderId="36" xfId="1" applyNumberFormat="1" applyFont="1" applyFill="1" applyBorder="1" applyProtection="1">
      <protection locked="0"/>
    </xf>
    <xf numFmtId="0" fontId="15" fillId="0" borderId="4" xfId="0" applyFont="1" applyBorder="1"/>
    <xf numFmtId="0" fontId="15" fillId="0" borderId="28" xfId="0" applyFont="1" applyBorder="1"/>
    <xf numFmtId="0" fontId="15" fillId="0" borderId="32" xfId="0" applyFont="1" applyFill="1" applyBorder="1" applyAlignment="1">
      <alignment horizontal="center"/>
    </xf>
    <xf numFmtId="0" fontId="15" fillId="0" borderId="13" xfId="0" applyFont="1" applyBorder="1"/>
    <xf numFmtId="10" fontId="15" fillId="0" borderId="35" xfId="1" applyNumberFormat="1" applyFont="1" applyFill="1" applyBorder="1" applyProtection="1"/>
    <xf numFmtId="0" fontId="15" fillId="0" borderId="26" xfId="0" applyFont="1" applyBorder="1"/>
    <xf numFmtId="0" fontId="15" fillId="0" borderId="0" xfId="0" applyFont="1" applyBorder="1"/>
    <xf numFmtId="0" fontId="15" fillId="0" borderId="37" xfId="0" applyFont="1" applyBorder="1"/>
    <xf numFmtId="10" fontId="15" fillId="0" borderId="36" xfId="1" applyNumberFormat="1" applyFont="1" applyFill="1" applyBorder="1" applyAlignment="1" applyProtection="1">
      <alignment horizontal="right"/>
    </xf>
    <xf numFmtId="0" fontId="15" fillId="0" borderId="31" xfId="0" applyFont="1" applyBorder="1"/>
    <xf numFmtId="10" fontId="15" fillId="0" borderId="11" xfId="1" applyNumberFormat="1" applyFont="1" applyFill="1" applyBorder="1"/>
    <xf numFmtId="0" fontId="17" fillId="0" borderId="21" xfId="0" applyFont="1" applyFill="1" applyBorder="1"/>
    <xf numFmtId="0" fontId="17" fillId="0" borderId="31" xfId="0" applyFont="1" applyFill="1" applyBorder="1"/>
    <xf numFmtId="10" fontId="17" fillId="0" borderId="11" xfId="1" applyNumberFormat="1" applyFont="1" applyFill="1" applyBorder="1"/>
    <xf numFmtId="0" fontId="18" fillId="0" borderId="0" xfId="0" applyFont="1" applyAlignment="1">
      <alignment vertical="center" wrapText="1"/>
    </xf>
    <xf numFmtId="10" fontId="19" fillId="6" borderId="0" xfId="0" applyNumberFormat="1" applyFont="1" applyFill="1" applyAlignment="1" applyProtection="1">
      <alignment horizontal="left" vertical="center" wrapText="1"/>
      <protection locked="0"/>
    </xf>
    <xf numFmtId="0" fontId="19" fillId="0" borderId="0" xfId="0" applyFont="1" applyFill="1" applyAlignment="1" applyProtection="1">
      <alignment horizontal="right" vertical="center" wrapText="1"/>
    </xf>
    <xf numFmtId="0" fontId="21" fillId="0" borderId="0" xfId="0" applyFont="1" applyFill="1" applyAlignment="1" applyProtection="1">
      <alignment horizontal="right" vertical="center" wrapText="1"/>
    </xf>
    <xf numFmtId="10" fontId="19" fillId="0" borderId="0" xfId="0" applyNumberFormat="1" applyFont="1" applyFill="1" applyAlignment="1" applyProtection="1">
      <alignment horizontal="left" vertical="center" wrapText="1"/>
    </xf>
    <xf numFmtId="0" fontId="18" fillId="0" borderId="0" xfId="0" applyFont="1" applyFill="1" applyAlignment="1" applyProtection="1">
      <alignment vertical="center" wrapText="1"/>
    </xf>
    <xf numFmtId="0" fontId="18" fillId="0" borderId="24" xfId="0" applyFont="1" applyBorder="1" applyAlignment="1">
      <alignment vertical="center" wrapText="1"/>
    </xf>
    <xf numFmtId="0" fontId="22" fillId="0" borderId="24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right"/>
    </xf>
    <xf numFmtId="0" fontId="15" fillId="0" borderId="0" xfId="0" applyFont="1" applyFill="1"/>
    <xf numFmtId="49" fontId="15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15" fillId="0" borderId="32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left" vertical="center"/>
    </xf>
    <xf numFmtId="4" fontId="1" fillId="4" borderId="14" xfId="0" applyNumberFormat="1" applyFont="1" applyFill="1" applyBorder="1" applyAlignment="1" applyProtection="1">
      <protection locked="0"/>
    </xf>
    <xf numFmtId="4" fontId="1" fillId="0" borderId="14" xfId="0" applyNumberFormat="1" applyFont="1" applyBorder="1" applyAlignment="1" applyProtection="1"/>
    <xf numFmtId="4" fontId="1" fillId="4" borderId="25" xfId="0" applyNumberFormat="1" applyFont="1" applyFill="1" applyBorder="1" applyAlignment="1" applyProtection="1">
      <protection locked="0"/>
    </xf>
    <xf numFmtId="4" fontId="1" fillId="0" borderId="29" xfId="0" applyNumberFormat="1" applyFont="1" applyBorder="1" applyAlignment="1" applyProtection="1"/>
    <xf numFmtId="4" fontId="2" fillId="0" borderId="38" xfId="0" applyNumberFormat="1" applyFont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top" wrapText="1"/>
    </xf>
    <xf numFmtId="164" fontId="10" fillId="3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19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justify" vertical="top" wrapText="1"/>
    </xf>
    <xf numFmtId="0" fontId="0" fillId="7" borderId="0" xfId="0" applyFill="1"/>
    <xf numFmtId="0" fontId="12" fillId="8" borderId="42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8" borderId="44" xfId="0" applyFont="1" applyFill="1" applyBorder="1" applyAlignment="1">
      <alignment vertical="center"/>
    </xf>
    <xf numFmtId="10" fontId="25" fillId="0" borderId="45" xfId="0" applyNumberFormat="1" applyFont="1" applyFill="1" applyBorder="1" applyAlignment="1">
      <alignment horizontal="center" vertical="center"/>
    </xf>
    <xf numFmtId="10" fontId="25" fillId="0" borderId="46" xfId="0" applyNumberFormat="1" applyFont="1" applyFill="1" applyBorder="1" applyAlignment="1">
      <alignment horizontal="center" vertical="center"/>
    </xf>
    <xf numFmtId="10" fontId="25" fillId="0" borderId="47" xfId="0" applyNumberFormat="1" applyFont="1" applyFill="1" applyBorder="1" applyAlignment="1">
      <alignment horizontal="center" vertical="center"/>
    </xf>
    <xf numFmtId="10" fontId="25" fillId="0" borderId="12" xfId="0" applyNumberFormat="1" applyFont="1" applyFill="1" applyBorder="1" applyAlignment="1">
      <alignment horizontal="center" vertical="center"/>
    </xf>
    <xf numFmtId="10" fontId="25" fillId="0" borderId="2" xfId="0" applyNumberFormat="1" applyFont="1" applyFill="1" applyBorder="1" applyAlignment="1">
      <alignment horizontal="center" vertical="center"/>
    </xf>
    <xf numFmtId="10" fontId="25" fillId="0" borderId="48" xfId="0" applyNumberFormat="1" applyFont="1" applyFill="1" applyBorder="1" applyAlignment="1">
      <alignment horizontal="center" vertical="center"/>
    </xf>
    <xf numFmtId="10" fontId="25" fillId="0" borderId="49" xfId="0" applyNumberFormat="1" applyFont="1" applyFill="1" applyBorder="1" applyAlignment="1">
      <alignment horizontal="center" vertical="center"/>
    </xf>
    <xf numFmtId="10" fontId="25" fillId="0" borderId="50" xfId="0" applyNumberFormat="1" applyFont="1" applyFill="1" applyBorder="1" applyAlignment="1">
      <alignment horizontal="center" vertical="center"/>
    </xf>
    <xf numFmtId="10" fontId="25" fillId="0" borderId="51" xfId="0" applyNumberFormat="1" applyFont="1" applyFill="1" applyBorder="1" applyAlignment="1">
      <alignment horizontal="center" vertical="center"/>
    </xf>
    <xf numFmtId="10" fontId="25" fillId="0" borderId="53" xfId="0" applyNumberFormat="1" applyFont="1" applyFill="1" applyBorder="1" applyAlignment="1">
      <alignment horizontal="center" vertical="center"/>
    </xf>
    <xf numFmtId="10" fontId="25" fillId="0" borderId="56" xfId="0" applyNumberFormat="1" applyFont="1" applyFill="1" applyBorder="1" applyAlignment="1">
      <alignment horizontal="center" vertical="center"/>
    </xf>
    <xf numFmtId="10" fontId="25" fillId="0" borderId="60" xfId="0" applyNumberFormat="1" applyFont="1" applyFill="1" applyBorder="1" applyAlignment="1">
      <alignment horizontal="center" vertical="center"/>
    </xf>
    <xf numFmtId="43" fontId="1" fillId="2" borderId="2" xfId="3" applyFont="1" applyFill="1" applyBorder="1" applyAlignment="1" applyProtection="1">
      <alignment horizontal="center"/>
    </xf>
    <xf numFmtId="10" fontId="15" fillId="6" borderId="0" xfId="1" applyNumberFormat="1" applyFont="1" applyFill="1" applyBorder="1" applyProtection="1">
      <protection locked="0"/>
    </xf>
    <xf numFmtId="10" fontId="15" fillId="0" borderId="0" xfId="1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justify" vertical="top" wrapText="1"/>
    </xf>
    <xf numFmtId="0" fontId="2" fillId="2" borderId="2" xfId="0" applyFont="1" applyFill="1" applyBorder="1" applyAlignment="1" applyProtection="1">
      <alignment horizontal="center"/>
    </xf>
    <xf numFmtId="4" fontId="2" fillId="2" borderId="2" xfId="0" applyNumberFormat="1" applyFont="1" applyFill="1" applyBorder="1" applyAlignment="1" applyProtection="1"/>
    <xf numFmtId="0" fontId="4" fillId="0" borderId="0" xfId="0" applyFont="1" applyAlignment="1">
      <alignment horizontal="center"/>
    </xf>
    <xf numFmtId="4" fontId="2" fillId="3" borderId="2" xfId="0" applyNumberFormat="1" applyFont="1" applyFill="1" applyBorder="1" applyAlignment="1" applyProtection="1">
      <protection locked="0"/>
    </xf>
    <xf numFmtId="164" fontId="27" fillId="3" borderId="0" xfId="1" applyNumberFormat="1" applyFont="1" applyFill="1" applyBorder="1" applyAlignment="1" applyProtection="1">
      <alignment horizontal="center" vertical="center"/>
      <protection locked="0"/>
    </xf>
    <xf numFmtId="43" fontId="2" fillId="2" borderId="2" xfId="3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28" fillId="2" borderId="0" xfId="0" applyFont="1" applyFill="1" applyBorder="1" applyAlignment="1" applyProtection="1">
      <alignment horizontal="center" vertical="top" wrapText="1"/>
    </xf>
    <xf numFmtId="4" fontId="29" fillId="0" borderId="0" xfId="0" applyNumberFormat="1" applyFont="1" applyBorder="1" applyAlignment="1" applyProtection="1">
      <alignment horizontal="center"/>
    </xf>
    <xf numFmtId="4" fontId="0" fillId="0" borderId="0" xfId="0" applyNumberFormat="1" applyAlignment="1">
      <alignment horizontal="center"/>
    </xf>
    <xf numFmtId="44" fontId="2" fillId="2" borderId="2" xfId="4" applyFont="1" applyFill="1" applyBorder="1" applyAlignment="1" applyProtection="1"/>
    <xf numFmtId="0" fontId="4" fillId="3" borderId="3" xfId="0" applyFont="1" applyFill="1" applyBorder="1" applyAlignment="1">
      <alignment horizontal="right"/>
    </xf>
    <xf numFmtId="0" fontId="5" fillId="0" borderId="0" xfId="0" applyFont="1" applyFill="1" applyBorder="1" applyAlignment="1" applyProtection="1">
      <alignment horizontal="left" vertical="top" wrapText="1"/>
    </xf>
    <xf numFmtId="4" fontId="12" fillId="0" borderId="0" xfId="0" applyNumberFormat="1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top" wrapText="1"/>
    </xf>
    <xf numFmtId="0" fontId="8" fillId="2" borderId="15" xfId="0" applyFont="1" applyFill="1" applyBorder="1" applyAlignment="1" applyProtection="1">
      <alignment horizontal="center" vertical="top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5" fillId="0" borderId="24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4" fontId="1" fillId="0" borderId="8" xfId="0" applyNumberFormat="1" applyFont="1" applyFill="1" applyBorder="1" applyAlignment="1" applyProtection="1">
      <alignment horizontal="center"/>
      <protection locked="0"/>
    </xf>
    <xf numFmtId="4" fontId="2" fillId="0" borderId="11" xfId="0" applyNumberFormat="1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19" xfId="0" applyNumberFormat="1" applyFont="1" applyFill="1" applyBorder="1" applyAlignment="1" applyProtection="1">
      <alignment horizontal="left" vertical="center"/>
    </xf>
    <xf numFmtId="0" fontId="13" fillId="0" borderId="23" xfId="0" applyNumberFormat="1" applyFont="1" applyFill="1" applyBorder="1" applyAlignment="1" applyProtection="1">
      <alignment horizontal="left" vertical="center"/>
    </xf>
    <xf numFmtId="0" fontId="13" fillId="0" borderId="20" xfId="0" applyNumberFormat="1" applyFont="1" applyFill="1" applyBorder="1" applyAlignment="1" applyProtection="1">
      <alignment horizontal="left" vertical="center"/>
    </xf>
    <xf numFmtId="0" fontId="14" fillId="0" borderId="16" xfId="0" applyNumberFormat="1" applyFont="1" applyFill="1" applyBorder="1" applyAlignment="1" applyProtection="1">
      <alignment horizontal="left" vertical="center"/>
    </xf>
    <xf numFmtId="0" fontId="14" fillId="0" borderId="8" xfId="0" applyNumberFormat="1" applyFont="1" applyFill="1" applyBorder="1" applyAlignment="1" applyProtection="1">
      <alignment horizontal="left" vertical="center"/>
    </xf>
    <xf numFmtId="0" fontId="14" fillId="0" borderId="17" xfId="0" applyNumberFormat="1" applyFont="1" applyFill="1" applyBorder="1" applyAlignment="1" applyProtection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4" fillId="0" borderId="9" xfId="0" applyNumberFormat="1" applyFont="1" applyFill="1" applyBorder="1" applyAlignment="1">
      <alignment horizontal="left" vertical="top" wrapText="1"/>
    </xf>
    <xf numFmtId="0" fontId="14" fillId="0" borderId="10" xfId="0" applyNumberFormat="1" applyFont="1" applyFill="1" applyBorder="1" applyAlignment="1">
      <alignment horizontal="left" vertical="top" wrapText="1"/>
    </xf>
    <xf numFmtId="0" fontId="14" fillId="0" borderId="19" xfId="0" applyNumberFormat="1" applyFont="1" applyFill="1" applyBorder="1" applyAlignment="1">
      <alignment horizontal="left" vertical="top" wrapText="1"/>
    </xf>
    <xf numFmtId="0" fontId="14" fillId="0" borderId="23" xfId="0" applyNumberFormat="1" applyFont="1" applyFill="1" applyBorder="1" applyAlignment="1">
      <alignment horizontal="left" vertical="top" wrapText="1"/>
    </xf>
    <xf numFmtId="0" fontId="14" fillId="0" borderId="20" xfId="0" applyNumberFormat="1" applyFont="1" applyFill="1" applyBorder="1" applyAlignment="1">
      <alignment horizontal="left" vertical="top" wrapText="1"/>
    </xf>
    <xf numFmtId="0" fontId="14" fillId="0" borderId="16" xfId="0" applyNumberFormat="1" applyFont="1" applyFill="1" applyBorder="1" applyAlignment="1">
      <alignment horizontal="left" vertical="top" wrapText="1"/>
    </xf>
    <xf numFmtId="0" fontId="14" fillId="0" borderId="8" xfId="0" applyNumberFormat="1" applyFont="1" applyFill="1" applyBorder="1" applyAlignment="1">
      <alignment horizontal="left" vertical="top" wrapText="1"/>
    </xf>
    <xf numFmtId="0" fontId="14" fillId="0" borderId="17" xfId="0" applyNumberFormat="1" applyFont="1" applyFill="1" applyBorder="1" applyAlignment="1">
      <alignment horizontal="left" vertical="top" wrapText="1"/>
    </xf>
    <xf numFmtId="0" fontId="12" fillId="8" borderId="39" xfId="0" applyFont="1" applyFill="1" applyBorder="1" applyAlignment="1">
      <alignment horizontal="center" vertical="center"/>
    </xf>
    <xf numFmtId="0" fontId="12" fillId="8" borderId="40" xfId="0" applyFont="1" applyFill="1" applyBorder="1" applyAlignment="1">
      <alignment horizontal="center" vertical="center"/>
    </xf>
    <xf numFmtId="0" fontId="12" fillId="8" borderId="41" xfId="0" applyFont="1" applyFill="1" applyBorder="1" applyAlignment="1">
      <alignment horizontal="center" vertical="center"/>
    </xf>
    <xf numFmtId="0" fontId="12" fillId="8" borderId="44" xfId="0" applyFont="1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2" xfId="0" applyBorder="1" applyAlignment="1">
      <alignment vertical="center"/>
    </xf>
    <xf numFmtId="0" fontId="12" fillId="8" borderId="54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5" xfId="0" applyBorder="1" applyAlignment="1">
      <alignment vertical="center"/>
    </xf>
    <xf numFmtId="0" fontId="12" fillId="8" borderId="57" xfId="0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</cellXfs>
  <cellStyles count="5">
    <cellStyle name="Moeda" xfId="4" builtinId="4"/>
    <cellStyle name="Normal" xfId="0" builtinId="0"/>
    <cellStyle name="Normal 2" xfId="2"/>
    <cellStyle name="Porcentagem" xfId="1" builtinId="5"/>
    <cellStyle name="Vírgula" xfId="3" builtinId="3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  <dxf>
      <font>
        <b/>
        <i val="0"/>
        <condense val="0"/>
        <extend val="0"/>
      </font>
      <fill>
        <patternFill>
          <bgColor indexed="2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31</xdr:row>
      <xdr:rowOff>104775</xdr:rowOff>
    </xdr:from>
    <xdr:to>
      <xdr:col>2</xdr:col>
      <xdr:colOff>581025</xdr:colOff>
      <xdr:row>33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4048125"/>
          <a:ext cx="27241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352425</xdr:colOff>
      <xdr:row>31</xdr:row>
      <xdr:rowOff>104775</xdr:rowOff>
    </xdr:from>
    <xdr:to>
      <xdr:col>2</xdr:col>
      <xdr:colOff>581025</xdr:colOff>
      <xdr:row>33</xdr:row>
      <xdr:rowOff>95250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4048125"/>
          <a:ext cx="27241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352425</xdr:colOff>
      <xdr:row>31</xdr:row>
      <xdr:rowOff>104775</xdr:rowOff>
    </xdr:from>
    <xdr:to>
      <xdr:col>2</xdr:col>
      <xdr:colOff>581025</xdr:colOff>
      <xdr:row>33</xdr:row>
      <xdr:rowOff>95250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257925"/>
          <a:ext cx="20002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352425</xdr:colOff>
      <xdr:row>31</xdr:row>
      <xdr:rowOff>104775</xdr:rowOff>
    </xdr:from>
    <xdr:to>
      <xdr:col>2</xdr:col>
      <xdr:colOff>581025</xdr:colOff>
      <xdr:row>33</xdr:row>
      <xdr:rowOff>95250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6257925"/>
          <a:ext cx="20002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ng\COMPARTILHADO\ASFALTO\2017%20-%20PAV%20ASF&#193;LTICA\04%20%20-%20ACESSOS%20AO%20LAGO\OR&#199;AMENTO%20CR%208419572016-MTUR-P1037093-43\OR&#199;AMENTO%20C%20R%20841957-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PDC-AD\PLATAFORMA%20DE%20ABASTECIMENTO%20PATIO\COBERTURA_PLATAFORMA%202020\PLANILHA%20M&#218;LTIPLA%20V3.0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al"/>
      <sheetName val="Novo!"/>
      <sheetName val="Dados"/>
      <sheetName val="BDI"/>
      <sheetName val="Orçamento"/>
      <sheetName val="Memória"/>
      <sheetName val="Comp"/>
      <sheetName val="Cot"/>
      <sheetName val="CronoFF"/>
      <sheetName val="QCI"/>
      <sheetName val="Memorial Descritivo"/>
      <sheetName val="Licitação"/>
      <sheetName val="CronoFF-L"/>
      <sheetName val="QCI-L"/>
      <sheetName val="BM"/>
      <sheetName val="RRE"/>
      <sheetName val="OFÍCIO"/>
      <sheetName val="CC"/>
    </sheetNames>
    <sheetDataSet>
      <sheetData sheetId="0"/>
      <sheetData sheetId="1"/>
      <sheetData sheetId="2">
        <row r="6">
          <cell r="G6" t="str">
            <v>MUNICÍPIO DE CORONEL VIVIDA</v>
          </cell>
        </row>
        <row r="7">
          <cell r="G7" t="str">
            <v>CORONEL VIVIDA - PR</v>
          </cell>
        </row>
        <row r="8">
          <cell r="G8" t="str">
            <v>1037093-43</v>
          </cell>
        </row>
        <row r="28">
          <cell r="G28" t="str">
            <v>DESONERADO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"/>
  <sheetViews>
    <sheetView tabSelected="1" workbookViewId="0">
      <selection activeCell="K36" sqref="K36"/>
    </sheetView>
  </sheetViews>
  <sheetFormatPr defaultRowHeight="15" x14ac:dyDescent="0.25"/>
  <cols>
    <col min="1" max="1" width="6.7109375" customWidth="1"/>
    <col min="2" max="2" width="8.7109375" bestFit="1" customWidth="1"/>
    <col min="3" max="3" width="47.42578125" customWidth="1"/>
    <col min="4" max="4" width="4.85546875" bestFit="1" customWidth="1"/>
    <col min="5" max="5" width="7.85546875" bestFit="1" customWidth="1"/>
    <col min="6" max="6" width="10" bestFit="1" customWidth="1"/>
    <col min="7" max="7" width="11.7109375" bestFit="1" customWidth="1"/>
    <col min="9" max="9" width="44.85546875" customWidth="1"/>
    <col min="10" max="10" width="16.140625" customWidth="1"/>
    <col min="11" max="11" width="15.28515625" bestFit="1" customWidth="1"/>
    <col min="12" max="12" width="12.28515625" bestFit="1" customWidth="1"/>
    <col min="13" max="13" width="11.7109375" bestFit="1" customWidth="1"/>
  </cols>
  <sheetData>
    <row r="1" spans="1:13" x14ac:dyDescent="0.25">
      <c r="A1" s="31"/>
      <c r="B1" s="31"/>
      <c r="C1" s="31"/>
      <c r="D1" s="31"/>
      <c r="E1" s="31"/>
      <c r="F1" s="31"/>
      <c r="G1" s="31"/>
      <c r="K1" s="145" t="s">
        <v>22</v>
      </c>
    </row>
    <row r="2" spans="1:13" x14ac:dyDescent="0.25">
      <c r="A2" s="31"/>
      <c r="B2" s="31"/>
      <c r="C2" s="31"/>
      <c r="D2" s="31"/>
      <c r="E2" s="31"/>
      <c r="F2" s="31"/>
      <c r="G2" s="31"/>
      <c r="I2" s="148" t="s">
        <v>8</v>
      </c>
      <c r="K2" s="146"/>
    </row>
    <row r="3" spans="1:13" x14ac:dyDescent="0.25">
      <c r="A3" s="31"/>
      <c r="B3" s="31"/>
      <c r="C3" s="32"/>
      <c r="D3" s="31"/>
      <c r="E3" s="31"/>
      <c r="F3" s="31"/>
      <c r="G3" s="31"/>
      <c r="I3" s="149"/>
      <c r="K3" s="146"/>
    </row>
    <row r="4" spans="1:13" x14ac:dyDescent="0.25">
      <c r="A4" s="31"/>
      <c r="B4" s="31"/>
      <c r="C4" s="31"/>
      <c r="D4" s="31"/>
      <c r="E4" s="31"/>
      <c r="F4" s="31"/>
      <c r="G4" s="31"/>
      <c r="I4" s="149"/>
      <c r="K4" s="146"/>
    </row>
    <row r="5" spans="1:13" x14ac:dyDescent="0.25">
      <c r="A5" s="31"/>
      <c r="B5" s="31"/>
      <c r="C5" s="31"/>
      <c r="D5" s="31"/>
      <c r="E5" s="31"/>
      <c r="F5" s="31"/>
      <c r="G5" s="31"/>
      <c r="I5" s="149"/>
      <c r="K5" s="146"/>
    </row>
    <row r="6" spans="1:13" x14ac:dyDescent="0.25">
      <c r="A6" s="31"/>
      <c r="B6" s="31"/>
      <c r="C6" s="31"/>
      <c r="D6" s="31"/>
      <c r="E6" s="31"/>
      <c r="F6" s="31"/>
      <c r="G6" s="31"/>
      <c r="I6" s="150"/>
      <c r="K6" s="146"/>
    </row>
    <row r="7" spans="1:13" x14ac:dyDescent="0.25">
      <c r="A7" s="143" t="s">
        <v>102</v>
      </c>
      <c r="B7" s="143"/>
      <c r="C7" s="143"/>
      <c r="D7" s="143"/>
      <c r="E7" s="143"/>
      <c r="F7" s="143"/>
      <c r="G7" s="143"/>
      <c r="K7" s="146"/>
    </row>
    <row r="8" spans="1:13" x14ac:dyDescent="0.25">
      <c r="A8" s="151" t="s">
        <v>103</v>
      </c>
      <c r="B8" s="151"/>
      <c r="C8" s="151"/>
      <c r="D8" s="151"/>
      <c r="E8" s="151"/>
      <c r="F8" s="151"/>
      <c r="G8" s="151"/>
      <c r="K8" s="146"/>
      <c r="L8" s="9" t="s">
        <v>9</v>
      </c>
    </row>
    <row r="9" spans="1:13" x14ac:dyDescent="0.25">
      <c r="A9" s="152"/>
      <c r="B9" s="153"/>
      <c r="C9" s="153"/>
      <c r="D9" s="153"/>
      <c r="E9" s="153"/>
      <c r="F9" s="153"/>
      <c r="G9" s="154"/>
      <c r="K9" s="147"/>
      <c r="L9" s="9" t="s">
        <v>3</v>
      </c>
    </row>
    <row r="10" spans="1:13" s="1" customFormat="1" ht="47.25" x14ac:dyDescent="0.25">
      <c r="A10" s="2" t="s">
        <v>5</v>
      </c>
      <c r="B10" s="2" t="s">
        <v>6</v>
      </c>
      <c r="C10" s="2" t="s">
        <v>0</v>
      </c>
      <c r="D10" s="3" t="s">
        <v>1</v>
      </c>
      <c r="E10" s="4" t="s">
        <v>2</v>
      </c>
      <c r="F10" s="4" t="s">
        <v>3</v>
      </c>
      <c r="G10" s="4" t="s">
        <v>4</v>
      </c>
      <c r="I10" s="10" t="s">
        <v>20</v>
      </c>
      <c r="J10" s="10" t="s">
        <v>21</v>
      </c>
      <c r="K10" s="12">
        <v>0</v>
      </c>
      <c r="L10" s="9" t="s">
        <v>7</v>
      </c>
      <c r="M10" s="9">
        <f>G47</f>
        <v>38683.450000000004</v>
      </c>
    </row>
    <row r="11" spans="1:13" s="133" customFormat="1" ht="20.25" x14ac:dyDescent="0.25">
      <c r="A11" s="130">
        <v>1</v>
      </c>
      <c r="B11" s="130"/>
      <c r="C11" s="130" t="s">
        <v>104</v>
      </c>
      <c r="D11" s="131"/>
      <c r="E11" s="132"/>
      <c r="F11" s="132"/>
      <c r="G11" s="132"/>
      <c r="I11" s="134"/>
      <c r="J11" s="106"/>
      <c r="K11" s="135"/>
      <c r="L11" s="9"/>
      <c r="M11" s="11"/>
    </row>
    <row r="12" spans="1:13" s="133" customFormat="1" ht="20.25" x14ac:dyDescent="0.25">
      <c r="A12" s="130" t="s">
        <v>19</v>
      </c>
      <c r="B12" s="130"/>
      <c r="C12" s="130" t="s">
        <v>105</v>
      </c>
      <c r="D12" s="131"/>
      <c r="E12" s="131"/>
      <c r="F12" s="132"/>
      <c r="G12" s="141">
        <f>SUM(G13:G18)</f>
        <v>7154.82</v>
      </c>
      <c r="I12" s="134"/>
      <c r="J12" s="106"/>
      <c r="K12" s="135"/>
      <c r="L12" s="9"/>
      <c r="M12" s="11"/>
    </row>
    <row r="13" spans="1:13" s="1" customFormat="1" ht="20.25" x14ac:dyDescent="0.25">
      <c r="A13" s="109" t="s">
        <v>87</v>
      </c>
      <c r="B13" s="109" t="s">
        <v>94</v>
      </c>
      <c r="C13" s="109" t="s">
        <v>111</v>
      </c>
      <c r="D13" s="5" t="s">
        <v>116</v>
      </c>
      <c r="E13" s="127">
        <v>564.13</v>
      </c>
      <c r="F13" s="6">
        <f t="shared" ref="F13" si="0">ROUND(I13,2)</f>
        <v>6.5</v>
      </c>
      <c r="G13" s="6">
        <f t="shared" ref="G13" si="1">ROUND(F13*E13,2)</f>
        <v>3666.85</v>
      </c>
      <c r="H13" s="140"/>
      <c r="I13" s="7">
        <f t="shared" ref="I13:I18" si="2">ROUND(L13-(L13*$K$10),2)</f>
        <v>6.5</v>
      </c>
      <c r="J13" s="106"/>
      <c r="K13" s="107"/>
      <c r="L13" s="9">
        <v>6.5</v>
      </c>
      <c r="M13" s="11"/>
    </row>
    <row r="14" spans="1:13" s="1" customFormat="1" ht="20.25" x14ac:dyDescent="0.25">
      <c r="A14" s="109" t="s">
        <v>106</v>
      </c>
      <c r="B14" s="109" t="s">
        <v>95</v>
      </c>
      <c r="C14" s="109" t="s">
        <v>112</v>
      </c>
      <c r="D14" s="5" t="s">
        <v>116</v>
      </c>
      <c r="E14" s="127">
        <v>168</v>
      </c>
      <c r="F14" s="6">
        <f t="shared" ref="F14:F31" si="3">ROUND(I14,2)</f>
        <v>5.54</v>
      </c>
      <c r="G14" s="6">
        <f t="shared" ref="G14:G31" si="4">ROUND(F14*E14,2)</f>
        <v>930.72</v>
      </c>
      <c r="I14" s="7">
        <f t="shared" si="2"/>
        <v>5.54</v>
      </c>
      <c r="J14" s="106"/>
      <c r="K14" s="107"/>
      <c r="L14" s="9">
        <v>5.54</v>
      </c>
      <c r="M14" s="11"/>
    </row>
    <row r="15" spans="1:13" s="1" customFormat="1" ht="20.25" x14ac:dyDescent="0.25">
      <c r="A15" s="109" t="s">
        <v>107</v>
      </c>
      <c r="B15" s="109">
        <v>88317</v>
      </c>
      <c r="C15" s="109" t="s">
        <v>113</v>
      </c>
      <c r="D15" s="5" t="s">
        <v>117</v>
      </c>
      <c r="E15" s="127">
        <v>25</v>
      </c>
      <c r="F15" s="6">
        <f t="shared" si="3"/>
        <v>30.89</v>
      </c>
      <c r="G15" s="6">
        <f t="shared" si="4"/>
        <v>772.25</v>
      </c>
      <c r="I15" s="7">
        <f t="shared" si="2"/>
        <v>30.89</v>
      </c>
      <c r="J15" s="106"/>
      <c r="K15" s="107"/>
      <c r="L15" s="9">
        <v>30.89</v>
      </c>
      <c r="M15" s="11"/>
    </row>
    <row r="16" spans="1:13" s="1" customFormat="1" ht="22.5" x14ac:dyDescent="0.25">
      <c r="A16" s="109" t="s">
        <v>108</v>
      </c>
      <c r="B16" s="109">
        <v>88251</v>
      </c>
      <c r="C16" s="109" t="s">
        <v>114</v>
      </c>
      <c r="D16" s="5" t="s">
        <v>117</v>
      </c>
      <c r="E16" s="127">
        <v>25</v>
      </c>
      <c r="F16" s="6">
        <f t="shared" ref="F16:F17" si="5">ROUND(I16,2)</f>
        <v>23.68</v>
      </c>
      <c r="G16" s="6">
        <f t="shared" ref="G16:G17" si="6">ROUND(F16*E16,2)</f>
        <v>592</v>
      </c>
      <c r="I16" s="7">
        <f t="shared" si="2"/>
        <v>23.68</v>
      </c>
      <c r="J16" s="106"/>
      <c r="K16" s="107"/>
      <c r="L16" s="9">
        <v>23.68</v>
      </c>
      <c r="M16" s="11"/>
    </row>
    <row r="17" spans="1:13" s="1" customFormat="1" ht="22.5" x14ac:dyDescent="0.25">
      <c r="A17" s="109" t="s">
        <v>109</v>
      </c>
      <c r="B17" s="109">
        <v>88252</v>
      </c>
      <c r="C17" s="109" t="s">
        <v>115</v>
      </c>
      <c r="D17" s="5" t="s">
        <v>117</v>
      </c>
      <c r="E17" s="127">
        <v>25</v>
      </c>
      <c r="F17" s="6">
        <f t="shared" si="5"/>
        <v>23.86</v>
      </c>
      <c r="G17" s="6">
        <f t="shared" si="6"/>
        <v>596.5</v>
      </c>
      <c r="I17" s="7">
        <f t="shared" si="2"/>
        <v>23.86</v>
      </c>
      <c r="J17" s="106"/>
      <c r="K17" s="107"/>
      <c r="L17" s="9">
        <v>23.86</v>
      </c>
      <c r="M17" s="11"/>
    </row>
    <row r="18" spans="1:13" s="1" customFormat="1" ht="22.5" x14ac:dyDescent="0.25">
      <c r="A18" s="109" t="s">
        <v>110</v>
      </c>
      <c r="B18" s="109">
        <v>88252</v>
      </c>
      <c r="C18" s="109" t="s">
        <v>115</v>
      </c>
      <c r="D18" s="5" t="s">
        <v>117</v>
      </c>
      <c r="E18" s="127">
        <v>25</v>
      </c>
      <c r="F18" s="6">
        <f t="shared" ref="F18" si="7">ROUND(I18,2)</f>
        <v>23.86</v>
      </c>
      <c r="G18" s="6">
        <f t="shared" ref="G18" si="8">ROUND(F18*E18,2)</f>
        <v>596.5</v>
      </c>
      <c r="I18" s="7">
        <f t="shared" si="2"/>
        <v>23.86</v>
      </c>
      <c r="J18" s="106"/>
      <c r="K18" s="107"/>
      <c r="L18" s="9">
        <v>23.86</v>
      </c>
      <c r="M18" s="11"/>
    </row>
    <row r="19" spans="1:13" s="133" customFormat="1" ht="20.25" x14ac:dyDescent="0.25">
      <c r="A19" s="130" t="s">
        <v>30</v>
      </c>
      <c r="B19" s="130"/>
      <c r="C19" s="130" t="s">
        <v>118</v>
      </c>
      <c r="D19" s="131"/>
      <c r="E19" s="136"/>
      <c r="F19" s="132"/>
      <c r="G19" s="141">
        <f>SUM(G20:G25)</f>
        <v>5041.3700000000008</v>
      </c>
      <c r="I19" s="134"/>
      <c r="J19" s="106"/>
      <c r="K19" s="135"/>
      <c r="L19" s="9"/>
      <c r="M19" s="11"/>
    </row>
    <row r="20" spans="1:13" s="1" customFormat="1" ht="20.25" x14ac:dyDescent="0.25">
      <c r="A20" s="109" t="s">
        <v>88</v>
      </c>
      <c r="B20" s="109" t="s">
        <v>97</v>
      </c>
      <c r="C20" s="109" t="s">
        <v>150</v>
      </c>
      <c r="D20" s="5" t="s">
        <v>116</v>
      </c>
      <c r="E20" s="127">
        <v>152.84</v>
      </c>
      <c r="F20" s="6">
        <f t="shared" si="3"/>
        <v>7.42</v>
      </c>
      <c r="G20" s="6">
        <f t="shared" si="4"/>
        <v>1134.07</v>
      </c>
      <c r="I20" s="7">
        <f t="shared" ref="I20:I31" si="9">ROUND(L20-(L20*$K$10),2)</f>
        <v>7.42</v>
      </c>
      <c r="J20" s="106"/>
      <c r="K20" s="107"/>
      <c r="L20" s="9">
        <v>7.42</v>
      </c>
      <c r="M20" s="11"/>
    </row>
    <row r="21" spans="1:13" s="1" customFormat="1" ht="20.25" x14ac:dyDescent="0.25">
      <c r="A21" s="109" t="s">
        <v>89</v>
      </c>
      <c r="B21" s="109" t="s">
        <v>95</v>
      </c>
      <c r="C21" s="109" t="s">
        <v>112</v>
      </c>
      <c r="D21" s="5" t="s">
        <v>116</v>
      </c>
      <c r="E21" s="127">
        <v>520.65</v>
      </c>
      <c r="F21" s="6">
        <f t="shared" si="3"/>
        <v>5.54</v>
      </c>
      <c r="G21" s="6">
        <f t="shared" si="4"/>
        <v>2884.4</v>
      </c>
      <c r="I21" s="7">
        <f t="shared" si="9"/>
        <v>5.54</v>
      </c>
      <c r="J21" s="106"/>
      <c r="K21" s="107"/>
      <c r="L21" s="9">
        <v>5.54</v>
      </c>
      <c r="M21" s="11"/>
    </row>
    <row r="22" spans="1:13" s="1" customFormat="1" ht="20.25" x14ac:dyDescent="0.25">
      <c r="A22" s="109" t="s">
        <v>98</v>
      </c>
      <c r="B22" s="109">
        <v>88317</v>
      </c>
      <c r="C22" s="109" t="s">
        <v>113</v>
      </c>
      <c r="D22" s="5" t="s">
        <v>117</v>
      </c>
      <c r="E22" s="127">
        <v>10</v>
      </c>
      <c r="F22" s="6">
        <f t="shared" ref="F22:F25" si="10">ROUND(I22,2)</f>
        <v>30.89</v>
      </c>
      <c r="G22" s="6">
        <f t="shared" ref="G22:G25" si="11">ROUND(F22*E22,2)</f>
        <v>308.89999999999998</v>
      </c>
      <c r="I22" s="7">
        <f>ROUND(L22-(L22*$K$10),2)</f>
        <v>30.89</v>
      </c>
      <c r="J22" s="106"/>
      <c r="K22" s="107"/>
      <c r="L22" s="9">
        <v>30.89</v>
      </c>
      <c r="M22" s="11"/>
    </row>
    <row r="23" spans="1:13" s="1" customFormat="1" ht="22.5" x14ac:dyDescent="0.25">
      <c r="A23" s="109" t="s">
        <v>99</v>
      </c>
      <c r="B23" s="109">
        <v>88251</v>
      </c>
      <c r="C23" s="109" t="s">
        <v>114</v>
      </c>
      <c r="D23" s="5" t="s">
        <v>117</v>
      </c>
      <c r="E23" s="127">
        <v>10</v>
      </c>
      <c r="F23" s="6">
        <f t="shared" si="10"/>
        <v>23.68</v>
      </c>
      <c r="G23" s="6">
        <f t="shared" si="11"/>
        <v>236.8</v>
      </c>
      <c r="I23" s="7">
        <f>ROUND(L23-(L23*$K$10),2)</f>
        <v>23.68</v>
      </c>
      <c r="J23" s="106"/>
      <c r="K23" s="107"/>
      <c r="L23" s="9">
        <v>23.68</v>
      </c>
      <c r="M23" s="11"/>
    </row>
    <row r="24" spans="1:13" s="1" customFormat="1" ht="22.5" x14ac:dyDescent="0.25">
      <c r="A24" s="109" t="s">
        <v>119</v>
      </c>
      <c r="B24" s="109">
        <v>88252</v>
      </c>
      <c r="C24" s="109" t="s">
        <v>115</v>
      </c>
      <c r="D24" s="5" t="s">
        <v>117</v>
      </c>
      <c r="E24" s="127">
        <v>10</v>
      </c>
      <c r="F24" s="6">
        <f t="shared" si="10"/>
        <v>23.86</v>
      </c>
      <c r="G24" s="6">
        <f t="shared" si="11"/>
        <v>238.6</v>
      </c>
      <c r="I24" s="7">
        <f>ROUND(L24-(L24*$K$10),2)</f>
        <v>23.86</v>
      </c>
      <c r="J24" s="106"/>
      <c r="K24" s="107"/>
      <c r="L24" s="9">
        <v>23.86</v>
      </c>
      <c r="M24" s="11"/>
    </row>
    <row r="25" spans="1:13" s="1" customFormat="1" ht="22.5" x14ac:dyDescent="0.25">
      <c r="A25" s="109" t="s">
        <v>120</v>
      </c>
      <c r="B25" s="109">
        <v>88252</v>
      </c>
      <c r="C25" s="109" t="s">
        <v>115</v>
      </c>
      <c r="D25" s="5" t="s">
        <v>117</v>
      </c>
      <c r="E25" s="127">
        <v>10</v>
      </c>
      <c r="F25" s="6">
        <f t="shared" si="10"/>
        <v>23.86</v>
      </c>
      <c r="G25" s="6">
        <f t="shared" si="11"/>
        <v>238.6</v>
      </c>
      <c r="I25" s="7">
        <f>ROUND(L25-(L25*$K$10),2)</f>
        <v>23.86</v>
      </c>
      <c r="J25" s="106"/>
      <c r="K25" s="107"/>
      <c r="L25" s="9">
        <v>23.86</v>
      </c>
      <c r="M25" s="11"/>
    </row>
    <row r="26" spans="1:13" s="133" customFormat="1" ht="20.25" x14ac:dyDescent="0.25">
      <c r="A26" s="130" t="s">
        <v>70</v>
      </c>
      <c r="B26" s="130"/>
      <c r="C26" s="130" t="s">
        <v>122</v>
      </c>
      <c r="D26" s="131"/>
      <c r="E26" s="136"/>
      <c r="F26" s="132"/>
      <c r="G26" s="141">
        <f>SUM(G27:G33)</f>
        <v>12254.12</v>
      </c>
      <c r="I26" s="134"/>
      <c r="J26" s="106"/>
      <c r="K26" s="135"/>
      <c r="L26" s="9"/>
      <c r="M26" s="11"/>
    </row>
    <row r="27" spans="1:13" s="1" customFormat="1" ht="20.25" x14ac:dyDescent="0.25">
      <c r="A27" s="109" t="s">
        <v>90</v>
      </c>
      <c r="B27" s="109" t="s">
        <v>95</v>
      </c>
      <c r="C27" s="109" t="s">
        <v>112</v>
      </c>
      <c r="D27" s="5" t="s">
        <v>116</v>
      </c>
      <c r="E27" s="127">
        <v>110.43</v>
      </c>
      <c r="F27" s="6">
        <f t="shared" si="3"/>
        <v>5.54</v>
      </c>
      <c r="G27" s="6">
        <f t="shared" si="4"/>
        <v>611.78</v>
      </c>
      <c r="I27" s="7">
        <f t="shared" si="9"/>
        <v>5.54</v>
      </c>
      <c r="J27" s="106"/>
      <c r="K27" s="107"/>
      <c r="L27" s="9">
        <v>5.54</v>
      </c>
      <c r="M27" s="11"/>
    </row>
    <row r="28" spans="1:13" s="137" customFormat="1" ht="33.75" x14ac:dyDescent="0.25">
      <c r="A28" s="109" t="s">
        <v>96</v>
      </c>
      <c r="B28" s="109" t="s">
        <v>127</v>
      </c>
      <c r="C28" s="109" t="s">
        <v>128</v>
      </c>
      <c r="D28" s="5" t="s">
        <v>129</v>
      </c>
      <c r="E28" s="127">
        <v>28.27</v>
      </c>
      <c r="F28" s="6">
        <f t="shared" si="3"/>
        <v>23.52</v>
      </c>
      <c r="G28" s="6">
        <f t="shared" si="4"/>
        <v>664.91</v>
      </c>
      <c r="I28" s="7">
        <f t="shared" si="9"/>
        <v>23.52</v>
      </c>
      <c r="J28" s="138"/>
      <c r="K28" s="107"/>
      <c r="L28" s="9">
        <v>23.52</v>
      </c>
      <c r="M28" s="139"/>
    </row>
    <row r="29" spans="1:13" s="1" customFormat="1" ht="33.75" x14ac:dyDescent="0.25">
      <c r="A29" s="109" t="s">
        <v>101</v>
      </c>
      <c r="B29" s="109">
        <v>7243</v>
      </c>
      <c r="C29" s="109" t="s">
        <v>130</v>
      </c>
      <c r="D29" s="5" t="s">
        <v>131</v>
      </c>
      <c r="E29" s="127">
        <v>152.51</v>
      </c>
      <c r="F29" s="6">
        <f t="shared" ref="F29:F30" si="12">ROUND(I29,2)</f>
        <v>45.15</v>
      </c>
      <c r="G29" s="6">
        <f t="shared" ref="G29:G30" si="13">ROUND(F29*E29,2)</f>
        <v>6885.83</v>
      </c>
      <c r="I29" s="7">
        <f t="shared" ref="I29:I30" si="14">ROUND(L29-(L29*$K$10),2)</f>
        <v>45.15</v>
      </c>
      <c r="J29" s="106"/>
      <c r="K29" s="107"/>
      <c r="L29" s="9">
        <v>45.15</v>
      </c>
      <c r="M29" s="11"/>
    </row>
    <row r="30" spans="1:13" s="137" customFormat="1" ht="20.25" x14ac:dyDescent="0.25">
      <c r="A30" s="109" t="s">
        <v>123</v>
      </c>
      <c r="B30" s="109">
        <v>88317</v>
      </c>
      <c r="C30" s="109" t="s">
        <v>113</v>
      </c>
      <c r="D30" s="5" t="s">
        <v>117</v>
      </c>
      <c r="E30" s="127">
        <v>40</v>
      </c>
      <c r="F30" s="6">
        <f t="shared" si="12"/>
        <v>30.89</v>
      </c>
      <c r="G30" s="6">
        <f t="shared" si="13"/>
        <v>1235.5999999999999</v>
      </c>
      <c r="I30" s="7">
        <f t="shared" si="14"/>
        <v>30.89</v>
      </c>
      <c r="J30" s="138"/>
      <c r="K30" s="107"/>
      <c r="L30" s="9">
        <v>30.89</v>
      </c>
      <c r="M30" s="139"/>
    </row>
    <row r="31" spans="1:13" s="1" customFormat="1" ht="22.5" x14ac:dyDescent="0.25">
      <c r="A31" s="109" t="s">
        <v>124</v>
      </c>
      <c r="B31" s="109">
        <v>88251</v>
      </c>
      <c r="C31" s="109" t="s">
        <v>114</v>
      </c>
      <c r="D31" s="5" t="s">
        <v>117</v>
      </c>
      <c r="E31" s="127">
        <v>40</v>
      </c>
      <c r="F31" s="6">
        <f t="shared" si="3"/>
        <v>23.68</v>
      </c>
      <c r="G31" s="6">
        <f t="shared" si="4"/>
        <v>947.2</v>
      </c>
      <c r="I31" s="7">
        <f t="shared" si="9"/>
        <v>23.68</v>
      </c>
      <c r="J31" s="106"/>
      <c r="K31" s="107"/>
      <c r="L31" s="9">
        <v>23.68</v>
      </c>
      <c r="M31" s="11"/>
    </row>
    <row r="32" spans="1:13" s="1" customFormat="1" ht="22.5" x14ac:dyDescent="0.25">
      <c r="A32" s="109" t="s">
        <v>125</v>
      </c>
      <c r="B32" s="109">
        <v>88252</v>
      </c>
      <c r="C32" s="109" t="s">
        <v>115</v>
      </c>
      <c r="D32" s="5" t="s">
        <v>117</v>
      </c>
      <c r="E32" s="127">
        <v>40</v>
      </c>
      <c r="F32" s="6">
        <f t="shared" ref="F32:F33" si="15">ROUND(I32,2)</f>
        <v>23.86</v>
      </c>
      <c r="G32" s="6">
        <f t="shared" ref="G32:G33" si="16">ROUND(F32*E32,2)</f>
        <v>954.4</v>
      </c>
      <c r="I32" s="7">
        <f t="shared" ref="I32:I33" si="17">ROUND(L32-(L32*$K$10),2)</f>
        <v>23.86</v>
      </c>
      <c r="J32" s="106"/>
      <c r="K32" s="107"/>
      <c r="L32" s="9">
        <v>23.86</v>
      </c>
      <c r="M32" s="11"/>
    </row>
    <row r="33" spans="1:13" s="137" customFormat="1" ht="22.5" x14ac:dyDescent="0.25">
      <c r="A33" s="109" t="s">
        <v>126</v>
      </c>
      <c r="B33" s="109">
        <v>88252</v>
      </c>
      <c r="C33" s="109" t="s">
        <v>115</v>
      </c>
      <c r="D33" s="5" t="s">
        <v>117</v>
      </c>
      <c r="E33" s="127">
        <v>40</v>
      </c>
      <c r="F33" s="6">
        <f t="shared" si="15"/>
        <v>23.86</v>
      </c>
      <c r="G33" s="6">
        <f t="shared" si="16"/>
        <v>954.4</v>
      </c>
      <c r="I33" s="7">
        <f t="shared" si="17"/>
        <v>23.86</v>
      </c>
      <c r="J33" s="138"/>
      <c r="K33" s="107"/>
      <c r="L33" s="9">
        <v>23.86</v>
      </c>
      <c r="M33" s="139"/>
    </row>
    <row r="34" spans="1:13" s="133" customFormat="1" ht="20.25" x14ac:dyDescent="0.25">
      <c r="A34" s="130" t="s">
        <v>132</v>
      </c>
      <c r="B34" s="130"/>
      <c r="C34" s="130" t="s">
        <v>121</v>
      </c>
      <c r="D34" s="131"/>
      <c r="E34" s="136"/>
      <c r="F34" s="132"/>
      <c r="G34" s="141">
        <f>SUM(G35:G42)</f>
        <v>11744.81</v>
      </c>
      <c r="I34" s="134"/>
      <c r="J34" s="106"/>
      <c r="K34" s="135"/>
      <c r="L34" s="9"/>
      <c r="M34" s="11"/>
    </row>
    <row r="35" spans="1:13" s="1" customFormat="1" ht="20.25" x14ac:dyDescent="0.25">
      <c r="A35" s="109" t="s">
        <v>133</v>
      </c>
      <c r="B35" s="109" t="s">
        <v>95</v>
      </c>
      <c r="C35" s="109" t="s">
        <v>112</v>
      </c>
      <c r="D35" s="5" t="s">
        <v>116</v>
      </c>
      <c r="E35" s="127">
        <v>184.11</v>
      </c>
      <c r="F35" s="6">
        <f t="shared" ref="F35:F42" si="18">ROUND(I35,2)</f>
        <v>5.54</v>
      </c>
      <c r="G35" s="6">
        <f t="shared" ref="G35:G42" si="19">ROUND(F35*E35,2)</f>
        <v>1019.97</v>
      </c>
      <c r="I35" s="7">
        <f t="shared" ref="I35:I42" si="20">ROUND(L35-(L35*$K$10),2)</f>
        <v>5.54</v>
      </c>
      <c r="J35" s="106"/>
      <c r="K35" s="107"/>
      <c r="L35" s="9">
        <v>5.54</v>
      </c>
      <c r="M35" s="11"/>
    </row>
    <row r="36" spans="1:13" s="137" customFormat="1" ht="33.75" x14ac:dyDescent="0.25">
      <c r="A36" s="109" t="s">
        <v>134</v>
      </c>
      <c r="B36" s="109" t="s">
        <v>127</v>
      </c>
      <c r="C36" s="109" t="s">
        <v>128</v>
      </c>
      <c r="D36" s="5" t="s">
        <v>129</v>
      </c>
      <c r="E36" s="127">
        <v>8.32</v>
      </c>
      <c r="F36" s="6">
        <f t="shared" si="18"/>
        <v>23.52</v>
      </c>
      <c r="G36" s="6">
        <f t="shared" si="19"/>
        <v>195.69</v>
      </c>
      <c r="I36" s="7">
        <f t="shared" si="20"/>
        <v>23.52</v>
      </c>
      <c r="J36" s="138"/>
      <c r="K36" s="107"/>
      <c r="L36" s="9">
        <v>23.52</v>
      </c>
      <c r="M36" s="139"/>
    </row>
    <row r="37" spans="1:13" s="1" customFormat="1" ht="33.75" x14ac:dyDescent="0.25">
      <c r="A37" s="109" t="s">
        <v>135</v>
      </c>
      <c r="B37" s="109">
        <v>7243</v>
      </c>
      <c r="C37" s="109" t="s">
        <v>130</v>
      </c>
      <c r="D37" s="5" t="s">
        <v>93</v>
      </c>
      <c r="E37" s="127">
        <v>116.09</v>
      </c>
      <c r="F37" s="6">
        <f t="shared" si="18"/>
        <v>45.15</v>
      </c>
      <c r="G37" s="6">
        <f t="shared" si="19"/>
        <v>5241.46</v>
      </c>
      <c r="I37" s="7">
        <f t="shared" si="20"/>
        <v>45.15</v>
      </c>
      <c r="J37" s="106"/>
      <c r="K37" s="107"/>
      <c r="L37" s="9">
        <v>45.15</v>
      </c>
      <c r="M37" s="11"/>
    </row>
    <row r="38" spans="1:13" s="137" customFormat="1" ht="33.75" x14ac:dyDescent="0.25">
      <c r="A38" s="109" t="s">
        <v>136</v>
      </c>
      <c r="B38" s="109" t="s">
        <v>127</v>
      </c>
      <c r="C38" s="109" t="s">
        <v>128</v>
      </c>
      <c r="D38" s="5" t="s">
        <v>131</v>
      </c>
      <c r="E38" s="127">
        <v>116.09</v>
      </c>
      <c r="F38" s="6">
        <f t="shared" si="18"/>
        <v>23.52</v>
      </c>
      <c r="G38" s="6">
        <f t="shared" si="19"/>
        <v>2730.44</v>
      </c>
      <c r="I38" s="7">
        <f t="shared" si="20"/>
        <v>23.52</v>
      </c>
      <c r="J38" s="138"/>
      <c r="K38" s="107"/>
      <c r="L38" s="9">
        <v>23.52</v>
      </c>
      <c r="M38" s="139"/>
    </row>
    <row r="39" spans="1:13" s="1" customFormat="1" ht="20.25" x14ac:dyDescent="0.25">
      <c r="A39" s="109" t="s">
        <v>137</v>
      </c>
      <c r="B39" s="109">
        <v>88317</v>
      </c>
      <c r="C39" s="109" t="s">
        <v>113</v>
      </c>
      <c r="D39" s="5" t="s">
        <v>117</v>
      </c>
      <c r="E39" s="127">
        <v>25</v>
      </c>
      <c r="F39" s="6">
        <f t="shared" si="18"/>
        <v>30.89</v>
      </c>
      <c r="G39" s="6">
        <f t="shared" si="19"/>
        <v>772.25</v>
      </c>
      <c r="I39" s="7">
        <f t="shared" si="20"/>
        <v>30.89</v>
      </c>
      <c r="J39" s="106"/>
      <c r="K39" s="107"/>
      <c r="L39" s="9">
        <v>30.89</v>
      </c>
      <c r="M39" s="11"/>
    </row>
    <row r="40" spans="1:13" s="1" customFormat="1" ht="22.5" x14ac:dyDescent="0.25">
      <c r="A40" s="109" t="s">
        <v>138</v>
      </c>
      <c r="B40" s="109">
        <v>88251</v>
      </c>
      <c r="C40" s="109" t="s">
        <v>114</v>
      </c>
      <c r="D40" s="5" t="s">
        <v>117</v>
      </c>
      <c r="E40" s="127">
        <v>25</v>
      </c>
      <c r="F40" s="6">
        <f t="shared" si="18"/>
        <v>23.68</v>
      </c>
      <c r="G40" s="6">
        <f t="shared" si="19"/>
        <v>592</v>
      </c>
      <c r="I40" s="7">
        <f t="shared" si="20"/>
        <v>23.68</v>
      </c>
      <c r="J40" s="106"/>
      <c r="K40" s="107"/>
      <c r="L40" s="9">
        <v>23.68</v>
      </c>
      <c r="M40" s="11"/>
    </row>
    <row r="41" spans="1:13" s="137" customFormat="1" ht="22.5" x14ac:dyDescent="0.25">
      <c r="A41" s="109" t="s">
        <v>139</v>
      </c>
      <c r="B41" s="109">
        <v>88252</v>
      </c>
      <c r="C41" s="109" t="s">
        <v>115</v>
      </c>
      <c r="D41" s="5" t="s">
        <v>117</v>
      </c>
      <c r="E41" s="127">
        <v>25</v>
      </c>
      <c r="F41" s="6">
        <f t="shared" si="18"/>
        <v>23.86</v>
      </c>
      <c r="G41" s="6">
        <f t="shared" si="19"/>
        <v>596.5</v>
      </c>
      <c r="I41" s="7">
        <f t="shared" si="20"/>
        <v>23.86</v>
      </c>
      <c r="J41" s="138"/>
      <c r="K41" s="107"/>
      <c r="L41" s="9">
        <v>23.86</v>
      </c>
      <c r="M41" s="139"/>
    </row>
    <row r="42" spans="1:13" s="1" customFormat="1" ht="22.5" x14ac:dyDescent="0.25">
      <c r="A42" s="109" t="s">
        <v>140</v>
      </c>
      <c r="B42" s="109">
        <v>88252</v>
      </c>
      <c r="C42" s="109" t="s">
        <v>115</v>
      </c>
      <c r="D42" s="5" t="s">
        <v>117</v>
      </c>
      <c r="E42" s="127">
        <v>25</v>
      </c>
      <c r="F42" s="6">
        <f t="shared" si="18"/>
        <v>23.86</v>
      </c>
      <c r="G42" s="6">
        <f t="shared" si="19"/>
        <v>596.5</v>
      </c>
      <c r="I42" s="7">
        <f t="shared" si="20"/>
        <v>23.86</v>
      </c>
      <c r="J42" s="106"/>
      <c r="K42" s="107"/>
      <c r="L42" s="9">
        <v>23.86</v>
      </c>
      <c r="M42" s="11"/>
    </row>
    <row r="43" spans="1:13" s="133" customFormat="1" ht="20.25" x14ac:dyDescent="0.25">
      <c r="A43" s="130" t="s">
        <v>141</v>
      </c>
      <c r="B43" s="130"/>
      <c r="C43" s="130" t="s">
        <v>100</v>
      </c>
      <c r="D43" s="131"/>
      <c r="E43" s="136"/>
      <c r="F43" s="132"/>
      <c r="G43" s="141">
        <f>SUM(G44:G46)</f>
        <v>2488.33</v>
      </c>
      <c r="I43" s="134"/>
      <c r="J43" s="106"/>
      <c r="K43" s="135"/>
      <c r="L43" s="9"/>
      <c r="M43" s="11"/>
    </row>
    <row r="44" spans="1:13" s="1" customFormat="1" ht="33.75" x14ac:dyDescent="0.25">
      <c r="A44" s="109" t="s">
        <v>142</v>
      </c>
      <c r="B44" s="109">
        <v>94228</v>
      </c>
      <c r="C44" s="109" t="s">
        <v>145</v>
      </c>
      <c r="D44" s="5" t="s">
        <v>146</v>
      </c>
      <c r="E44" s="127">
        <v>12.27</v>
      </c>
      <c r="F44" s="6">
        <f t="shared" ref="F44:F46" si="21">ROUND(I44,2)</f>
        <v>70.62</v>
      </c>
      <c r="G44" s="6">
        <f t="shared" ref="G44:G46" si="22">ROUND(F44*E44,2)</f>
        <v>866.51</v>
      </c>
      <c r="I44" s="7">
        <f t="shared" ref="I44:I46" si="23">ROUND(L44-(L44*$K$10),2)</f>
        <v>70.62</v>
      </c>
      <c r="J44" s="106"/>
      <c r="K44" s="107"/>
      <c r="L44" s="9">
        <v>70.62</v>
      </c>
      <c r="M44" s="11"/>
    </row>
    <row r="45" spans="1:13" s="137" customFormat="1" ht="22.5" x14ac:dyDescent="0.25">
      <c r="A45" s="109" t="s">
        <v>143</v>
      </c>
      <c r="B45" s="109">
        <v>94231</v>
      </c>
      <c r="C45" s="109" t="s">
        <v>147</v>
      </c>
      <c r="D45" s="5" t="s">
        <v>146</v>
      </c>
      <c r="E45" s="127">
        <v>37</v>
      </c>
      <c r="F45" s="6">
        <f t="shared" si="21"/>
        <v>41.84</v>
      </c>
      <c r="G45" s="6">
        <f t="shared" si="22"/>
        <v>1548.08</v>
      </c>
      <c r="I45" s="7">
        <f t="shared" si="23"/>
        <v>41.84</v>
      </c>
      <c r="J45" s="138"/>
      <c r="K45" s="107"/>
      <c r="L45" s="9">
        <v>41.84</v>
      </c>
      <c r="M45" s="139"/>
    </row>
    <row r="46" spans="1:13" s="1" customFormat="1" ht="22.5" x14ac:dyDescent="0.25">
      <c r="A46" s="109" t="s">
        <v>144</v>
      </c>
      <c r="B46" s="109">
        <v>12623</v>
      </c>
      <c r="C46" s="109" t="s">
        <v>148</v>
      </c>
      <c r="D46" s="5" t="s">
        <v>149</v>
      </c>
      <c r="E46" s="127">
        <v>6</v>
      </c>
      <c r="F46" s="6">
        <f t="shared" si="21"/>
        <v>12.29</v>
      </c>
      <c r="G46" s="6">
        <f t="shared" si="22"/>
        <v>73.739999999999995</v>
      </c>
      <c r="I46" s="7">
        <f t="shared" si="23"/>
        <v>12.29</v>
      </c>
      <c r="J46" s="106"/>
      <c r="K46" s="107"/>
      <c r="L46" s="9">
        <v>12.29</v>
      </c>
      <c r="M46" s="11"/>
    </row>
    <row r="47" spans="1:13" x14ac:dyDescent="0.25">
      <c r="A47" s="142" t="s">
        <v>4</v>
      </c>
      <c r="B47" s="142"/>
      <c r="C47" s="142"/>
      <c r="D47" s="142"/>
      <c r="E47" s="142"/>
      <c r="F47" s="142"/>
      <c r="G47" s="8">
        <f>G12+G19+G26+G34+G43</f>
        <v>38683.450000000004</v>
      </c>
    </row>
    <row r="48" spans="1:13" x14ac:dyDescent="0.25">
      <c r="A48" s="31"/>
      <c r="B48" s="31"/>
      <c r="C48" s="31"/>
      <c r="D48" s="31"/>
      <c r="E48" s="31"/>
      <c r="F48" s="31"/>
      <c r="G48" s="31"/>
    </row>
    <row r="49" spans="1:7" ht="15.75" x14ac:dyDescent="0.25">
      <c r="A49" s="144"/>
      <c r="B49" s="144"/>
      <c r="C49" s="144"/>
      <c r="D49" s="144"/>
      <c r="E49" s="144"/>
      <c r="F49" s="144"/>
      <c r="G49" s="144"/>
    </row>
    <row r="50" spans="1:7" x14ac:dyDescent="0.25">
      <c r="A50" s="31"/>
      <c r="B50" s="31"/>
      <c r="C50" s="31"/>
      <c r="D50" s="31"/>
      <c r="E50" s="31"/>
      <c r="F50" s="31"/>
      <c r="G50" s="31"/>
    </row>
    <row r="51" spans="1:7" x14ac:dyDescent="0.25">
      <c r="A51" s="31"/>
      <c r="B51" s="31"/>
      <c r="C51" s="31"/>
      <c r="D51" s="31"/>
      <c r="E51" s="31"/>
      <c r="F51" s="31"/>
      <c r="G51" s="31"/>
    </row>
    <row r="52" spans="1:7" x14ac:dyDescent="0.25">
      <c r="A52" s="31"/>
      <c r="B52" s="31"/>
      <c r="C52" s="31"/>
      <c r="D52" s="31"/>
      <c r="E52" s="31"/>
      <c r="F52" s="31"/>
      <c r="G52" s="31"/>
    </row>
    <row r="53" spans="1:7" x14ac:dyDescent="0.25">
      <c r="A53" s="31"/>
      <c r="B53" s="31"/>
      <c r="C53" s="31"/>
      <c r="D53" s="31"/>
      <c r="E53" s="31"/>
      <c r="F53" s="31"/>
      <c r="G53" s="31"/>
    </row>
    <row r="54" spans="1:7" x14ac:dyDescent="0.25">
      <c r="A54" s="31"/>
      <c r="B54" s="31"/>
      <c r="C54" s="31"/>
      <c r="D54" s="31"/>
      <c r="E54" s="31"/>
      <c r="F54" s="31"/>
      <c r="G54" s="31"/>
    </row>
    <row r="55" spans="1:7" x14ac:dyDescent="0.25">
      <c r="A55" s="31"/>
      <c r="B55" s="31"/>
      <c r="C55" s="31"/>
      <c r="D55" s="31"/>
      <c r="E55" s="31"/>
      <c r="F55" s="31"/>
      <c r="G55" s="31"/>
    </row>
    <row r="56" spans="1:7" x14ac:dyDescent="0.25">
      <c r="A56" s="31"/>
      <c r="B56" s="31"/>
      <c r="C56" s="31"/>
      <c r="D56" s="31"/>
      <c r="E56" s="31"/>
      <c r="F56" s="31"/>
      <c r="G56" s="31"/>
    </row>
  </sheetData>
  <sheetProtection password="EE6F" sheet="1" objects="1" scenarios="1" selectLockedCells="1"/>
  <mergeCells count="7">
    <mergeCell ref="A47:F47"/>
    <mergeCell ref="A7:G7"/>
    <mergeCell ref="A49:G49"/>
    <mergeCell ref="K1:K9"/>
    <mergeCell ref="I2:I6"/>
    <mergeCell ref="A8:G8"/>
    <mergeCell ref="A9:G9"/>
  </mergeCells>
  <conditionalFormatting sqref="C11:C12 C14:E14 C19:E19 C26:E28 E20:E21 C31:E33 C20:C21">
    <cfRule type="expression" dxfId="26" priority="28" stopIfTrue="1">
      <formula>$B11=$BD11</formula>
    </cfRule>
  </conditionalFormatting>
  <conditionalFormatting sqref="C13:E13">
    <cfRule type="expression" dxfId="25" priority="25" stopIfTrue="1">
      <formula>$B13=$BD13</formula>
    </cfRule>
  </conditionalFormatting>
  <conditionalFormatting sqref="C16:E16">
    <cfRule type="expression" dxfId="24" priority="24" stopIfTrue="1">
      <formula>$B16=$BD16</formula>
    </cfRule>
  </conditionalFormatting>
  <conditionalFormatting sqref="C15:E15">
    <cfRule type="expression" dxfId="23" priority="23" stopIfTrue="1">
      <formula>$B15=$BD15</formula>
    </cfRule>
  </conditionalFormatting>
  <conditionalFormatting sqref="C18:E18">
    <cfRule type="expression" dxfId="22" priority="22" stopIfTrue="1">
      <formula>$B18=$BD18</formula>
    </cfRule>
  </conditionalFormatting>
  <conditionalFormatting sqref="C17:E17">
    <cfRule type="expression" dxfId="21" priority="21" stopIfTrue="1">
      <formula>$B17=$BD17</formula>
    </cfRule>
  </conditionalFormatting>
  <conditionalFormatting sqref="C23 E23">
    <cfRule type="expression" dxfId="20" priority="20" stopIfTrue="1">
      <formula>$B23=$BD23</formula>
    </cfRule>
  </conditionalFormatting>
  <conditionalFormatting sqref="C22 E22">
    <cfRule type="expression" dxfId="19" priority="19" stopIfTrue="1">
      <formula>$B22=$BD22</formula>
    </cfRule>
  </conditionalFormatting>
  <conditionalFormatting sqref="C25 E25">
    <cfRule type="expression" dxfId="18" priority="18" stopIfTrue="1">
      <formula>$B25=$BD25</formula>
    </cfRule>
  </conditionalFormatting>
  <conditionalFormatting sqref="C24 E24">
    <cfRule type="expression" dxfId="17" priority="17" stopIfTrue="1">
      <formula>$B24=$BD24</formula>
    </cfRule>
  </conditionalFormatting>
  <conditionalFormatting sqref="D21">
    <cfRule type="expression" dxfId="16" priority="16" stopIfTrue="1">
      <formula>$B21=$BD21</formula>
    </cfRule>
  </conditionalFormatting>
  <conditionalFormatting sqref="D20">
    <cfRule type="expression" dxfId="15" priority="15" stopIfTrue="1">
      <formula>$B20=$BD20</formula>
    </cfRule>
  </conditionalFormatting>
  <conditionalFormatting sqref="D23">
    <cfRule type="expression" dxfId="14" priority="14" stopIfTrue="1">
      <formula>$B23=$BD23</formula>
    </cfRule>
  </conditionalFormatting>
  <conditionalFormatting sqref="D22">
    <cfRule type="expression" dxfId="13" priority="13" stopIfTrue="1">
      <formula>$B22=$BD22</formula>
    </cfRule>
  </conditionalFormatting>
  <conditionalFormatting sqref="D25">
    <cfRule type="expression" dxfId="12" priority="12" stopIfTrue="1">
      <formula>$B25=$BD25</formula>
    </cfRule>
  </conditionalFormatting>
  <conditionalFormatting sqref="D24">
    <cfRule type="expression" dxfId="11" priority="11" stopIfTrue="1">
      <formula>$B24=$BD24</formula>
    </cfRule>
  </conditionalFormatting>
  <conditionalFormatting sqref="C43:E46">
    <cfRule type="expression" dxfId="10" priority="10" stopIfTrue="1">
      <formula>$B43=$BD43</formula>
    </cfRule>
  </conditionalFormatting>
  <conditionalFormatting sqref="C29:E30">
    <cfRule type="expression" dxfId="9" priority="8" stopIfTrue="1">
      <formula>$B29=$BD29</formula>
    </cfRule>
  </conditionalFormatting>
  <conditionalFormatting sqref="C34:E34">
    <cfRule type="expression" dxfId="8" priority="7" stopIfTrue="1">
      <formula>$B34=$BD34</formula>
    </cfRule>
  </conditionalFormatting>
  <conditionalFormatting sqref="C37:E37">
    <cfRule type="expression" dxfId="7" priority="5" stopIfTrue="1">
      <formula>$B37=$BD37</formula>
    </cfRule>
  </conditionalFormatting>
  <conditionalFormatting sqref="C35:E36">
    <cfRule type="expression" dxfId="6" priority="4" stopIfTrue="1">
      <formula>$B35=$BD35</formula>
    </cfRule>
  </conditionalFormatting>
  <conditionalFormatting sqref="C38:E38">
    <cfRule type="expression" dxfId="5" priority="3" stopIfTrue="1">
      <formula>$B38=$BD38</formula>
    </cfRule>
  </conditionalFormatting>
  <conditionalFormatting sqref="C40:E42">
    <cfRule type="expression" dxfId="4" priority="2" stopIfTrue="1">
      <formula>$B40=$BD40</formula>
    </cfRule>
  </conditionalFormatting>
  <conditionalFormatting sqref="C39:E39">
    <cfRule type="expression" dxfId="3" priority="1" stopIfTrue="1">
      <formula>$B39=$BD39</formula>
    </cfRule>
  </conditionalFormatting>
  <dataValidations xWindow="923" yWindow="503" count="1">
    <dataValidation type="decimal" operator="lessThanOrEqual" showInputMessage="1" showErrorMessage="1" errorTitle="VALOR NÃO PERMITIDO" error="INSIRA VALORES MENORES QUE OS VALORE BASES" promptTitle="VALOR PERMITIDO" prompt="INSIRA VALOR MENOR QUE VALOR BASE" sqref="I11:I46">
      <formula1>L11</formula1>
    </dataValidation>
  </dataValidations>
  <pageMargins left="0.31496062992125984" right="0.31496062992125984" top="0.78740157480314965" bottom="0.78740157480314965" header="0.31496062992125984" footer="0.31496062992125984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="F16" sqref="F16"/>
    </sheetView>
  </sheetViews>
  <sheetFormatPr defaultRowHeight="12" customHeight="1" x14ac:dyDescent="0.25"/>
  <cols>
    <col min="1" max="1" width="7.42578125" customWidth="1"/>
    <col min="2" max="2" width="50.5703125" customWidth="1"/>
    <col min="3" max="4" width="11.140625" customWidth="1"/>
    <col min="5" max="5" width="7" bestFit="1" customWidth="1"/>
    <col min="6" max="6" width="7.28515625" customWidth="1"/>
    <col min="7" max="7" width="7" bestFit="1" customWidth="1"/>
    <col min="8" max="8" width="8" customWidth="1"/>
    <col min="9" max="11" width="7" bestFit="1" customWidth="1"/>
    <col min="12" max="12" width="6" bestFit="1" customWidth="1"/>
    <col min="13" max="13" width="7" hidden="1" customWidth="1"/>
    <col min="14" max="14" width="6" hidden="1" customWidth="1"/>
    <col min="15" max="15" width="7" hidden="1" customWidth="1"/>
    <col min="16" max="16" width="6" hidden="1" customWidth="1"/>
  </cols>
  <sheetData>
    <row r="1" spans="1:16" ht="141" customHeight="1" x14ac:dyDescent="0.25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spans="1:16" ht="15.75" x14ac:dyDescent="0.25">
      <c r="A2" s="162" t="s">
        <v>23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</row>
    <row r="3" spans="1:16" ht="15" x14ac:dyDescent="0.25">
      <c r="A3" s="13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" x14ac:dyDescent="0.25">
      <c r="A4" s="40" t="str">
        <f>ORÇAMENTO!A7</f>
        <v>OBJETO: COBERTURA METÁLICA PLATAFORMA DE ABASTECIMENTO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</row>
    <row r="5" spans="1:16" ht="15" x14ac:dyDescent="0.25">
      <c r="A5" s="40" t="str">
        <f>ORÇAMENTO!A8</f>
        <v>LOCALIZAÇÃO: RUA BENJAMIN BORDIN - LOT. JD SCHIAVINI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2"/>
    </row>
    <row r="6" spans="1:16" ht="15" x14ac:dyDescent="0.25">
      <c r="A6" s="40" t="s">
        <v>24</v>
      </c>
      <c r="B6" s="43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5"/>
    </row>
    <row r="7" spans="1:16" ht="1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6"/>
      <c r="L7" s="16"/>
      <c r="M7" s="16"/>
      <c r="N7" s="16"/>
      <c r="O7" s="16"/>
      <c r="P7" s="16"/>
    </row>
    <row r="8" spans="1:16" ht="15" x14ac:dyDescent="0.25">
      <c r="A8" s="158" t="s">
        <v>10</v>
      </c>
      <c r="B8" s="158" t="s">
        <v>25</v>
      </c>
      <c r="C8" s="160" t="s">
        <v>26</v>
      </c>
      <c r="D8" s="33" t="s">
        <v>31</v>
      </c>
      <c r="E8" s="158" t="s">
        <v>11</v>
      </c>
      <c r="F8" s="158"/>
      <c r="G8" s="158" t="s">
        <v>12</v>
      </c>
      <c r="H8" s="158"/>
      <c r="I8" s="158" t="s">
        <v>13</v>
      </c>
      <c r="J8" s="158"/>
      <c r="K8" s="158" t="s">
        <v>14</v>
      </c>
      <c r="L8" s="158"/>
      <c r="M8" s="158" t="s">
        <v>15</v>
      </c>
      <c r="N8" s="158"/>
      <c r="O8" s="158" t="s">
        <v>16</v>
      </c>
      <c r="P8" s="158"/>
    </row>
    <row r="9" spans="1:16" ht="15" x14ac:dyDescent="0.25">
      <c r="A9" s="159"/>
      <c r="B9" s="159"/>
      <c r="C9" s="161"/>
      <c r="D9" s="34" t="s">
        <v>32</v>
      </c>
      <c r="E9" s="17" t="s">
        <v>17</v>
      </c>
      <c r="F9" s="18" t="s">
        <v>18</v>
      </c>
      <c r="G9" s="17" t="s">
        <v>17</v>
      </c>
      <c r="H9" s="18" t="s">
        <v>18</v>
      </c>
      <c r="I9" s="17" t="s">
        <v>17</v>
      </c>
      <c r="J9" s="18" t="s">
        <v>18</v>
      </c>
      <c r="K9" s="17" t="s">
        <v>17</v>
      </c>
      <c r="L9" s="18" t="s">
        <v>18</v>
      </c>
      <c r="M9" s="17" t="s">
        <v>17</v>
      </c>
      <c r="N9" s="18" t="s">
        <v>18</v>
      </c>
      <c r="O9" s="17" t="s">
        <v>17</v>
      </c>
      <c r="P9" s="18" t="s">
        <v>18</v>
      </c>
    </row>
    <row r="10" spans="1:16" ht="15" x14ac:dyDescent="0.25">
      <c r="A10" s="19">
        <f>ORÇAMENTO!A11</f>
        <v>1</v>
      </c>
      <c r="B10" s="20" t="str">
        <f>ORÇAMENTO!C11</f>
        <v>COBERTURA PLATAFORMA DE ABASTECIMENTO</v>
      </c>
      <c r="C10" s="21"/>
      <c r="D10" s="35"/>
      <c r="E10" s="22"/>
      <c r="F10" s="21"/>
      <c r="G10" s="22"/>
      <c r="H10" s="21"/>
      <c r="I10" s="22"/>
      <c r="J10" s="21"/>
      <c r="K10" s="22"/>
      <c r="L10" s="21"/>
      <c r="M10" s="22"/>
      <c r="N10" s="21"/>
      <c r="O10" s="23"/>
      <c r="P10" s="24"/>
    </row>
    <row r="11" spans="1:16" ht="15" x14ac:dyDescent="0.25">
      <c r="A11" s="19" t="str">
        <f>ORÇAMENTO!A12</f>
        <v>1.1</v>
      </c>
      <c r="B11" s="20" t="str">
        <f>ORÇAMENTO!C12</f>
        <v>TESOURAS</v>
      </c>
      <c r="C11" s="21">
        <f>ORÇAMENTO!G12</f>
        <v>7154.82</v>
      </c>
      <c r="D11" s="35">
        <f>((C11*100)/$C$17)/100</f>
        <v>0.18495816686464106</v>
      </c>
      <c r="E11" s="22">
        <v>100</v>
      </c>
      <c r="F11" s="21">
        <v>100</v>
      </c>
      <c r="G11" s="22"/>
      <c r="H11" s="21"/>
      <c r="I11" s="22"/>
      <c r="J11" s="21"/>
      <c r="K11" s="22"/>
      <c r="L11" s="21"/>
      <c r="M11" s="22"/>
      <c r="N11" s="21"/>
      <c r="O11" s="23"/>
      <c r="P11" s="24"/>
    </row>
    <row r="12" spans="1:16" ht="15" x14ac:dyDescent="0.25">
      <c r="A12" s="19" t="str">
        <f>ORÇAMENTO!A19</f>
        <v>1.2</v>
      </c>
      <c r="B12" s="20" t="str">
        <f>ORÇAMENTO!C19</f>
        <v>TRELIÇA</v>
      </c>
      <c r="C12" s="21">
        <f>ORÇAMENTO!G19</f>
        <v>5041.3700000000008</v>
      </c>
      <c r="D12" s="35">
        <f>((C12*100)/$C$17)/100</f>
        <v>0.13032369139774244</v>
      </c>
      <c r="E12" s="22">
        <v>100</v>
      </c>
      <c r="F12" s="21">
        <v>100</v>
      </c>
      <c r="G12" s="22"/>
      <c r="H12" s="21"/>
      <c r="I12" s="22"/>
      <c r="J12" s="21"/>
      <c r="K12" s="22"/>
      <c r="L12" s="21"/>
      <c r="M12" s="22"/>
      <c r="N12" s="21"/>
      <c r="O12" s="23"/>
      <c r="P12" s="24"/>
    </row>
    <row r="13" spans="1:16" ht="15" x14ac:dyDescent="0.25">
      <c r="A13" s="19" t="str">
        <f>ORÇAMENTO!A26</f>
        <v>1.3</v>
      </c>
      <c r="B13" s="20" t="str">
        <f>ORÇAMENTO!C26</f>
        <v xml:space="preserve">COBERTURA  </v>
      </c>
      <c r="C13" s="21">
        <f>ORÇAMENTO!G26</f>
        <v>12254.12</v>
      </c>
      <c r="D13" s="35">
        <f t="shared" ref="D13:D15" si="0">((C13*100)/$C$17)/100</f>
        <v>0.31677939790789078</v>
      </c>
      <c r="E13" s="22">
        <v>100</v>
      </c>
      <c r="F13" s="21">
        <v>100</v>
      </c>
      <c r="G13" s="22"/>
      <c r="H13" s="21"/>
      <c r="I13" s="22"/>
      <c r="J13" s="21"/>
      <c r="K13" s="22"/>
      <c r="L13" s="21"/>
      <c r="M13" s="22"/>
      <c r="N13" s="21"/>
      <c r="O13" s="23"/>
      <c r="P13" s="24"/>
    </row>
    <row r="14" spans="1:16" ht="15" x14ac:dyDescent="0.25">
      <c r="A14" s="19" t="str">
        <f>ORÇAMENTO!A34</f>
        <v>1.4</v>
      </c>
      <c r="B14" s="20" t="str">
        <f>ORÇAMENTO!C34</f>
        <v>PLATIBANDA</v>
      </c>
      <c r="C14" s="21">
        <f>ORÇAMENTO!G34</f>
        <v>11744.81</v>
      </c>
      <c r="D14" s="35">
        <f t="shared" si="0"/>
        <v>0.30361330232954914</v>
      </c>
      <c r="E14" s="22">
        <v>100</v>
      </c>
      <c r="F14" s="21">
        <v>100</v>
      </c>
      <c r="G14" s="22"/>
      <c r="H14" s="21"/>
      <c r="I14" s="22"/>
      <c r="J14" s="21"/>
      <c r="K14" s="101"/>
      <c r="L14" s="102"/>
      <c r="M14" s="101"/>
      <c r="N14" s="102"/>
      <c r="O14" s="103"/>
      <c r="P14" s="104"/>
    </row>
    <row r="15" spans="1:16" ht="15" x14ac:dyDescent="0.25">
      <c r="A15" s="19" t="str">
        <f>ORÇAMENTO!A43</f>
        <v>1.5</v>
      </c>
      <c r="B15" s="20" t="str">
        <f>ORÇAMENTO!C43</f>
        <v>CALHAS E RUFOS</v>
      </c>
      <c r="C15" s="21">
        <f>ORÇAMENTO!G43</f>
        <v>2488.33</v>
      </c>
      <c r="D15" s="35">
        <f t="shared" si="0"/>
        <v>6.4325441500176425E-2</v>
      </c>
      <c r="E15" s="22">
        <v>100</v>
      </c>
      <c r="F15" s="21">
        <v>100</v>
      </c>
      <c r="G15" s="22"/>
      <c r="H15" s="21"/>
      <c r="I15" s="22"/>
      <c r="J15" s="21"/>
      <c r="K15" s="101"/>
      <c r="L15" s="102"/>
      <c r="M15" s="101"/>
      <c r="N15" s="102"/>
      <c r="O15" s="103"/>
      <c r="P15" s="104"/>
    </row>
    <row r="16" spans="1:16" ht="15" x14ac:dyDescent="0.25">
      <c r="A16" s="25"/>
      <c r="B16" s="26" t="s">
        <v>27</v>
      </c>
      <c r="C16" s="28"/>
      <c r="D16" s="36">
        <f>SUM(D10:D15)</f>
        <v>0.99999999999999978</v>
      </c>
      <c r="E16" s="37">
        <f>((D10*E10)/100)+((D11*E11)/100)+((D12*E12)/100)+((D13*E13)/100)+((D14*E14)/100)+((D15*E15)/100)</f>
        <v>0.99999999999999978</v>
      </c>
      <c r="F16" s="37">
        <f>E16</f>
        <v>0.99999999999999978</v>
      </c>
      <c r="G16" s="37"/>
      <c r="H16" s="37"/>
      <c r="I16" s="37"/>
      <c r="J16" s="37"/>
      <c r="K16" s="37"/>
      <c r="L16" s="37"/>
      <c r="M16" s="28"/>
      <c r="N16" s="105"/>
      <c r="O16" s="28"/>
      <c r="P16" s="28"/>
    </row>
    <row r="17" spans="1:16" ht="15" x14ac:dyDescent="0.25">
      <c r="A17" s="29"/>
      <c r="B17" s="30" t="s">
        <v>28</v>
      </c>
      <c r="C17" s="28">
        <f>SUM(C10:C15)</f>
        <v>38683.450000000004</v>
      </c>
      <c r="D17" s="36">
        <f>D16</f>
        <v>0.99999999999999978</v>
      </c>
      <c r="E17" s="157">
        <f>(C17*E16)</f>
        <v>38683.449999999997</v>
      </c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ht="15" x14ac:dyDescent="0.25">
      <c r="A18" s="38"/>
      <c r="B18" s="39" t="s">
        <v>29</v>
      </c>
      <c r="C18" s="27"/>
      <c r="D18" s="27"/>
      <c r="E18" s="157">
        <f>E17</f>
        <v>38683.449999999997</v>
      </c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</row>
    <row r="19" spans="1:16" ht="15" x14ac:dyDescent="0.25"/>
    <row r="20" spans="1:16" ht="15" x14ac:dyDescent="0.25">
      <c r="A20" s="156"/>
      <c r="B20" s="156"/>
      <c r="D20" s="156"/>
      <c r="E20" s="156"/>
      <c r="F20" s="156"/>
      <c r="G20" s="156"/>
      <c r="H20" s="156"/>
      <c r="I20" s="156"/>
      <c r="J20" s="156"/>
    </row>
    <row r="21" spans="1:16" ht="15" x14ac:dyDescent="0.25">
      <c r="A21" t="s">
        <v>33</v>
      </c>
      <c r="D21" t="s">
        <v>34</v>
      </c>
    </row>
    <row r="22" spans="1:16" ht="15" x14ac:dyDescent="0.25"/>
    <row r="23" spans="1:16" ht="15" x14ac:dyDescent="0.25"/>
    <row r="24" spans="1:16" ht="15" x14ac:dyDescent="0.25"/>
    <row r="25" spans="1:16" ht="15" x14ac:dyDescent="0.25"/>
    <row r="26" spans="1:16" ht="15" x14ac:dyDescent="0.25"/>
    <row r="27" spans="1:16" ht="15" x14ac:dyDescent="0.25"/>
    <row r="28" spans="1:16" ht="15" x14ac:dyDescent="0.25"/>
    <row r="29" spans="1:16" ht="15" x14ac:dyDescent="0.25"/>
    <row r="30" spans="1:16" ht="15" x14ac:dyDescent="0.25"/>
    <row r="31" spans="1:16" ht="15" x14ac:dyDescent="0.25"/>
  </sheetData>
  <sheetProtection password="EE6F" sheet="1" objects="1" scenarios="1"/>
  <mergeCells count="25">
    <mergeCell ref="K18:L18"/>
    <mergeCell ref="M18:N18"/>
    <mergeCell ref="A2:P2"/>
    <mergeCell ref="E17:F17"/>
    <mergeCell ref="G17:H17"/>
    <mergeCell ref="I17:J17"/>
    <mergeCell ref="K17:L17"/>
    <mergeCell ref="M17:N17"/>
    <mergeCell ref="O17:P17"/>
    <mergeCell ref="A1:P1"/>
    <mergeCell ref="A20:B20"/>
    <mergeCell ref="D20:J20"/>
    <mergeCell ref="O18:P18"/>
    <mergeCell ref="M8:N8"/>
    <mergeCell ref="O8:P8"/>
    <mergeCell ref="K8:L8"/>
    <mergeCell ref="A8:A9"/>
    <mergeCell ref="E8:F8"/>
    <mergeCell ref="G8:H8"/>
    <mergeCell ref="I8:J8"/>
    <mergeCell ref="B8:B9"/>
    <mergeCell ref="C8:C9"/>
    <mergeCell ref="E18:F18"/>
    <mergeCell ref="G18:H18"/>
    <mergeCell ref="I18:J18"/>
  </mergeCells>
  <conditionalFormatting sqref="N16 P16 J10:J14 L10:L14 P10:P14 N10:N14 F10:F14 H10:H14">
    <cfRule type="cellIs" dxfId="2" priority="6" stopIfTrue="1" operator="equal">
      <formula>D10+F10-100</formula>
    </cfRule>
  </conditionalFormatting>
  <conditionalFormatting sqref="M18:P18">
    <cfRule type="expression" dxfId="1" priority="18" stopIfTrue="1">
      <formula>#REF!=0</formula>
    </cfRule>
  </conditionalFormatting>
  <conditionalFormatting sqref="J15 L15 P15 N15 F15 H15">
    <cfRule type="cellIs" dxfId="0" priority="1" stopIfTrue="1" operator="equal">
      <formula>D15+F15-100</formula>
    </cfRule>
  </conditionalFormatting>
  <pageMargins left="0.19685039370078741" right="0.19685039370078741" top="0.39370078740157483" bottom="0.3937007874015748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opLeftCell="A4" workbookViewId="0">
      <selection activeCell="H25" sqref="H25"/>
    </sheetView>
  </sheetViews>
  <sheetFormatPr defaultRowHeight="15" x14ac:dyDescent="0.25"/>
  <cols>
    <col min="1" max="1" width="36.5703125" customWidth="1"/>
    <col min="2" max="2" width="26.5703125" customWidth="1"/>
    <col min="4" max="4" width="6.7109375" bestFit="1" customWidth="1"/>
    <col min="5" max="5" width="12" bestFit="1" customWidth="1"/>
    <col min="8" max="8" width="30.28515625" customWidth="1"/>
    <col min="9" max="11" width="15.85546875" customWidth="1"/>
    <col min="12" max="12" width="10.28515625" bestFit="1" customWidth="1"/>
  </cols>
  <sheetData>
    <row r="1" spans="1:5" x14ac:dyDescent="0.25">
      <c r="A1" s="129"/>
      <c r="B1" s="129"/>
      <c r="C1" s="129"/>
      <c r="D1" s="129"/>
      <c r="E1" s="129"/>
    </row>
    <row r="2" spans="1:5" x14ac:dyDescent="0.25">
      <c r="A2" s="129"/>
      <c r="B2" s="129"/>
      <c r="C2" s="129"/>
      <c r="D2" s="129"/>
      <c r="E2" s="129"/>
    </row>
    <row r="3" spans="1:5" x14ac:dyDescent="0.25">
      <c r="A3" s="129"/>
      <c r="B3" s="129"/>
      <c r="C3" s="129"/>
      <c r="D3" s="129"/>
      <c r="E3" s="129"/>
    </row>
    <row r="4" spans="1:5" x14ac:dyDescent="0.25">
      <c r="A4" s="129"/>
      <c r="B4" s="129"/>
      <c r="C4" s="129"/>
      <c r="D4" s="129"/>
      <c r="E4" s="129"/>
    </row>
    <row r="5" spans="1:5" x14ac:dyDescent="0.25">
      <c r="A5" s="129"/>
      <c r="B5" s="129"/>
      <c r="C5" s="129"/>
      <c r="D5" s="129"/>
      <c r="E5" s="129"/>
    </row>
    <row r="6" spans="1:5" x14ac:dyDescent="0.25">
      <c r="A6" s="129"/>
      <c r="B6" s="129"/>
      <c r="C6" s="129"/>
      <c r="D6" s="129"/>
      <c r="E6" s="129"/>
    </row>
    <row r="7" spans="1:5" x14ac:dyDescent="0.25">
      <c r="A7" s="129"/>
      <c r="B7" s="129"/>
      <c r="C7" s="129"/>
      <c r="D7" s="129"/>
      <c r="E7" s="129"/>
    </row>
    <row r="8" spans="1:5" x14ac:dyDescent="0.25">
      <c r="A8" s="169" t="s">
        <v>65</v>
      </c>
      <c r="B8" s="169"/>
      <c r="C8" s="169"/>
      <c r="D8" s="55"/>
      <c r="E8" s="97" t="s">
        <v>66</v>
      </c>
    </row>
    <row r="9" spans="1:5" x14ac:dyDescent="0.25">
      <c r="A9" s="55"/>
      <c r="B9" s="98"/>
      <c r="C9" s="98"/>
      <c r="D9" s="98"/>
      <c r="E9" s="99" t="s">
        <v>67</v>
      </c>
    </row>
    <row r="10" spans="1:5" x14ac:dyDescent="0.25">
      <c r="A10" s="55"/>
      <c r="B10" s="55"/>
      <c r="C10" s="55"/>
      <c r="D10" s="55"/>
      <c r="E10" s="55"/>
    </row>
    <row r="11" spans="1:5" x14ac:dyDescent="0.25">
      <c r="A11" s="108" t="s">
        <v>35</v>
      </c>
      <c r="B11" s="108" t="s">
        <v>71</v>
      </c>
      <c r="C11" s="163" t="s">
        <v>36</v>
      </c>
      <c r="D11" s="164"/>
      <c r="E11" s="165"/>
    </row>
    <row r="12" spans="1:5" x14ac:dyDescent="0.25">
      <c r="A12" s="46"/>
      <c r="B12" s="46"/>
      <c r="C12" s="166" t="str">
        <f>Import.Município</f>
        <v>CORONEL VIVIDA - PR</v>
      </c>
      <c r="D12" s="167"/>
      <c r="E12" s="168"/>
    </row>
    <row r="13" spans="1:5" x14ac:dyDescent="0.25">
      <c r="A13" s="47"/>
      <c r="B13" s="47"/>
      <c r="C13" s="48"/>
      <c r="D13" s="49"/>
      <c r="E13" s="49"/>
    </row>
    <row r="14" spans="1:5" ht="15" customHeight="1" x14ac:dyDescent="0.25">
      <c r="A14" s="100" t="s">
        <v>37</v>
      </c>
      <c r="B14" s="173" t="str">
        <f>ORÇAMENTO!A7</f>
        <v>OBJETO: COBERTURA METÁLICA PLATAFORMA DE ABASTECIMENTO</v>
      </c>
      <c r="C14" s="175" t="str">
        <f>ORÇAMENTO!A8</f>
        <v>LOCALIZAÇÃO: RUA BENJAMIN BORDIN - LOT. JD SCHIAVINI</v>
      </c>
      <c r="D14" s="176"/>
      <c r="E14" s="177"/>
    </row>
    <row r="15" spans="1:5" ht="37.5" customHeight="1" x14ac:dyDescent="0.25">
      <c r="A15" s="50" t="s">
        <v>68</v>
      </c>
      <c r="B15" s="174"/>
      <c r="C15" s="178"/>
      <c r="D15" s="179"/>
      <c r="E15" s="180"/>
    </row>
    <row r="16" spans="1:5" x14ac:dyDescent="0.25">
      <c r="A16" s="51"/>
      <c r="B16" s="52"/>
      <c r="C16" s="53"/>
      <c r="D16" s="53"/>
      <c r="E16" s="52"/>
    </row>
    <row r="17" spans="1:12" x14ac:dyDescent="0.25">
      <c r="A17" s="54" t="s">
        <v>38</v>
      </c>
      <c r="B17" s="52"/>
      <c r="C17" s="53"/>
      <c r="D17" s="53"/>
      <c r="E17" s="52"/>
    </row>
    <row r="18" spans="1:12" x14ac:dyDescent="0.25">
      <c r="A18" s="110" t="s">
        <v>72</v>
      </c>
      <c r="B18" s="110"/>
      <c r="C18" s="110"/>
      <c r="D18" s="110"/>
      <c r="E18" s="110"/>
    </row>
    <row r="19" spans="1:12" x14ac:dyDescent="0.25">
      <c r="A19" s="55"/>
      <c r="B19" s="55"/>
      <c r="C19" s="55"/>
      <c r="D19" s="55"/>
      <c r="E19" s="55"/>
    </row>
    <row r="20" spans="1:12" ht="15.75" thickBot="1" x14ac:dyDescent="0.3">
      <c r="A20" s="56" t="s">
        <v>39</v>
      </c>
      <c r="B20" s="57"/>
      <c r="C20" s="57"/>
      <c r="D20" s="58" t="s">
        <v>40</v>
      </c>
      <c r="E20" s="58" t="s">
        <v>41</v>
      </c>
    </row>
    <row r="21" spans="1:12" ht="16.5" thickBot="1" x14ac:dyDescent="0.3">
      <c r="A21" s="59" t="s">
        <v>42</v>
      </c>
      <c r="B21" s="60"/>
      <c r="C21" s="60"/>
      <c r="D21" s="61" t="s">
        <v>43</v>
      </c>
      <c r="E21" s="62"/>
      <c r="H21" s="181" t="s">
        <v>73</v>
      </c>
      <c r="I21" s="182"/>
      <c r="J21" s="182"/>
      <c r="K21" s="183"/>
    </row>
    <row r="22" spans="1:12" ht="15.75" x14ac:dyDescent="0.25">
      <c r="A22" s="63" t="s">
        <v>44</v>
      </c>
      <c r="B22" s="64"/>
      <c r="C22" s="64"/>
      <c r="D22" s="65" t="s">
        <v>45</v>
      </c>
      <c r="E22" s="66"/>
      <c r="H22" s="111" t="s">
        <v>74</v>
      </c>
      <c r="I22" s="112" t="s">
        <v>75</v>
      </c>
      <c r="J22" s="112" t="s">
        <v>76</v>
      </c>
      <c r="K22" s="113" t="s">
        <v>77</v>
      </c>
    </row>
    <row r="23" spans="1:12" ht="15.75" x14ac:dyDescent="0.25">
      <c r="A23" s="63" t="s">
        <v>46</v>
      </c>
      <c r="B23" s="64"/>
      <c r="C23" s="64"/>
      <c r="D23" s="65" t="s">
        <v>47</v>
      </c>
      <c r="E23" s="66"/>
      <c r="H23" s="114" t="s">
        <v>78</v>
      </c>
      <c r="I23" s="115">
        <v>0.03</v>
      </c>
      <c r="J23" s="116">
        <v>0.04</v>
      </c>
      <c r="K23" s="117">
        <v>5.5E-2</v>
      </c>
    </row>
    <row r="24" spans="1:12" ht="15.75" x14ac:dyDescent="0.25">
      <c r="A24" s="63" t="s">
        <v>48</v>
      </c>
      <c r="B24" s="64"/>
      <c r="C24" s="64"/>
      <c r="D24" s="65" t="s">
        <v>49</v>
      </c>
      <c r="E24" s="66"/>
      <c r="H24" s="114" t="s">
        <v>79</v>
      </c>
      <c r="I24" s="118">
        <v>8.0000000000000002E-3</v>
      </c>
      <c r="J24" s="119">
        <v>8.0000000000000002E-3</v>
      </c>
      <c r="K24" s="120">
        <v>0.01</v>
      </c>
    </row>
    <row r="25" spans="1:12" ht="15.75" x14ac:dyDescent="0.25">
      <c r="A25" s="67" t="s">
        <v>50</v>
      </c>
      <c r="B25" s="68"/>
      <c r="C25" s="68"/>
      <c r="D25" s="65" t="s">
        <v>51</v>
      </c>
      <c r="E25" s="69"/>
      <c r="H25" s="114" t="s">
        <v>80</v>
      </c>
      <c r="I25" s="118">
        <v>9.7000000000000003E-3</v>
      </c>
      <c r="J25" s="119">
        <v>1.2699999999999999E-2</v>
      </c>
      <c r="K25" s="120">
        <v>1.2699999999999999E-2</v>
      </c>
    </row>
    <row r="26" spans="1:12" ht="15.75" x14ac:dyDescent="0.25">
      <c r="A26" s="67" t="s">
        <v>52</v>
      </c>
      <c r="B26" s="70" t="s">
        <v>53</v>
      </c>
      <c r="C26" s="71"/>
      <c r="D26" s="72" t="s">
        <v>54</v>
      </c>
      <c r="E26" s="69"/>
      <c r="H26" s="114" t="s">
        <v>81</v>
      </c>
      <c r="I26" s="118">
        <v>5.8999999999999999E-3</v>
      </c>
      <c r="J26" s="119">
        <v>1.23E-2</v>
      </c>
      <c r="K26" s="120">
        <v>1.3899999999999999E-2</v>
      </c>
    </row>
    <row r="27" spans="1:12" ht="16.5" thickBot="1" x14ac:dyDescent="0.3">
      <c r="A27" s="73"/>
      <c r="B27" s="70" t="s">
        <v>55</v>
      </c>
      <c r="C27" s="71"/>
      <c r="D27" s="72"/>
      <c r="E27" s="69"/>
      <c r="H27" s="114" t="s">
        <v>82</v>
      </c>
      <c r="I27" s="121">
        <v>6.1600000000000002E-2</v>
      </c>
      <c r="J27" s="122">
        <v>7.3999999999999996E-2</v>
      </c>
      <c r="K27" s="123">
        <v>8.9599999999999999E-2</v>
      </c>
    </row>
    <row r="28" spans="1:12" ht="15.75" x14ac:dyDescent="0.25">
      <c r="A28" s="73"/>
      <c r="B28" s="70" t="s">
        <v>56</v>
      </c>
      <c r="C28" s="71"/>
      <c r="D28" s="72"/>
      <c r="E28" s="74">
        <f>IF(A18=" - Fornecimento de Materiais e Equipamentos (Aquisição direta)",0,ROUND(E37*D38,4))</f>
        <v>0.03</v>
      </c>
      <c r="H28" s="184" t="s">
        <v>83</v>
      </c>
      <c r="I28" s="185"/>
      <c r="J28" s="185"/>
      <c r="K28" s="186"/>
      <c r="L28" s="124">
        <v>3.6499999999999998E-2</v>
      </c>
    </row>
    <row r="29" spans="1:12" ht="15.75" x14ac:dyDescent="0.25">
      <c r="A29" s="73"/>
      <c r="B29" s="75" t="s">
        <v>57</v>
      </c>
      <c r="C29" s="77"/>
      <c r="D29" s="72"/>
      <c r="E29" s="78">
        <f>IF([1]Dados!$G$28="SELECIONAR","Ver DADOS",IF(A18=" - Fornecimento de Materiais e Equipamentos (Aquisição direta)",0,IF([1]Dados!$G$28="não desonerado",0%,4.5%)))</f>
        <v>4.4999999999999998E-2</v>
      </c>
      <c r="H29" s="187" t="s">
        <v>84</v>
      </c>
      <c r="I29" s="188"/>
      <c r="J29" s="188"/>
      <c r="K29" s="189"/>
      <c r="L29" s="125">
        <v>0.03</v>
      </c>
    </row>
    <row r="30" spans="1:12" ht="16.5" thickBot="1" x14ac:dyDescent="0.3">
      <c r="A30" s="79" t="s">
        <v>58</v>
      </c>
      <c r="B30" s="79"/>
      <c r="C30" s="79"/>
      <c r="D30" s="79"/>
      <c r="E30" s="80">
        <f>IF(A18=" - Fornecimento de Materiais e Equipamentos (Aquisição direta)",0,ROUND((((1+SUM(E$21:E$23))*(1+E$24)*(1+E$25))/(1-SUM(E$26:E$28)))-1,4))</f>
        <v>3.09E-2</v>
      </c>
      <c r="H30" s="190" t="s">
        <v>85</v>
      </c>
      <c r="I30" s="191"/>
      <c r="J30" s="191"/>
      <c r="K30" s="192"/>
      <c r="L30" s="126">
        <v>4.4999999999999998E-2</v>
      </c>
    </row>
    <row r="31" spans="1:12" x14ac:dyDescent="0.25">
      <c r="A31" s="81" t="s">
        <v>59</v>
      </c>
      <c r="B31" s="82"/>
      <c r="C31" s="82"/>
      <c r="D31" s="82"/>
      <c r="E31" s="83">
        <f>IF(A18=" - Fornecimento de Materiais e Equipamentos (Aquisição direta)",0,ROUND((((1+SUM(E$21:E$23))*(1+E$24)*(1+E$25))/(1-SUM(E$26:E$29)))-1,4))</f>
        <v>8.1100000000000005E-2</v>
      </c>
    </row>
    <row r="32" spans="1:12" x14ac:dyDescent="0.25">
      <c r="A32" s="55"/>
      <c r="B32" s="55"/>
      <c r="C32" s="55"/>
      <c r="D32" s="55"/>
      <c r="E32" s="55"/>
    </row>
    <row r="33" spans="1:5" x14ac:dyDescent="0.25">
      <c r="A33" s="55" t="s">
        <v>60</v>
      </c>
      <c r="B33" s="55"/>
      <c r="C33" s="55"/>
      <c r="D33" s="55"/>
      <c r="E33" s="55"/>
    </row>
    <row r="34" spans="1:5" x14ac:dyDescent="0.25">
      <c r="A34" s="55"/>
      <c r="B34" s="55"/>
      <c r="C34" s="55"/>
      <c r="D34" s="55"/>
      <c r="E34" s="55"/>
    </row>
    <row r="35" spans="1:5" x14ac:dyDescent="0.25">
      <c r="A35" s="170" t="str">
        <f>IF(AND(A18=" - Fornecimento de Materiais e Equipamentos (Aquisição direta)",E$31=0),"",IF(OR($R$10&lt;$T$10,$R$10&gt;$U$10)=TRUE(),$T$21,""))</f>
        <v/>
      </c>
      <c r="B35" s="170"/>
      <c r="C35" s="170"/>
      <c r="D35" s="170"/>
      <c r="E35" s="170"/>
    </row>
    <row r="36" spans="1:5" x14ac:dyDescent="0.25">
      <c r="A36" s="84"/>
      <c r="B36" s="84"/>
      <c r="C36" s="84"/>
      <c r="D36" s="84"/>
      <c r="E36" s="84"/>
    </row>
    <row r="37" spans="1:5" ht="15.75" customHeight="1" x14ac:dyDescent="0.25">
      <c r="A37" s="171" t="s">
        <v>61</v>
      </c>
      <c r="B37" s="172"/>
      <c r="C37" s="172"/>
      <c r="D37" s="172"/>
      <c r="E37" s="85">
        <v>0.6</v>
      </c>
    </row>
    <row r="38" spans="1:5" x14ac:dyDescent="0.25">
      <c r="A38" s="171" t="s">
        <v>62</v>
      </c>
      <c r="B38" s="172"/>
      <c r="C38" s="172"/>
      <c r="D38" s="85">
        <v>0.05</v>
      </c>
      <c r="E38" s="84"/>
    </row>
    <row r="39" spans="1:5" x14ac:dyDescent="0.25">
      <c r="A39" s="86"/>
      <c r="B39" s="87"/>
      <c r="C39" s="87"/>
      <c r="D39" s="88"/>
      <c r="E39" s="89"/>
    </row>
    <row r="40" spans="1:5" x14ac:dyDescent="0.25">
      <c r="A40" s="128" t="s">
        <v>63</v>
      </c>
      <c r="B40" s="128"/>
      <c r="C40" s="128"/>
      <c r="D40" s="128"/>
      <c r="E40" s="128"/>
    </row>
    <row r="43" spans="1:5" x14ac:dyDescent="0.25">
      <c r="A43" s="90"/>
      <c r="B43" s="91"/>
      <c r="C43" s="92"/>
      <c r="D43" s="92"/>
      <c r="E43" s="92"/>
    </row>
    <row r="44" spans="1:5" x14ac:dyDescent="0.25">
      <c r="A44" s="76" t="s">
        <v>86</v>
      </c>
      <c r="B44" s="76"/>
      <c r="C44" s="68"/>
      <c r="D44" s="55"/>
      <c r="E44" s="55"/>
    </row>
    <row r="45" spans="1:5" x14ac:dyDescent="0.25">
      <c r="A45" s="129" t="s">
        <v>69</v>
      </c>
      <c r="B45" s="129"/>
      <c r="C45" s="129"/>
      <c r="D45" s="93" t="s">
        <v>64</v>
      </c>
      <c r="E45" s="128" t="s">
        <v>92</v>
      </c>
    </row>
    <row r="46" spans="1:5" x14ac:dyDescent="0.25">
      <c r="A46" s="129" t="s">
        <v>91</v>
      </c>
      <c r="B46" s="129"/>
      <c r="C46" s="129"/>
      <c r="D46" s="94"/>
      <c r="E46" s="94"/>
    </row>
    <row r="47" spans="1:5" x14ac:dyDescent="0.25">
      <c r="A47" s="94"/>
      <c r="B47" s="95"/>
      <c r="C47" s="96"/>
      <c r="D47" s="94"/>
      <c r="E47" s="94"/>
    </row>
  </sheetData>
  <sheetProtection password="EE6F" sheet="1" objects="1" scenarios="1"/>
  <mergeCells count="12">
    <mergeCell ref="A38:C38"/>
    <mergeCell ref="B14:B15"/>
    <mergeCell ref="C14:E15"/>
    <mergeCell ref="H21:K21"/>
    <mergeCell ref="H28:K28"/>
    <mergeCell ref="H29:K29"/>
    <mergeCell ref="H30:K30"/>
    <mergeCell ref="C11:E11"/>
    <mergeCell ref="C12:E12"/>
    <mergeCell ref="A8:C8"/>
    <mergeCell ref="A35:E35"/>
    <mergeCell ref="A37:D37"/>
  </mergeCells>
  <dataValidations disablePrompts="1" count="2">
    <dataValidation type="decimal" allowBlank="1" showInputMessage="1" showErrorMessage="1" sqref="D38">
      <formula1>0</formula1>
      <formula2>0.05</formula2>
    </dataValidation>
    <dataValidation type="list" allowBlank="1" showInputMessage="1" showErrorMessage="1" sqref="B18:E18">
      <formula1>$Q$14:$Q$20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ORÇAMENTO</vt:lpstr>
      <vt:lpstr>CRONOGRAMA</vt:lpstr>
      <vt:lpstr>BDI</vt:lpstr>
      <vt:lpstr>BDI!Area_de_impressao</vt:lpstr>
      <vt:lpstr>ORÇAMENTO!Area_de_impressao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eng3</dc:creator>
  <cp:lastModifiedBy>engenharia4</cp:lastModifiedBy>
  <cp:lastPrinted>2019-10-24T12:37:44Z</cp:lastPrinted>
  <dcterms:created xsi:type="dcterms:W3CDTF">2013-05-17T17:26:46Z</dcterms:created>
  <dcterms:modified xsi:type="dcterms:W3CDTF">2020-08-12T18:03:57Z</dcterms:modified>
</cp:coreProperties>
</file>