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dc-ad\engenharia\DEPTO SOCIAL RUA PRIMO ZENI\REFORMA SOCIAL 2020\LICITAÇÃO\"/>
    </mc:Choice>
  </mc:AlternateContent>
  <xr:revisionPtr revIDLastSave="0" documentId="13_ncr:1_{F19CE384-02E4-4A27-BFB8-794A3B71793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ORÇAMENTO!$A$10:$G$14</definedName>
    <definedName name="_xlnm.Print_Area" localSheetId="2">BDI!$A$1:$E$46</definedName>
    <definedName name="_xlnm.Print_Area" localSheetId="0">ORÇAMENTO!$A$1:$G$21</definedName>
    <definedName name="Import.CR">[1]Dados!$G$8</definedName>
    <definedName name="Import.Município">[1]Dados!$G$7</definedName>
    <definedName name="Import.Proponente">[1]Dados!$G$6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I12" i="1"/>
  <c r="F12" i="1" s="1"/>
  <c r="H10" i="2" l="1"/>
  <c r="B10" i="2"/>
  <c r="I14" i="1"/>
  <c r="F14" i="1" s="1"/>
  <c r="G14" i="1" s="1"/>
  <c r="I13" i="1" l="1"/>
  <c r="F13" i="1" s="1"/>
  <c r="C14" i="5" l="1"/>
  <c r="B14" i="5"/>
  <c r="E29" i="5"/>
  <c r="E28" i="5"/>
  <c r="C12" i="5"/>
  <c r="E31" i="5" l="1"/>
  <c r="A35" i="5" s="1"/>
  <c r="E30" i="5"/>
  <c r="J10" i="2" l="1"/>
  <c r="G13" i="1"/>
  <c r="G11" i="1" l="1"/>
  <c r="C10" i="2" s="1"/>
  <c r="C18" i="2" s="1"/>
  <c r="A5" i="2"/>
  <c r="G15" i="1" l="1"/>
  <c r="D10" i="2"/>
  <c r="E17" i="2" l="1"/>
  <c r="D17" i="2"/>
  <c r="A4" i="2"/>
  <c r="E18" i="2" l="1"/>
  <c r="D18" i="2"/>
  <c r="F17" i="2" l="1"/>
  <c r="M10" i="1"/>
  <c r="E1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</authors>
  <commentList>
    <comment ref="A1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<sst xmlns="http://schemas.openxmlformats.org/spreadsheetml/2006/main" count="113" uniqueCount="97">
  <si>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</si>
  <si>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</si>
  <si>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</si>
  <si>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</si>
  <si>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</si>
  <si>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</si>
  <si>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</si>
  <si>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</si>
  <si>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</si>
  <si>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</si>
  <si>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</si>
  <si>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</si>
  <si>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</si>
  <si>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</si>
  <si>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</si>
  <si>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</si>
  <si>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</si>
  <si>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</si>
  <si>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</si>
  <si>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</si>
  <si>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</si>
  <si>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</si>
  <si>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</si>
  <si>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</si>
  <si>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</si>
  <si>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</si>
  <si>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</si>
  <si>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</si>
  <si>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</si>
  <si>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</si>
  <si>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</si>
  <si>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</si>
  <si>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</si>
  <si>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</si>
  <si>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</si>
  <si>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</si>
  <si>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</si>
  <si>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</si>
  <si>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</si>
  <si>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</si>
  <si>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</si>
  <si>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</si>
  <si>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</si>
  <si>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</si>
  <si>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</si>
  <si>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</si>
  <si>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</si>
  <si>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</si>
  <si>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</si>
  <si>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</si>
  <si>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</si>
  <si>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</si>
  <si>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</si>
  <si>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</si>
  <si>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</si>
  <si>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</si>
  <si>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</si>
  <si>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</si>
  <si>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</si>
  <si>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</si>
  <si>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</si>
  <si>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</si>
  <si>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</si>
  <si>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</si>
  <si>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</si>
  <si>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</si>
  <si>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</si>
  <si>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</si>
  <si>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</si>
  <si>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</si>
  <si>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</si>
  <si>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</si>
  <si>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</si>
  <si>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</si>
  <si>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</si>
  <si>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</si>
  <si>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</si>
  <si>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</si>
  <si>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</si>
  <si>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</si>
  <si>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</si>
  <si>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</si>
  <si>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</si>
  <si>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</si>
  <si>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CPF/CNPJ ou Crea:</t>
  </si>
  <si>
    <t>XX/XX/2019</t>
  </si>
  <si>
    <t>m²</t>
  </si>
  <si>
    <t>LOCALIZAÇÃO: RUA  PRIMO ZENI - BAIRRO JD LUIZ SCHIAVINI</t>
  </si>
  <si>
    <t>OBJETO: PINTURA DEPTO SOCIAL</t>
  </si>
  <si>
    <t>2.1</t>
  </si>
  <si>
    <t>96130</t>
  </si>
  <si>
    <t>95626</t>
  </si>
  <si>
    <t>100754</t>
  </si>
  <si>
    <t>PINTURA DEPTO SOCIAL</t>
  </si>
  <si>
    <t>APLICAÇÃO MANUAL DE MASSA ACRÍLICA EM PAREDES EXTERNAS DE CASAS, UMA DEMÃO. AF_05/2017</t>
  </si>
  <si>
    <t>APLICAÇÃO MANUAL DE TINTA ACRÍLICA EM PAREDE EXTERNAS, DUAS DEMÃOS. AF_11/2016</t>
  </si>
  <si>
    <t>PINTURA COM TINTA ACRÍLICA DE ACABAMENTO APLICADA A ROLO OU PINCEL SOBRE SUPERFÍCIES METÁLICAS (EXCETO PERFIL) EXECUTADO EM OBRA (02 DEMÃOS). AF_01/2020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</si>
</sst>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3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10"/>
      <name val="Arial"/>
      <family val="2"/>
    </font>
    <font>
      <sz val="12"/>
      <color rgb="FFC0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rgb="FFC00000"/>
      <name val="Arial"/>
      <family val="2"/>
    </font>
    <font>
      <b/>
      <sz val="9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5" fillId="0" borderId="45" xfId="0" applyNumberFormat="1" applyFont="1" applyFill="1" applyBorder="1" applyAlignment="1">
      <alignment horizontal="center" vertical="center"/>
    </xf>
    <xf numFmtId="10" fontId="25" fillId="0" borderId="46" xfId="0" applyNumberFormat="1" applyFont="1" applyFill="1" applyBorder="1" applyAlignment="1">
      <alignment horizontal="center" vertical="center"/>
    </xf>
    <xf numFmtId="10" fontId="25" fillId="0" borderId="47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48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3" xfId="0" applyNumberFormat="1" applyFont="1" applyFill="1" applyBorder="1" applyAlignment="1">
      <alignment horizontal="center" vertical="center"/>
    </xf>
    <xf numFmtId="10" fontId="25" fillId="0" borderId="56" xfId="0" applyNumberFormat="1" applyFont="1" applyFill="1" applyBorder="1" applyAlignment="1">
      <alignment horizontal="center" vertical="center"/>
    </xf>
    <xf numFmtId="10" fontId="25" fillId="0" borderId="60" xfId="0" applyNumberFormat="1" applyFont="1" applyFill="1" applyBorder="1" applyAlignment="1">
      <alignment horizontal="center" vertical="center"/>
    </xf>
    <xf numFmtId="43" fontId="1" fillId="2" borderId="2" xfId="3" applyFont="1" applyFill="1" applyBorder="1" applyAlignment="1" applyProtection="1">
      <alignment horizontal="center"/>
    </xf>
    <xf numFmtId="10" fontId="15" fillId="6" borderId="0" xfId="1" applyNumberFormat="1" applyFont="1" applyFill="1" applyBorder="1" applyProtection="1">
      <protection locked="0"/>
    </xf>
    <xf numFmtId="10" fontId="15" fillId="0" borderId="0" xfId="1" applyNumberFormat="1" applyFont="1" applyFill="1" applyBorder="1" applyProtection="1">
      <protection locked="0"/>
    </xf>
    <xf numFmtId="0" fontId="0" fillId="0" borderId="0" xfId="0" applyFont="1" applyAlignment="1">
      <alignment horizontal="center"/>
    </xf>
    <xf numFmtId="0" fontId="27" fillId="2" borderId="0" xfId="0" applyFont="1" applyFill="1" applyBorder="1" applyAlignment="1" applyProtection="1">
      <alignment horizontal="center" vertical="top" wrapText="1"/>
    </xf>
    <xf numFmtId="4" fontId="28" fillId="0" borderId="0" xfId="0" applyNumberFormat="1" applyFont="1" applyBorder="1" applyAlignment="1" applyProtection="1">
      <alignment horizontal="center"/>
    </xf>
    <xf numFmtId="0" fontId="29" fillId="2" borderId="2" xfId="0" applyFont="1" applyFill="1" applyBorder="1" applyAlignment="1" applyProtection="1">
      <alignment horizontal="justify" vertical="top" wrapText="1"/>
    </xf>
    <xf numFmtId="0" fontId="29" fillId="2" borderId="2" xfId="0" applyFont="1" applyFill="1" applyBorder="1" applyAlignment="1" applyProtection="1">
      <alignment horizontal="center"/>
    </xf>
    <xf numFmtId="4" fontId="29" fillId="2" borderId="2" xfId="0" applyNumberFormat="1" applyFont="1" applyFill="1" applyBorder="1" applyAlignment="1" applyProtection="1"/>
    <xf numFmtId="0" fontId="30" fillId="0" borderId="0" xfId="0" applyFont="1" applyAlignment="1">
      <alignment horizontal="center"/>
    </xf>
    <xf numFmtId="4" fontId="29" fillId="3" borderId="2" xfId="0" applyNumberFormat="1" applyFont="1" applyFill="1" applyBorder="1" applyAlignment="1" applyProtection="1">
      <protection locked="0"/>
    </xf>
    <xf numFmtId="0" fontId="31" fillId="2" borderId="0" xfId="0" applyFont="1" applyFill="1" applyBorder="1" applyAlignment="1" applyProtection="1">
      <alignment horizontal="center" vertical="top" wrapText="1"/>
    </xf>
    <xf numFmtId="164" fontId="32" fillId="3" borderId="0" xfId="1" applyNumberFormat="1" applyFont="1" applyFill="1" applyBorder="1" applyAlignment="1" applyProtection="1">
      <alignment horizontal="center" vertical="center"/>
      <protection locked="0"/>
    </xf>
    <xf numFmtId="4" fontId="32" fillId="0" borderId="1" xfId="0" applyNumberFormat="1" applyFont="1" applyBorder="1" applyAlignment="1" applyProtection="1">
      <alignment horizontal="center"/>
    </xf>
    <xf numFmtId="4" fontId="32" fillId="0" borderId="0" xfId="0" applyNumberFormat="1" applyFont="1" applyBorder="1" applyAlignment="1" applyProtection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</cellXfs>
  <cellStyles count="4">
    <cellStyle name="Normal" xfId="0" builtinId="0"/>
    <cellStyle name="Normal 2" xfId="2" xr:uid="{00000000-0005-0000-0000-000001000000}"/>
    <cellStyle name="Porcentagem" xfId="1" builtinId="5"/>
    <cellStyle name="Vírgula" xfId="3" builtinId="3"/>
  </cellStyles>
  <dxfs count="5">
    <dxf>
      <font>
        <b/>
        <i val="0"/>
        <condense val="0"/>
        <extend val="0"/>
      </font>
      <fill>
        <patternFill>
          <bgColor indexed="2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ng\COMPARTILHADO\ASFALTO\2017%20-%20PAV%20ASF&#193;LTICA\04%20%20-%20ACESSOS%20AO%20LAGO\OR&#199;AMENTO%20CR%208419572016-MTUR-P1037093-43\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topLeftCell="A7" workbookViewId="0">
      <selection activeCell="I13" sqref="I13"/>
    </sheetView>
  </sheetViews>
  <sheetFormatPr defaultRowHeight="15" x14ac:dyDescent="0.25"/>
  <cols>
    <col min="1" max="1" width="6.7109375" customWidth="1"/>
    <col min="2" max="2" width="8.7109375" bestFit="1" customWidth="1"/>
    <col min="3" max="3" width="47.42578125" customWidth="1"/>
    <col min="4" max="4" width="4.85546875" bestFit="1" customWidth="1"/>
    <col min="5" max="5" width="7.85546875" bestFit="1" customWidth="1"/>
    <col min="6" max="6" width="10" bestFit="1" customWidth="1"/>
    <col min="7" max="7" width="12.7109375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K1" s="145" t="s">
        <v>21</v>
      </c>
    </row>
    <row r="2" spans="1:13" x14ac:dyDescent="0.25">
      <c r="A2" s="31"/>
      <c r="B2" s="31"/>
      <c r="C2" s="31"/>
      <c r="D2" s="31"/>
      <c r="E2" s="31"/>
      <c r="F2" s="31"/>
      <c r="G2" s="31"/>
      <c r="I2" s="148" t="s">
        <v>8</v>
      </c>
      <c r="K2" s="146"/>
    </row>
    <row r="3" spans="1:13" x14ac:dyDescent="0.25">
      <c r="A3" s="31"/>
      <c r="B3" s="31"/>
      <c r="C3" s="32"/>
      <c r="D3" s="31"/>
      <c r="E3" s="31"/>
      <c r="F3" s="31"/>
      <c r="G3" s="31"/>
      <c r="I3" s="149"/>
      <c r="K3" s="146"/>
    </row>
    <row r="4" spans="1:13" x14ac:dyDescent="0.25">
      <c r="A4" s="31"/>
      <c r="B4" s="31"/>
      <c r="C4" s="31"/>
      <c r="D4" s="31"/>
      <c r="E4" s="31"/>
      <c r="F4" s="31"/>
      <c r="G4" s="31"/>
      <c r="I4" s="149"/>
      <c r="K4" s="146"/>
    </row>
    <row r="5" spans="1:13" x14ac:dyDescent="0.25">
      <c r="A5" s="31"/>
      <c r="B5" s="31"/>
      <c r="C5" s="31"/>
      <c r="D5" s="31"/>
      <c r="E5" s="31"/>
      <c r="F5" s="31"/>
      <c r="G5" s="31"/>
      <c r="I5" s="149"/>
      <c r="K5" s="146"/>
    </row>
    <row r="6" spans="1:13" x14ac:dyDescent="0.25">
      <c r="A6" s="31"/>
      <c r="B6" s="31"/>
      <c r="C6" s="31"/>
      <c r="D6" s="31"/>
      <c r="E6" s="31"/>
      <c r="F6" s="31"/>
      <c r="G6" s="31"/>
      <c r="I6" s="150"/>
      <c r="K6" s="146"/>
    </row>
    <row r="7" spans="1:13" x14ac:dyDescent="0.25">
      <c r="A7" s="143" t="s">
        <v>88</v>
      </c>
      <c r="B7" s="143"/>
      <c r="C7" s="143"/>
      <c r="D7" s="143"/>
      <c r="E7" s="143"/>
      <c r="F7" s="143"/>
      <c r="G7" s="143"/>
      <c r="K7" s="146"/>
    </row>
    <row r="8" spans="1:13" x14ac:dyDescent="0.25">
      <c r="A8" s="151" t="s">
        <v>87</v>
      </c>
      <c r="B8" s="151"/>
      <c r="C8" s="151"/>
      <c r="D8" s="151"/>
      <c r="E8" s="151"/>
      <c r="F8" s="151"/>
      <c r="G8" s="151"/>
      <c r="K8" s="146"/>
      <c r="L8" s="9" t="s">
        <v>9</v>
      </c>
    </row>
    <row r="9" spans="1:13" x14ac:dyDescent="0.25">
      <c r="A9" s="152"/>
      <c r="B9" s="153"/>
      <c r="C9" s="153"/>
      <c r="D9" s="153"/>
      <c r="E9" s="153"/>
      <c r="F9" s="153"/>
      <c r="G9" s="154"/>
      <c r="K9" s="147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G15</f>
        <v>6422.08</v>
      </c>
    </row>
    <row r="11" spans="1:13" s="136" customFormat="1" ht="12" x14ac:dyDescent="0.2">
      <c r="A11" s="133">
        <v>2</v>
      </c>
      <c r="B11" s="133"/>
      <c r="C11" s="133" t="s">
        <v>93</v>
      </c>
      <c r="D11" s="134"/>
      <c r="E11" s="135"/>
      <c r="F11" s="135"/>
      <c r="G11" s="135">
        <f>SUM(G12:G14)</f>
        <v>6422.08</v>
      </c>
      <c r="I11" s="137"/>
      <c r="J11" s="138"/>
      <c r="K11" s="139"/>
      <c r="L11" s="140"/>
      <c r="M11" s="141"/>
    </row>
    <row r="12" spans="1:13" s="130" customFormat="1" ht="22.5" x14ac:dyDescent="0.25">
      <c r="A12" s="109" t="s">
        <v>89</v>
      </c>
      <c r="B12" s="109" t="s">
        <v>90</v>
      </c>
      <c r="C12" s="109" t="s">
        <v>94</v>
      </c>
      <c r="D12" s="5" t="s">
        <v>86</v>
      </c>
      <c r="E12" s="5">
        <v>48.05</v>
      </c>
      <c r="F12" s="6">
        <f t="shared" ref="F12:F14" si="0">ROUND(I12,2)</f>
        <v>23.04</v>
      </c>
      <c r="G12" s="6">
        <f t="shared" ref="G12:G14" si="1">ROUND(F12*E12,2)</f>
        <v>1107.07</v>
      </c>
      <c r="I12" s="7">
        <f>ROUND(L12-(L12*$K$10),2)</f>
        <v>23.04</v>
      </c>
      <c r="J12" s="131"/>
      <c r="K12" s="107"/>
      <c r="L12" s="9">
        <v>23.04</v>
      </c>
      <c r="M12" s="132"/>
    </row>
    <row r="13" spans="1:13" s="1" customFormat="1" ht="22.5" x14ac:dyDescent="0.25">
      <c r="A13" s="109" t="s">
        <v>89</v>
      </c>
      <c r="B13" s="109" t="s">
        <v>91</v>
      </c>
      <c r="C13" s="109" t="s">
        <v>95</v>
      </c>
      <c r="D13" s="5" t="s">
        <v>86</v>
      </c>
      <c r="E13" s="127">
        <v>240.24</v>
      </c>
      <c r="F13" s="6">
        <f t="shared" si="0"/>
        <v>17.149999999999999</v>
      </c>
      <c r="G13" s="6">
        <f t="shared" si="1"/>
        <v>4120.12</v>
      </c>
      <c r="I13" s="7">
        <f>ROUND(L13-(L13*$K$10),2)</f>
        <v>17.149999999999999</v>
      </c>
      <c r="J13" s="106"/>
      <c r="K13" s="107"/>
      <c r="L13" s="9">
        <v>17.149999999999999</v>
      </c>
      <c r="M13" s="11"/>
    </row>
    <row r="14" spans="1:13" s="130" customFormat="1" ht="33.75" x14ac:dyDescent="0.25">
      <c r="A14" s="109" t="s">
        <v>89</v>
      </c>
      <c r="B14" s="109" t="s">
        <v>92</v>
      </c>
      <c r="C14" s="109" t="s">
        <v>96</v>
      </c>
      <c r="D14" s="5" t="s">
        <v>86</v>
      </c>
      <c r="E14" s="127">
        <v>40.450000000000003</v>
      </c>
      <c r="F14" s="6">
        <f t="shared" si="0"/>
        <v>29.54</v>
      </c>
      <c r="G14" s="6">
        <f t="shared" si="1"/>
        <v>1194.8900000000001</v>
      </c>
      <c r="I14" s="7">
        <f t="shared" ref="I14" si="2">ROUND(L14-(L14*$K$10),2)</f>
        <v>29.54</v>
      </c>
      <c r="J14" s="131"/>
      <c r="K14" s="107"/>
      <c r="L14" s="9">
        <v>29.54</v>
      </c>
      <c r="M14" s="132"/>
    </row>
    <row r="15" spans="1:13" x14ac:dyDescent="0.25">
      <c r="A15" s="142" t="s">
        <v>4</v>
      </c>
      <c r="B15" s="142"/>
      <c r="C15" s="142"/>
      <c r="D15" s="142"/>
      <c r="E15" s="142"/>
      <c r="F15" s="142"/>
      <c r="G15" s="8">
        <f>G11</f>
        <v>6422.08</v>
      </c>
    </row>
    <row r="16" spans="1:13" x14ac:dyDescent="0.25">
      <c r="A16" s="31"/>
      <c r="B16" s="31"/>
      <c r="C16" s="31"/>
      <c r="D16" s="31"/>
      <c r="E16" s="31"/>
      <c r="F16" s="31"/>
      <c r="G16" s="31"/>
    </row>
    <row r="17" spans="1:7" ht="15.75" x14ac:dyDescent="0.25">
      <c r="A17" s="144"/>
      <c r="B17" s="144"/>
      <c r="C17" s="144"/>
      <c r="D17" s="144"/>
      <c r="E17" s="144"/>
      <c r="F17" s="144"/>
      <c r="G17" s="144"/>
    </row>
    <row r="18" spans="1:7" x14ac:dyDescent="0.25">
      <c r="A18" s="31"/>
      <c r="B18" s="31"/>
      <c r="C18" s="31"/>
      <c r="D18" s="31"/>
      <c r="E18" s="31"/>
      <c r="F18" s="31"/>
      <c r="G18" s="31"/>
    </row>
    <row r="19" spans="1:7" x14ac:dyDescent="0.25">
      <c r="A19" s="31"/>
      <c r="B19" s="31"/>
      <c r="C19" s="31"/>
      <c r="D19" s="31"/>
      <c r="E19" s="31"/>
      <c r="F19" s="31"/>
      <c r="G19" s="31"/>
    </row>
    <row r="20" spans="1:7" x14ac:dyDescent="0.25">
      <c r="A20" s="31"/>
      <c r="B20" s="31"/>
      <c r="C20" s="31"/>
      <c r="D20" s="31"/>
      <c r="E20" s="31"/>
      <c r="F20" s="31"/>
      <c r="G20" s="31"/>
    </row>
    <row r="21" spans="1:7" x14ac:dyDescent="0.25">
      <c r="A21" s="31"/>
      <c r="B21" s="31"/>
      <c r="C21" s="31"/>
      <c r="D21" s="31"/>
      <c r="E21" s="31"/>
      <c r="F21" s="31"/>
      <c r="G21" s="31"/>
    </row>
    <row r="22" spans="1:7" x14ac:dyDescent="0.25">
      <c r="A22" s="31"/>
      <c r="B22" s="31"/>
      <c r="C22" s="31"/>
      <c r="D22" s="31"/>
      <c r="E22" s="31"/>
      <c r="F22" s="31"/>
      <c r="G22" s="31"/>
    </row>
    <row r="23" spans="1:7" x14ac:dyDescent="0.25">
      <c r="A23" s="31"/>
      <c r="B23" s="31"/>
      <c r="C23" s="31"/>
      <c r="D23" s="31"/>
      <c r="E23" s="31"/>
      <c r="F23" s="31"/>
      <c r="G23" s="31"/>
    </row>
    <row r="24" spans="1:7" x14ac:dyDescent="0.25">
      <c r="A24" s="31"/>
      <c r="B24" s="31"/>
      <c r="C24" s="31"/>
      <c r="D24" s="31"/>
      <c r="E24" s="31"/>
      <c r="F24" s="31"/>
      <c r="G24" s="31"/>
    </row>
  </sheetData>
  <sheetProtection algorithmName="SHA-512" hashValue="x27Vg6xf/KNt6io3xkRj9h4raTJP12JJAHBW7p/rogl8OrtDjT+Vr9M+BvAJz4lIRk6MUqX4jbrVcHUBo2qFUg==" saltValue="mU0p13J43TB5P2eFOKKKsw==" spinCount="100000" sheet="1" objects="1" scenarios="1" selectLockedCells="1"/>
  <mergeCells count="7">
    <mergeCell ref="A15:F15"/>
    <mergeCell ref="A7:G7"/>
    <mergeCell ref="A17:G17"/>
    <mergeCell ref="K1:K9"/>
    <mergeCell ref="I2:I6"/>
    <mergeCell ref="A8:G8"/>
    <mergeCell ref="A9:G9"/>
  </mergeCells>
  <phoneticPr fontId="33" type="noConversion"/>
  <conditionalFormatting sqref="C11:C14 D13:E14 D12">
    <cfRule type="expression" dxfId="0" priority="17" stopIfTrue="1">
      <formula>$B11=$BD11</formula>
    </cfRule>
  </conditionalFormatting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4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2"/>
  <sheetViews>
    <sheetView workbookViewId="0">
      <selection activeCell="G17" sqref="G17:H19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7.28515625" customWidth="1"/>
    <col min="7" max="7" width="7" bestFit="1" customWidth="1"/>
    <col min="8" max="8" width="8" customWidth="1"/>
    <col min="9" max="11" width="7" bestFit="1" customWidth="1"/>
    <col min="12" max="12" width="6" bestFit="1" customWidth="1"/>
    <col min="13" max="13" width="7" hidden="1" customWidth="1"/>
    <col min="14" max="14" width="6" hidden="1" customWidth="1"/>
    <col min="15" max="15" width="7" hidden="1" customWidth="1"/>
    <col min="16" max="16" width="6" hidden="1" customWidth="1"/>
  </cols>
  <sheetData>
    <row r="1" spans="1:16" ht="141" customHeight="1" x14ac:dyDescent="0.25">
      <c r="A1" s="157"/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6" ht="15.75" x14ac:dyDescent="0.25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</row>
    <row r="3" spans="1:16" ht="15" x14ac:dyDescent="0.25">
      <c r="A3" s="13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15" x14ac:dyDescent="0.25">
      <c r="A4" s="40" t="str">
        <f>ORÇAMENTO!A7</f>
        <v>OBJETO: PINTURA DEPTO SOCIAL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2"/>
    </row>
    <row r="5" spans="1:16" ht="15" x14ac:dyDescent="0.25">
      <c r="A5" s="40" t="str">
        <f>ORÇAMENTO!A8</f>
        <v>LOCALIZAÇÃO: RUA  PRIMO ZENI - BAIRRO JD LUIZ SCHIAVINI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2"/>
    </row>
    <row r="6" spans="1:16" ht="15" x14ac:dyDescent="0.25">
      <c r="A6" s="40" t="s">
        <v>23</v>
      </c>
      <c r="B6" s="43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5"/>
    </row>
    <row r="7" spans="1:16" ht="15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6"/>
      <c r="L7" s="16"/>
      <c r="M7" s="16"/>
      <c r="N7" s="16"/>
      <c r="O7" s="16"/>
      <c r="P7" s="16"/>
    </row>
    <row r="8" spans="1:16" ht="15" x14ac:dyDescent="0.25">
      <c r="A8" s="159" t="s">
        <v>10</v>
      </c>
      <c r="B8" s="159" t="s">
        <v>24</v>
      </c>
      <c r="C8" s="161" t="s">
        <v>25</v>
      </c>
      <c r="D8" s="33" t="s">
        <v>29</v>
      </c>
      <c r="E8" s="159" t="s">
        <v>11</v>
      </c>
      <c r="F8" s="159"/>
      <c r="G8" s="159" t="s">
        <v>12</v>
      </c>
      <c r="H8" s="159"/>
      <c r="I8" s="159" t="s">
        <v>13</v>
      </c>
      <c r="J8" s="159"/>
      <c r="K8" s="159" t="s">
        <v>14</v>
      </c>
      <c r="L8" s="159"/>
      <c r="M8" s="159" t="s">
        <v>15</v>
      </c>
      <c r="N8" s="159"/>
      <c r="O8" s="159" t="s">
        <v>16</v>
      </c>
      <c r="P8" s="159"/>
    </row>
    <row r="9" spans="1:16" ht="15" x14ac:dyDescent="0.25">
      <c r="A9" s="160"/>
      <c r="B9" s="160"/>
      <c r="C9" s="162"/>
      <c r="D9" s="34" t="s">
        <v>30</v>
      </c>
      <c r="E9" s="17" t="s">
        <v>17</v>
      </c>
      <c r="F9" s="18" t="s">
        <v>18</v>
      </c>
      <c r="G9" s="17" t="s">
        <v>17</v>
      </c>
      <c r="H9" s="18" t="s">
        <v>18</v>
      </c>
      <c r="I9" s="17" t="s">
        <v>17</v>
      </c>
      <c r="J9" s="18" t="s">
        <v>18</v>
      </c>
      <c r="K9" s="17" t="s">
        <v>17</v>
      </c>
      <c r="L9" s="18" t="s">
        <v>18</v>
      </c>
      <c r="M9" s="17" t="s">
        <v>17</v>
      </c>
      <c r="N9" s="18" t="s">
        <v>18</v>
      </c>
      <c r="O9" s="17" t="s">
        <v>17</v>
      </c>
      <c r="P9" s="18" t="s">
        <v>18</v>
      </c>
    </row>
    <row r="10" spans="1:16" ht="15" x14ac:dyDescent="0.25">
      <c r="A10" s="19">
        <v>1</v>
      </c>
      <c r="B10" s="20" t="str">
        <f>ORÇAMENTO!C11</f>
        <v>PINTURA DEPTO SOCIAL</v>
      </c>
      <c r="C10" s="21">
        <f>ORÇAMENTO!G11</f>
        <v>6422.08</v>
      </c>
      <c r="D10" s="35">
        <f>((C10*100)/$C$18)/100</f>
        <v>1</v>
      </c>
      <c r="E10" s="22">
        <v>100</v>
      </c>
      <c r="F10" s="21">
        <v>100</v>
      </c>
      <c r="G10" s="22"/>
      <c r="H10" s="21">
        <f>G10+E10</f>
        <v>100</v>
      </c>
      <c r="I10" s="22"/>
      <c r="J10" s="21">
        <f>E10+G10+I10</f>
        <v>100</v>
      </c>
      <c r="K10" s="22"/>
      <c r="L10" s="21"/>
      <c r="M10" s="22"/>
      <c r="N10" s="21"/>
      <c r="O10" s="23"/>
      <c r="P10" s="24"/>
    </row>
    <row r="11" spans="1:16" ht="15" x14ac:dyDescent="0.25">
      <c r="A11" s="19"/>
      <c r="B11" s="20"/>
      <c r="C11" s="21"/>
      <c r="D11" s="35"/>
      <c r="E11" s="22"/>
      <c r="F11" s="21"/>
      <c r="G11" s="22"/>
      <c r="H11" s="21"/>
      <c r="I11" s="22"/>
      <c r="J11" s="21"/>
      <c r="K11" s="22"/>
      <c r="L11" s="21"/>
      <c r="M11" s="22"/>
      <c r="N11" s="21"/>
      <c r="O11" s="23"/>
      <c r="P11" s="24"/>
    </row>
    <row r="12" spans="1:16" ht="15" x14ac:dyDescent="0.25">
      <c r="A12" s="19"/>
      <c r="B12" s="20"/>
      <c r="C12" s="21"/>
      <c r="D12" s="35"/>
      <c r="E12" s="22"/>
      <c r="F12" s="21"/>
      <c r="G12" s="22"/>
      <c r="H12" s="21"/>
      <c r="I12" s="22"/>
      <c r="J12" s="21"/>
      <c r="K12" s="22"/>
      <c r="L12" s="21"/>
      <c r="M12" s="22"/>
      <c r="N12" s="21"/>
      <c r="O12" s="23"/>
      <c r="P12" s="24"/>
    </row>
    <row r="13" spans="1:16" ht="15" x14ac:dyDescent="0.25">
      <c r="A13" s="19"/>
      <c r="B13" s="20"/>
      <c r="C13" s="21"/>
      <c r="D13" s="35"/>
      <c r="E13" s="22"/>
      <c r="F13" s="21"/>
      <c r="G13" s="22"/>
      <c r="H13" s="21"/>
      <c r="I13" s="22"/>
      <c r="J13" s="21"/>
      <c r="K13" s="22"/>
      <c r="L13" s="21"/>
      <c r="M13" s="22"/>
      <c r="N13" s="21"/>
      <c r="O13" s="23"/>
      <c r="P13" s="24"/>
    </row>
    <row r="14" spans="1:16" ht="15" x14ac:dyDescent="0.25">
      <c r="A14" s="19"/>
      <c r="B14" s="20"/>
      <c r="C14" s="21"/>
      <c r="D14" s="35"/>
      <c r="E14" s="22"/>
      <c r="F14" s="21"/>
      <c r="G14" s="22"/>
      <c r="H14" s="21"/>
      <c r="I14" s="22"/>
      <c r="J14" s="21"/>
      <c r="K14" s="101"/>
      <c r="L14" s="102"/>
      <c r="M14" s="101"/>
      <c r="N14" s="102"/>
      <c r="O14" s="103"/>
      <c r="P14" s="104"/>
    </row>
    <row r="15" spans="1:16" ht="15" x14ac:dyDescent="0.25">
      <c r="A15" s="19"/>
      <c r="B15" s="20"/>
      <c r="C15" s="21"/>
      <c r="D15" s="35"/>
      <c r="E15" s="22"/>
      <c r="F15" s="21"/>
      <c r="G15" s="22"/>
      <c r="H15" s="21"/>
      <c r="I15" s="22"/>
      <c r="J15" s="21"/>
      <c r="K15" s="101"/>
      <c r="L15" s="102"/>
      <c r="M15" s="101"/>
      <c r="N15" s="102"/>
      <c r="O15" s="103"/>
      <c r="P15" s="104"/>
    </row>
    <row r="16" spans="1:16" ht="15" x14ac:dyDescent="0.25">
      <c r="A16" s="19"/>
      <c r="B16" s="20"/>
      <c r="C16" s="21"/>
      <c r="D16" s="35"/>
      <c r="E16" s="22"/>
      <c r="F16" s="21"/>
      <c r="G16" s="22"/>
      <c r="H16" s="21"/>
      <c r="I16" s="22"/>
      <c r="J16" s="21"/>
      <c r="K16" s="101"/>
      <c r="L16" s="102"/>
      <c r="M16" s="101"/>
      <c r="N16" s="102"/>
      <c r="O16" s="103"/>
      <c r="P16" s="104"/>
    </row>
    <row r="17" spans="1:16" ht="15" x14ac:dyDescent="0.25">
      <c r="A17" s="25"/>
      <c r="B17" s="26" t="s">
        <v>26</v>
      </c>
      <c r="C17" s="28"/>
      <c r="D17" s="36">
        <f>SUM(D10:D16)</f>
        <v>1</v>
      </c>
      <c r="E17" s="37">
        <f>((D10*E10)/100)+((D11*E11)/100)+((D12*E12)/100)+((D13*E13)/100)+((D14*E14)/100)+((D15*E15)/100)+((D16*E16)/100)</f>
        <v>1</v>
      </c>
      <c r="F17" s="37">
        <f>E17</f>
        <v>1</v>
      </c>
      <c r="G17" s="37"/>
      <c r="H17" s="37"/>
      <c r="I17" s="37"/>
      <c r="J17" s="37"/>
      <c r="K17" s="37"/>
      <c r="L17" s="37"/>
      <c r="M17" s="28"/>
      <c r="N17" s="105"/>
      <c r="O17" s="28"/>
      <c r="P17" s="28"/>
    </row>
    <row r="18" spans="1:16" ht="15" x14ac:dyDescent="0.25">
      <c r="A18" s="29"/>
      <c r="B18" s="30" t="s">
        <v>27</v>
      </c>
      <c r="C18" s="28">
        <f>SUM(C10:C16)</f>
        <v>6422.08</v>
      </c>
      <c r="D18" s="36">
        <f>D17</f>
        <v>1</v>
      </c>
      <c r="E18" s="155">
        <f>(C18*E17)</f>
        <v>6422.08</v>
      </c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</row>
    <row r="19" spans="1:16" ht="15" x14ac:dyDescent="0.25">
      <c r="A19" s="38"/>
      <c r="B19" s="39" t="s">
        <v>28</v>
      </c>
      <c r="C19" s="27"/>
      <c r="D19" s="27"/>
      <c r="E19" s="155">
        <f>E18</f>
        <v>6422.08</v>
      </c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</row>
    <row r="20" spans="1:16" ht="15" x14ac:dyDescent="0.25"/>
    <row r="21" spans="1:16" ht="15" x14ac:dyDescent="0.25">
      <c r="A21" s="158"/>
      <c r="B21" s="158"/>
      <c r="D21" s="158"/>
      <c r="E21" s="158"/>
      <c r="F21" s="158"/>
      <c r="G21" s="158"/>
      <c r="H21" s="158"/>
      <c r="I21" s="158"/>
      <c r="J21" s="158"/>
    </row>
    <row r="22" spans="1:16" ht="15" x14ac:dyDescent="0.25">
      <c r="A22" t="s">
        <v>31</v>
      </c>
      <c r="D22" t="s">
        <v>32</v>
      </c>
    </row>
    <row r="23" spans="1:16" ht="15" x14ac:dyDescent="0.25"/>
    <row r="24" spans="1:16" ht="15" x14ac:dyDescent="0.25"/>
    <row r="25" spans="1:16" ht="15" x14ac:dyDescent="0.25"/>
    <row r="26" spans="1:16" ht="15" x14ac:dyDescent="0.25"/>
    <row r="27" spans="1:16" ht="15" x14ac:dyDescent="0.25"/>
    <row r="28" spans="1:16" ht="15" x14ac:dyDescent="0.25"/>
    <row r="29" spans="1:16" ht="15" x14ac:dyDescent="0.25"/>
    <row r="30" spans="1:16" ht="15" x14ac:dyDescent="0.25"/>
    <row r="31" spans="1:16" ht="15" x14ac:dyDescent="0.25"/>
    <row r="32" spans="1:16" ht="15" x14ac:dyDescent="0.25"/>
  </sheetData>
  <sheetProtection algorithmName="SHA-512" hashValue="WZpL8jTTc5jOiT4P03Jk3fRLpfSi1t02w0grSl6uHfniEgWOIs1QtCn1RGB93dOMKRZYrcsVs4loTgeywrCjdw==" saltValue="9K/6bg/woB0d3yXn6Sjhgw==" spinCount="100000" sheet="1" objects="1" scenarios="1"/>
  <mergeCells count="25">
    <mergeCell ref="A1:P1"/>
    <mergeCell ref="A21:B21"/>
    <mergeCell ref="D21:J21"/>
    <mergeCell ref="O19:P19"/>
    <mergeCell ref="M8:N8"/>
    <mergeCell ref="O8:P8"/>
    <mergeCell ref="K8:L8"/>
    <mergeCell ref="A8:A9"/>
    <mergeCell ref="E8:F8"/>
    <mergeCell ref="G8:H8"/>
    <mergeCell ref="I8:J8"/>
    <mergeCell ref="B8:B9"/>
    <mergeCell ref="C8:C9"/>
    <mergeCell ref="E19:F19"/>
    <mergeCell ref="G19:H19"/>
    <mergeCell ref="I19:J19"/>
    <mergeCell ref="K19:L19"/>
    <mergeCell ref="M19:N19"/>
    <mergeCell ref="A2:P2"/>
    <mergeCell ref="E18:F18"/>
    <mergeCell ref="G18:H18"/>
    <mergeCell ref="I18:J18"/>
    <mergeCell ref="K18:L18"/>
    <mergeCell ref="M18:N18"/>
    <mergeCell ref="O18:P18"/>
  </mergeCells>
  <conditionalFormatting sqref="N17 P17 J10:J14 L10:L14 P10:P14 N10:N14 H10:H14 F10:F14 H16">
    <cfRule type="cellIs" dxfId="4" priority="7" stopIfTrue="1" operator="equal">
      <formula>D10+F10-100</formula>
    </cfRule>
  </conditionalFormatting>
  <conditionalFormatting sqref="M19:P19">
    <cfRule type="expression" dxfId="3" priority="19" stopIfTrue="1">
      <formula>#REF!=0</formula>
    </cfRule>
  </conditionalFormatting>
  <conditionalFormatting sqref="J16 L16 P16 N16 F16">
    <cfRule type="cellIs" dxfId="2" priority="2" stopIfTrue="1" operator="equal">
      <formula>D16+F16-100</formula>
    </cfRule>
  </conditionalFormatting>
  <conditionalFormatting sqref="J15 L15 P15 N15 H15 F15">
    <cfRule type="cellIs" dxfId="1" priority="1" stopIfTrue="1" operator="equal">
      <formula>D15+F15-100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7"/>
  <sheetViews>
    <sheetView topLeftCell="A13" workbookViewId="0">
      <selection activeCell="E28" sqref="E28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129"/>
      <c r="B1" s="129"/>
      <c r="C1" s="129"/>
      <c r="D1" s="129"/>
      <c r="E1" s="129"/>
    </row>
    <row r="2" spans="1:5" x14ac:dyDescent="0.25">
      <c r="A2" s="129"/>
      <c r="B2" s="129"/>
      <c r="C2" s="129"/>
      <c r="D2" s="129"/>
      <c r="E2" s="129"/>
    </row>
    <row r="3" spans="1:5" x14ac:dyDescent="0.25">
      <c r="A3" s="129"/>
      <c r="B3" s="129"/>
      <c r="C3" s="129"/>
      <c r="D3" s="129"/>
      <c r="E3" s="129"/>
    </row>
    <row r="4" spans="1:5" x14ac:dyDescent="0.25">
      <c r="A4" s="129"/>
      <c r="B4" s="129"/>
      <c r="C4" s="129"/>
      <c r="D4" s="129"/>
      <c r="E4" s="129"/>
    </row>
    <row r="5" spans="1:5" x14ac:dyDescent="0.25">
      <c r="A5" s="129"/>
      <c r="B5" s="129"/>
      <c r="C5" s="129"/>
      <c r="D5" s="129"/>
      <c r="E5" s="129"/>
    </row>
    <row r="6" spans="1:5" x14ac:dyDescent="0.25">
      <c r="A6" s="129"/>
      <c r="B6" s="129"/>
      <c r="C6" s="129"/>
      <c r="D6" s="129"/>
      <c r="E6" s="129"/>
    </row>
    <row r="7" spans="1:5" x14ac:dyDescent="0.25">
      <c r="A7" s="129"/>
      <c r="B7" s="129"/>
      <c r="C7" s="129"/>
      <c r="D7" s="129"/>
      <c r="E7" s="129"/>
    </row>
    <row r="8" spans="1:5" x14ac:dyDescent="0.25">
      <c r="A8" s="191" t="s">
        <v>63</v>
      </c>
      <c r="B8" s="191"/>
      <c r="C8" s="191"/>
      <c r="D8" s="55"/>
      <c r="E8" s="97" t="s">
        <v>64</v>
      </c>
    </row>
    <row r="9" spans="1:5" x14ac:dyDescent="0.25">
      <c r="A9" s="55"/>
      <c r="B9" s="98"/>
      <c r="C9" s="98"/>
      <c r="D9" s="98"/>
      <c r="E9" s="99" t="s">
        <v>65</v>
      </c>
    </row>
    <row r="10" spans="1:5" x14ac:dyDescent="0.25">
      <c r="A10" s="55"/>
      <c r="B10" s="55"/>
      <c r="C10" s="55"/>
      <c r="D10" s="55"/>
      <c r="E10" s="55"/>
    </row>
    <row r="11" spans="1:5" x14ac:dyDescent="0.25">
      <c r="A11" s="108" t="s">
        <v>33</v>
      </c>
      <c r="B11" s="108" t="s">
        <v>68</v>
      </c>
      <c r="C11" s="185" t="s">
        <v>34</v>
      </c>
      <c r="D11" s="186"/>
      <c r="E11" s="187"/>
    </row>
    <row r="12" spans="1:5" x14ac:dyDescent="0.25">
      <c r="A12" s="46"/>
      <c r="B12" s="46"/>
      <c r="C12" s="188" t="str">
        <f>Import.Município</f>
        <v>CORONEL VIVIDA - PR</v>
      </c>
      <c r="D12" s="189"/>
      <c r="E12" s="190"/>
    </row>
    <row r="13" spans="1:5" x14ac:dyDescent="0.25">
      <c r="A13" s="47"/>
      <c r="B13" s="47"/>
      <c r="C13" s="48"/>
      <c r="D13" s="49"/>
      <c r="E13" s="49"/>
    </row>
    <row r="14" spans="1:5" ht="15" customHeight="1" x14ac:dyDescent="0.25">
      <c r="A14" s="100" t="s">
        <v>35</v>
      </c>
      <c r="B14" s="165" t="str">
        <f>ORÇAMENTO!A7</f>
        <v>OBJETO: PINTURA DEPTO SOCIAL</v>
      </c>
      <c r="C14" s="167" t="str">
        <f>ORÇAMENTO!A8</f>
        <v>LOCALIZAÇÃO: RUA  PRIMO ZENI - BAIRRO JD LUIZ SCHIAVINI</v>
      </c>
      <c r="D14" s="168"/>
      <c r="E14" s="169"/>
    </row>
    <row r="15" spans="1:5" ht="37.5" customHeight="1" x14ac:dyDescent="0.25">
      <c r="A15" s="50" t="s">
        <v>66</v>
      </c>
      <c r="B15" s="166"/>
      <c r="C15" s="170"/>
      <c r="D15" s="171"/>
      <c r="E15" s="172"/>
    </row>
    <row r="16" spans="1:5" x14ac:dyDescent="0.25">
      <c r="A16" s="51"/>
      <c r="B16" s="52"/>
      <c r="C16" s="53"/>
      <c r="D16" s="53"/>
      <c r="E16" s="52"/>
    </row>
    <row r="17" spans="1:12" x14ac:dyDescent="0.25">
      <c r="A17" s="54" t="s">
        <v>36</v>
      </c>
      <c r="B17" s="52"/>
      <c r="C17" s="53"/>
      <c r="D17" s="53"/>
      <c r="E17" s="52"/>
    </row>
    <row r="18" spans="1:12" x14ac:dyDescent="0.25">
      <c r="A18" s="110" t="s">
        <v>69</v>
      </c>
      <c r="B18" s="110"/>
      <c r="C18" s="110"/>
      <c r="D18" s="110"/>
      <c r="E18" s="110"/>
    </row>
    <row r="19" spans="1:12" x14ac:dyDescent="0.25">
      <c r="A19" s="55"/>
      <c r="B19" s="55"/>
      <c r="C19" s="55"/>
      <c r="D19" s="55"/>
      <c r="E19" s="55"/>
    </row>
    <row r="20" spans="1:12" ht="15.75" thickBot="1" x14ac:dyDescent="0.3">
      <c r="A20" s="56" t="s">
        <v>37</v>
      </c>
      <c r="B20" s="57"/>
      <c r="C20" s="57"/>
      <c r="D20" s="58" t="s">
        <v>38</v>
      </c>
      <c r="E20" s="58" t="s">
        <v>39</v>
      </c>
    </row>
    <row r="21" spans="1:12" ht="16.5" thickBot="1" x14ac:dyDescent="0.3">
      <c r="A21" s="59" t="s">
        <v>40</v>
      </c>
      <c r="B21" s="60"/>
      <c r="C21" s="60"/>
      <c r="D21" s="61" t="s">
        <v>41</v>
      </c>
      <c r="E21" s="62">
        <v>3.5000000000000003E-2</v>
      </c>
      <c r="H21" s="173" t="s">
        <v>70</v>
      </c>
      <c r="I21" s="174"/>
      <c r="J21" s="174"/>
      <c r="K21" s="175"/>
    </row>
    <row r="22" spans="1:12" ht="15.75" x14ac:dyDescent="0.25">
      <c r="A22" s="63" t="s">
        <v>42</v>
      </c>
      <c r="B22" s="64"/>
      <c r="C22" s="64"/>
      <c r="D22" s="65" t="s">
        <v>43</v>
      </c>
      <c r="E22" s="66">
        <v>0.01</v>
      </c>
      <c r="H22" s="111" t="s">
        <v>71</v>
      </c>
      <c r="I22" s="112" t="s">
        <v>72</v>
      </c>
      <c r="J22" s="112" t="s">
        <v>73</v>
      </c>
      <c r="K22" s="113" t="s">
        <v>74</v>
      </c>
    </row>
    <row r="23" spans="1:12" ht="15.75" x14ac:dyDescent="0.25">
      <c r="A23" s="63" t="s">
        <v>44</v>
      </c>
      <c r="B23" s="64"/>
      <c r="C23" s="64"/>
      <c r="D23" s="65" t="s">
        <v>45</v>
      </c>
      <c r="E23" s="66">
        <v>1.2699999999999999E-2</v>
      </c>
      <c r="H23" s="114" t="s">
        <v>75</v>
      </c>
      <c r="I23" s="115">
        <v>0.03</v>
      </c>
      <c r="J23" s="116">
        <v>0.04</v>
      </c>
      <c r="K23" s="117">
        <v>5.5E-2</v>
      </c>
    </row>
    <row r="24" spans="1:12" ht="15.75" x14ac:dyDescent="0.25">
      <c r="A24" s="63" t="s">
        <v>46</v>
      </c>
      <c r="B24" s="64"/>
      <c r="C24" s="64"/>
      <c r="D24" s="65" t="s">
        <v>47</v>
      </c>
      <c r="E24" s="66">
        <v>1.23E-2</v>
      </c>
      <c r="H24" s="114" t="s">
        <v>76</v>
      </c>
      <c r="I24" s="118">
        <v>8.0000000000000002E-3</v>
      </c>
      <c r="J24" s="119">
        <v>8.0000000000000002E-3</v>
      </c>
      <c r="K24" s="120">
        <v>0.01</v>
      </c>
    </row>
    <row r="25" spans="1:12" ht="15.75" x14ac:dyDescent="0.25">
      <c r="A25" s="67" t="s">
        <v>48</v>
      </c>
      <c r="B25" s="68"/>
      <c r="C25" s="68"/>
      <c r="D25" s="65" t="s">
        <v>49</v>
      </c>
      <c r="E25" s="69">
        <v>7.8799999999999995E-2</v>
      </c>
      <c r="H25" s="114" t="s">
        <v>77</v>
      </c>
      <c r="I25" s="118">
        <v>9.7000000000000003E-3</v>
      </c>
      <c r="J25" s="119">
        <v>1.2699999999999999E-2</v>
      </c>
      <c r="K25" s="120">
        <v>1.2699999999999999E-2</v>
      </c>
    </row>
    <row r="26" spans="1:12" ht="15.75" x14ac:dyDescent="0.25">
      <c r="A26" s="67" t="s">
        <v>50</v>
      </c>
      <c r="B26" s="70" t="s">
        <v>51</v>
      </c>
      <c r="C26" s="71"/>
      <c r="D26" s="72" t="s">
        <v>52</v>
      </c>
      <c r="E26" s="69">
        <v>6.4999999999999997E-3</v>
      </c>
      <c r="H26" s="114" t="s">
        <v>78</v>
      </c>
      <c r="I26" s="118">
        <v>5.8999999999999999E-3</v>
      </c>
      <c r="J26" s="119">
        <v>1.23E-2</v>
      </c>
      <c r="K26" s="120">
        <v>1.3899999999999999E-2</v>
      </c>
    </row>
    <row r="27" spans="1:12" ht="16.5" thickBot="1" x14ac:dyDescent="0.3">
      <c r="A27" s="73"/>
      <c r="B27" s="70" t="s">
        <v>53</v>
      </c>
      <c r="C27" s="71"/>
      <c r="D27" s="72"/>
      <c r="E27" s="69">
        <v>0.03</v>
      </c>
      <c r="H27" s="114" t="s">
        <v>79</v>
      </c>
      <c r="I27" s="121">
        <v>6.1600000000000002E-2</v>
      </c>
      <c r="J27" s="122">
        <v>7.3999999999999996E-2</v>
      </c>
      <c r="K27" s="123">
        <v>8.9599999999999999E-2</v>
      </c>
    </row>
    <row r="28" spans="1:12" ht="15.75" x14ac:dyDescent="0.25">
      <c r="A28" s="73"/>
      <c r="B28" s="70" t="s">
        <v>54</v>
      </c>
      <c r="C28" s="71"/>
      <c r="D28" s="72"/>
      <c r="E28" s="74">
        <f>IF(A18=" - Fornecimento de Materiais e Equipamentos (Aquisição direta)",0,ROUND(E37*D38,4))</f>
        <v>0.03</v>
      </c>
      <c r="H28" s="176" t="s">
        <v>80</v>
      </c>
      <c r="I28" s="177"/>
      <c r="J28" s="177"/>
      <c r="K28" s="178"/>
      <c r="L28" s="124">
        <v>3.6499999999999998E-2</v>
      </c>
    </row>
    <row r="29" spans="1:12" ht="15.75" x14ac:dyDescent="0.25">
      <c r="A29" s="73"/>
      <c r="B29" s="75" t="s">
        <v>55</v>
      </c>
      <c r="C29" s="77"/>
      <c r="D29" s="72"/>
      <c r="E29" s="78">
        <f>IF([1]Dados!$G$28="SELECIONAR","Ver DADOS",IF(A18=" - Fornecimento de Materiais e Equipamentos (Aquisição direta)",0,IF([1]Dados!$G$28="não desonerado",0%,4.5%)))</f>
        <v>4.4999999999999998E-2</v>
      </c>
      <c r="H29" s="179" t="s">
        <v>81</v>
      </c>
      <c r="I29" s="180"/>
      <c r="J29" s="180"/>
      <c r="K29" s="181"/>
      <c r="L29" s="125">
        <v>0.03</v>
      </c>
    </row>
    <row r="30" spans="1:12" ht="16.5" thickBot="1" x14ac:dyDescent="0.3">
      <c r="A30" s="79" t="s">
        <v>56</v>
      </c>
      <c r="B30" s="79"/>
      <c r="C30" s="79"/>
      <c r="D30" s="79"/>
      <c r="E30" s="80">
        <f>IF(A18=" - Fornecimento de Materiais e Equipamentos (Aquisição direta)",0,ROUND((((1+SUM(E$21:E$23))*(1+E$24)*(1+E$25))/(1-SUM(E$26:E$28)))-1,4))</f>
        <v>0.2374</v>
      </c>
      <c r="H30" s="182" t="s">
        <v>82</v>
      </c>
      <c r="I30" s="183"/>
      <c r="J30" s="183"/>
      <c r="K30" s="184"/>
      <c r="L30" s="126">
        <v>4.4999999999999998E-2</v>
      </c>
    </row>
    <row r="31" spans="1:12" x14ac:dyDescent="0.25">
      <c r="A31" s="81" t="s">
        <v>57</v>
      </c>
      <c r="B31" s="82"/>
      <c r="C31" s="82"/>
      <c r="D31" s="82"/>
      <c r="E31" s="83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55"/>
      <c r="B32" s="55"/>
      <c r="C32" s="55"/>
      <c r="D32" s="55"/>
      <c r="E32" s="55"/>
    </row>
    <row r="33" spans="1:5" x14ac:dyDescent="0.25">
      <c r="A33" s="55" t="s">
        <v>58</v>
      </c>
      <c r="B33" s="55"/>
      <c r="C33" s="55"/>
      <c r="D33" s="55"/>
      <c r="E33" s="55"/>
    </row>
    <row r="34" spans="1:5" x14ac:dyDescent="0.25">
      <c r="A34" s="55"/>
      <c r="B34" s="55"/>
      <c r="C34" s="55"/>
      <c r="D34" s="55"/>
      <c r="E34" s="55"/>
    </row>
    <row r="35" spans="1:5" x14ac:dyDescent="0.25">
      <c r="A35" s="192" t="str">
        <f>IF(AND(A18=" - Fornecimento de Materiais e Equipamentos (Aquisição direta)",E$31=0),"",IF(OR($R$10&lt;$T$10,$R$10&gt;$U$10)=TRUE(),$T$21,""))</f>
        <v/>
      </c>
      <c r="B35" s="192"/>
      <c r="C35" s="192"/>
      <c r="D35" s="192"/>
      <c r="E35" s="192"/>
    </row>
    <row r="36" spans="1:5" x14ac:dyDescent="0.25">
      <c r="A36" s="84"/>
      <c r="B36" s="84"/>
      <c r="C36" s="84"/>
      <c r="D36" s="84"/>
      <c r="E36" s="84"/>
    </row>
    <row r="37" spans="1:5" ht="15.75" customHeight="1" x14ac:dyDescent="0.25">
      <c r="A37" s="163" t="s">
        <v>59</v>
      </c>
      <c r="B37" s="164"/>
      <c r="C37" s="164"/>
      <c r="D37" s="164"/>
      <c r="E37" s="85">
        <v>0.6</v>
      </c>
    </row>
    <row r="38" spans="1:5" x14ac:dyDescent="0.25">
      <c r="A38" s="163" t="s">
        <v>60</v>
      </c>
      <c r="B38" s="164"/>
      <c r="C38" s="164"/>
      <c r="D38" s="85">
        <v>0.05</v>
      </c>
      <c r="E38" s="84"/>
    </row>
    <row r="39" spans="1:5" x14ac:dyDescent="0.25">
      <c r="A39" s="86"/>
      <c r="B39" s="87"/>
      <c r="C39" s="87"/>
      <c r="D39" s="88"/>
      <c r="E39" s="89"/>
    </row>
    <row r="40" spans="1:5" x14ac:dyDescent="0.25">
      <c r="A40" s="128" t="s">
        <v>61</v>
      </c>
      <c r="B40" s="128"/>
      <c r="C40" s="128"/>
      <c r="D40" s="128"/>
      <c r="E40" s="128"/>
    </row>
    <row r="43" spans="1:5" x14ac:dyDescent="0.25">
      <c r="A43" s="90"/>
      <c r="B43" s="91"/>
      <c r="C43" s="92"/>
      <c r="D43" s="92"/>
      <c r="E43" s="92"/>
    </row>
    <row r="44" spans="1:5" x14ac:dyDescent="0.25">
      <c r="A44" s="76" t="s">
        <v>83</v>
      </c>
      <c r="B44" s="76"/>
      <c r="C44" s="68"/>
      <c r="D44" s="55"/>
      <c r="E44" s="55"/>
    </row>
    <row r="45" spans="1:5" x14ac:dyDescent="0.25">
      <c r="A45" s="129" t="s">
        <v>67</v>
      </c>
      <c r="B45" s="129"/>
      <c r="C45" s="129"/>
      <c r="D45" s="93" t="s">
        <v>62</v>
      </c>
      <c r="E45" s="128" t="s">
        <v>85</v>
      </c>
    </row>
    <row r="46" spans="1:5" x14ac:dyDescent="0.25">
      <c r="A46" s="129" t="s">
        <v>84</v>
      </c>
      <c r="B46" s="129"/>
      <c r="C46" s="129"/>
      <c r="D46" s="94"/>
      <c r="E46" s="94"/>
    </row>
    <row r="47" spans="1:5" x14ac:dyDescent="0.25">
      <c r="A47" s="94"/>
      <c r="B47" s="95"/>
      <c r="C47" s="96"/>
      <c r="D47" s="94"/>
      <c r="E47" s="94"/>
    </row>
  </sheetData>
  <sheetProtection password="EE6F" sheet="1" objects="1" scenarios="1"/>
  <mergeCells count="12">
    <mergeCell ref="C11:E11"/>
    <mergeCell ref="C12:E12"/>
    <mergeCell ref="A8:C8"/>
    <mergeCell ref="A35:E35"/>
    <mergeCell ref="A37:D37"/>
    <mergeCell ref="A38:C38"/>
    <mergeCell ref="B14:B15"/>
    <mergeCell ref="C14:E15"/>
    <mergeCell ref="H21:K21"/>
    <mergeCell ref="H28:K28"/>
    <mergeCell ref="H29:K29"/>
    <mergeCell ref="H30:K3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B18:E18" xr:uid="{00000000-0002-0000-0200-000001000000}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engenharia7</cp:lastModifiedBy>
  <cp:lastPrinted>2019-10-24T12:37:44Z</cp:lastPrinted>
  <dcterms:created xsi:type="dcterms:W3CDTF">2013-05-17T17:26:46Z</dcterms:created>
  <dcterms:modified xsi:type="dcterms:W3CDTF">2020-08-07T20:01:59Z</dcterms:modified>
</cp:coreProperties>
</file>