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dc-ad\engenharia\DEPTO SOCIAL RUA PRIMO ZENI\REFORMA SOCIAL 2020\LICITAÇÃO\"/>
    </mc:Choice>
  </mc:AlternateContent>
  <xr:revisionPtr revIDLastSave="0" documentId="13_ncr:1_{28CFFC79-D4CB-473B-B371-930967BA3A4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ORÇAMENTO!$A$10:$G$20</definedName>
    <definedName name="_xlnm.Print_Area" localSheetId="2">BDI!$A$1:$E$46</definedName>
    <definedName name="_xlnm.Print_Area" localSheetId="0">ORÇAMENTO!$A$1:$G$27</definedName>
    <definedName name="Import.CR">[1]Dados!$G$8</definedName>
    <definedName name="Import.Município">[1]Dados!$G$7</definedName>
    <definedName name="Import.Proponente">[1]Dados!$G$6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1" l="1"/>
  <c r="F18" i="1" s="1"/>
  <c r="G18" i="1" s="1"/>
  <c r="G11" i="1" s="1"/>
  <c r="I12" i="1"/>
  <c r="F12" i="1" s="1"/>
  <c r="G12" i="1" s="1"/>
  <c r="I20" i="1" l="1"/>
  <c r="F20" i="1" s="1"/>
  <c r="G20" i="1" s="1"/>
  <c r="H10" i="2" l="1"/>
  <c r="B10" i="2"/>
  <c r="I14" i="1"/>
  <c r="F14" i="1" s="1"/>
  <c r="G14" i="1" s="1"/>
  <c r="I15" i="1"/>
  <c r="I16" i="1"/>
  <c r="I17" i="1"/>
  <c r="I19" i="1"/>
  <c r="F19" i="1" s="1"/>
  <c r="G19" i="1" s="1"/>
  <c r="I13" i="1" l="1"/>
  <c r="F13" i="1" s="1"/>
  <c r="F15" i="1" l="1"/>
  <c r="F16" i="1"/>
  <c r="F17" i="1"/>
  <c r="G15" i="1" l="1"/>
  <c r="G16" i="1"/>
  <c r="G17" i="1"/>
  <c r="C14" i="5" l="1"/>
  <c r="B14" i="5"/>
  <c r="E29" i="5"/>
  <c r="E28" i="5"/>
  <c r="C12" i="5"/>
  <c r="E31" i="5" l="1"/>
  <c r="A35" i="5" s="1"/>
  <c r="E30" i="5"/>
  <c r="J10" i="2" l="1"/>
  <c r="G13" i="1"/>
  <c r="G21" i="1" l="1"/>
  <c r="C10" i="2" l="1"/>
  <c r="C18" i="2" s="1"/>
  <c r="A5" i="2"/>
  <c r="D10" i="2" l="1"/>
  <c r="E17" i="2" l="1"/>
  <c r="D17" i="2"/>
  <c r="A4" i="2"/>
  <c r="E18" i="2" l="1"/>
  <c r="D18" i="2"/>
  <c r="F17" i="2" l="1"/>
  <c r="M10" i="1"/>
  <c r="E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A1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 shapeId="0" xr:uid="{949D52B1-E4C3-44EA-B63C-0A187595463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<sst xmlns="http://schemas.openxmlformats.org/spreadsheetml/2006/main" count="137" uniqueCount="121">
  <si>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</si>
  <si>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</si>
  <si>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</si>
  <si>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</si>
  <si>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</si>
  <si>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</si>
  <si>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</si>
  <si>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</si>
  <si>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</si>
  <si>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</si>
  <si>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</si>
  <si>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</si>
  <si>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</si>
  <si>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</si>
  <si>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</si>
  <si>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</si>
  <si>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</si>
  <si>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</si>
  <si>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</si>
  <si>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</si>
  <si>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</si>
  <si>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</si>
  <si>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</si>
  <si>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</si>
  <si>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</si>
  <si>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</si>
  <si>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</si>
  <si>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</si>
  <si>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</si>
  <si>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</si>
  <si>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</si>
  <si>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</si>
  <si>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</si>
  <si>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</si>
  <si>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</si>
  <si>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</si>
  <si>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</si>
  <si>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</si>
  <si>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</si>
  <si>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</si>
  <si>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</si>
  <si>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</si>
  <si>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</si>
  <si>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</si>
  <si>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</si>
  <si>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</si>
  <si>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</si>
  <si>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</si>
  <si>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</si>
  <si>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</si>
  <si>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</si>
  <si>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</si>
  <si>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</si>
  <si>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</si>
  <si>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</si>
  <si>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</si>
  <si>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</si>
  <si>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</si>
  <si>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</si>
  <si>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</si>
  <si>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</si>
  <si>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</si>
  <si>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</si>
  <si>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</si>
  <si>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</si>
  <si>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</si>
  <si>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</si>
  <si>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</si>
  <si>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</si>
  <si>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</si>
  <si>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</si>
  <si>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</si>
  <si>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</si>
  <si>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</si>
  <si>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</si>
  <si>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</si>
  <si>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</si>
  <si>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</si>
  <si>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</si>
  <si>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</si>
  <si>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</si>
  <si>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</si>
  <si>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</si>
  <si>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</si>
  <si>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CPF/CNPJ ou Crea:</t>
  </si>
  <si>
    <t>XX/XX/2019</t>
  </si>
  <si>
    <t>m²</t>
  </si>
  <si>
    <t>m³</t>
  </si>
  <si>
    <t>LOCALIZAÇÃO: RUA  PRIMO ZENI - BAIRRO JD LUIZ SCHIAVINI</t>
  </si>
  <si>
    <t>OBJETO: CERCAMENTO DEPTO SOCIAL</t>
  </si>
  <si>
    <t>CERCAMENTO</t>
  </si>
  <si>
    <t>92270</t>
  </si>
  <si>
    <t>COMP002</t>
  </si>
  <si>
    <t>COMP006</t>
  </si>
  <si>
    <t>COMP004</t>
  </si>
  <si>
    <t>COMP005</t>
  </si>
  <si>
    <t>COMP007</t>
  </si>
  <si>
    <t>91855</t>
  </si>
  <si>
    <t>91926</t>
  </si>
  <si>
    <t>92009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</si>
  <si>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</si>
  <si>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</si>
  <si>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</si>
  <si>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</si>
  <si>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</si>
  <si>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</si>
  <si>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</si>
  <si>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</si>
  <si>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</si>
  <si>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FABRICAÇÃO DE FÔRMA PARA VIGAS, COM MADEIRA SERRADA, E = 25 MM. AF_12/2015</t>
  </si>
  <si>
    <t>ESTACA BROCA 200MM</t>
  </si>
  <si>
    <t xml:space="preserve">VIGA  C/ FERRAGEM ARMAÇÃO 8MM </t>
  </si>
  <si>
    <t>ALAMBRADO EM TUBOS DE ACO GALVANIZADO, COM COSTURA, DIN 2440, DIAMETRO 2", ALTURA 1,60M, FIXADOS A CADA 3M EM BLOCOS DE CONCRETO, COM TELA DE ARAME GALVANIZADO REVESTIDO COM PVC, FIO 12 BWG E MALHA 7,5X7,5CM</t>
  </si>
  <si>
    <t>PORTAO EM TELA ARAME GALVANIZADO REVESTIDO COM PVC, FIO 12 BWG E MALHA 7,5X7,5 CM E MOLDURA EM TUBOS DE ACO GALVANIZADO, COM COSTURA, DIN2440, DIAMETRO 2", INCLUSO FERRAGENS</t>
  </si>
  <si>
    <t>KIT MOTOR PORTÃO ELETRÔNICO</t>
  </si>
  <si>
    <t>ELETRODUTO FLEXÍVEL CORRUGADO REFORÇADO, PVC, DN 25 MM (3/4"), PARA CIRCUITOS TERMINAIS, INSTALADO EM PAREDE - FORNECIMENTO E INSTALAÇÃO. AF_12/2015</t>
  </si>
  <si>
    <t>CABO DE COBRE FLEXÍVEL ISOLADO, 2,5 MM², ANTI-CHAMA 450/750 V, PARA CIRCUITOS TERMINAIS - FORNECIMENTO E INSTALAÇÃO. AF_12/2015</t>
  </si>
  <si>
    <t>TOMADA BAIXA DE EMBUTIR (2 MÓDULOS), 2P+T 20 A, INCLUINDO SUPORTE E PLACA - FORNECIMENTO E INSTALAÇÃO. AF_12/2015</t>
  </si>
  <si>
    <t>mlr</t>
  </si>
  <si>
    <t>und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</si>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</sst>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3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  <font>
      <sz val="12"/>
      <color rgb="FFC0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rgb="FFC00000"/>
      <name val="Arial"/>
      <family val="2"/>
    </font>
    <font>
      <b/>
      <sz val="9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3" xfId="0" applyNumberFormat="1" applyFont="1" applyFill="1" applyBorder="1" applyAlignment="1">
      <alignment horizontal="center" vertical="center"/>
    </xf>
    <xf numFmtId="10" fontId="25" fillId="0" borderId="56" xfId="0" applyNumberFormat="1" applyFont="1" applyFill="1" applyBorder="1" applyAlignment="1">
      <alignment horizontal="center" vertical="center"/>
    </xf>
    <xf numFmtId="10" fontId="25" fillId="0" borderId="60" xfId="0" applyNumberFormat="1" applyFont="1" applyFill="1" applyBorder="1" applyAlignment="1">
      <alignment horizontal="center" vertical="center"/>
    </xf>
    <xf numFmtId="10" fontId="15" fillId="6" borderId="0" xfId="1" applyNumberFormat="1" applyFont="1" applyFill="1" applyBorder="1" applyProtection="1">
      <protection locked="0"/>
    </xf>
    <xf numFmtId="10" fontId="15" fillId="0" borderId="0" xfId="1" applyNumberFormat="1" applyFont="1" applyFill="1" applyBorder="1" applyProtection="1">
      <protection locked="0"/>
    </xf>
    <xf numFmtId="0" fontId="0" fillId="0" borderId="0" xfId="0" applyFont="1" applyAlignment="1">
      <alignment horizontal="center"/>
    </xf>
    <xf numFmtId="0" fontId="27" fillId="2" borderId="0" xfId="0" applyFont="1" applyFill="1" applyBorder="1" applyAlignment="1" applyProtection="1">
      <alignment horizontal="center" vertical="top" wrapText="1"/>
    </xf>
    <xf numFmtId="4" fontId="28" fillId="0" borderId="0" xfId="0" applyNumberFormat="1" applyFont="1" applyBorder="1" applyAlignment="1" applyProtection="1">
      <alignment horizontal="center"/>
    </xf>
    <xf numFmtId="0" fontId="29" fillId="2" borderId="2" xfId="0" applyFont="1" applyFill="1" applyBorder="1" applyAlignment="1" applyProtection="1">
      <alignment horizontal="justify" vertical="top" wrapText="1"/>
    </xf>
    <xf numFmtId="0" fontId="29" fillId="2" borderId="2" xfId="0" applyFont="1" applyFill="1" applyBorder="1" applyAlignment="1" applyProtection="1">
      <alignment horizontal="center"/>
    </xf>
    <xf numFmtId="4" fontId="29" fillId="2" borderId="2" xfId="0" applyNumberFormat="1" applyFont="1" applyFill="1" applyBorder="1" applyAlignment="1" applyProtection="1"/>
    <xf numFmtId="0" fontId="30" fillId="0" borderId="0" xfId="0" applyFont="1" applyAlignment="1">
      <alignment horizontal="center"/>
    </xf>
    <xf numFmtId="4" fontId="29" fillId="3" borderId="2" xfId="0" applyNumberFormat="1" applyFont="1" applyFill="1" applyBorder="1" applyAlignment="1" applyProtection="1">
      <protection locked="0"/>
    </xf>
    <xf numFmtId="0" fontId="31" fillId="2" borderId="0" xfId="0" applyFont="1" applyFill="1" applyBorder="1" applyAlignment="1" applyProtection="1">
      <alignment horizontal="center" vertical="top" wrapText="1"/>
    </xf>
    <xf numFmtId="164" fontId="32" fillId="3" borderId="0" xfId="1" applyNumberFormat="1" applyFont="1" applyFill="1" applyBorder="1" applyAlignment="1" applyProtection="1">
      <alignment horizontal="center" vertical="center"/>
      <protection locked="0"/>
    </xf>
    <xf numFmtId="4" fontId="32" fillId="0" borderId="1" xfId="0" applyNumberFormat="1" applyFont="1" applyBorder="1" applyAlignment="1" applyProtection="1">
      <alignment horizontal="center"/>
    </xf>
    <xf numFmtId="4" fontId="32" fillId="0" borderId="0" xfId="0" applyNumberFormat="1" applyFont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4" fontId="28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/>
    <xf numFmtId="43" fontId="1" fillId="2" borderId="2" xfId="3" applyFont="1" applyFill="1" applyBorder="1" applyAlignment="1" applyProtection="1"/>
  </cellXfs>
  <cellStyles count="4">
    <cellStyle name="Normal" xfId="0" builtinId="0"/>
    <cellStyle name="Normal 2" xfId="2" xr:uid="{00000000-0005-0000-0000-000001000000}"/>
    <cellStyle name="Porcentagem" xfId="1" builtinId="5"/>
    <cellStyle name="Vírgula" xfId="3" builtinId="3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ng\COMPARTILHADO\ASFALTO\2017%20-%20PAV%20ASF&#193;LTICA\04%20%20-%20ACESSOS%20AO%20LAGO\OR&#199;AMENTO%20CR%208419572016-MTUR-P1037093-43\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topLeftCell="A7" workbookViewId="0">
      <selection activeCell="I19" sqref="I19"/>
    </sheetView>
  </sheetViews>
  <sheetFormatPr defaultRowHeight="15" x14ac:dyDescent="0.25"/>
  <cols>
    <col min="1" max="1" width="6.7109375" customWidth="1"/>
    <col min="2" max="2" width="8.7109375" bestFit="1" customWidth="1"/>
    <col min="3" max="3" width="47.42578125" customWidth="1"/>
    <col min="4" max="4" width="4.85546875" bestFit="1" customWidth="1"/>
    <col min="5" max="5" width="7.85546875" bestFit="1" customWidth="1"/>
    <col min="6" max="6" width="10" bestFit="1" customWidth="1"/>
    <col min="7" max="7" width="12.7109375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x14ac:dyDescent="0.25">
      <c r="A1" s="30"/>
      <c r="B1" s="30"/>
      <c r="C1" s="30"/>
      <c r="D1" s="30"/>
      <c r="E1" s="30"/>
      <c r="F1" s="30"/>
      <c r="G1" s="30"/>
      <c r="K1" s="142" t="s">
        <v>21</v>
      </c>
    </row>
    <row r="2" spans="1:13" x14ac:dyDescent="0.25">
      <c r="A2" s="30"/>
      <c r="B2" s="30"/>
      <c r="C2" s="30"/>
      <c r="D2" s="30"/>
      <c r="E2" s="30"/>
      <c r="F2" s="30"/>
      <c r="G2" s="30"/>
      <c r="I2" s="145" t="s">
        <v>8</v>
      </c>
      <c r="K2" s="143"/>
    </row>
    <row r="3" spans="1:13" x14ac:dyDescent="0.25">
      <c r="A3" s="30"/>
      <c r="B3" s="30"/>
      <c r="C3" s="31"/>
      <c r="D3" s="30"/>
      <c r="E3" s="30"/>
      <c r="F3" s="30"/>
      <c r="G3" s="30"/>
      <c r="I3" s="146"/>
      <c r="K3" s="143"/>
    </row>
    <row r="4" spans="1:13" x14ac:dyDescent="0.25">
      <c r="A4" s="30"/>
      <c r="B4" s="30"/>
      <c r="C4" s="30"/>
      <c r="D4" s="30"/>
      <c r="E4" s="30"/>
      <c r="F4" s="30"/>
      <c r="G4" s="30"/>
      <c r="I4" s="146"/>
      <c r="K4" s="143"/>
    </row>
    <row r="5" spans="1:13" x14ac:dyDescent="0.25">
      <c r="A5" s="30"/>
      <c r="B5" s="30"/>
      <c r="C5" s="30"/>
      <c r="D5" s="30"/>
      <c r="E5" s="30"/>
      <c r="F5" s="30"/>
      <c r="G5" s="30"/>
      <c r="I5" s="146"/>
      <c r="K5" s="143"/>
    </row>
    <row r="6" spans="1:13" x14ac:dyDescent="0.25">
      <c r="A6" s="30"/>
      <c r="B6" s="30"/>
      <c r="C6" s="30"/>
      <c r="D6" s="30"/>
      <c r="E6" s="30"/>
      <c r="F6" s="30"/>
      <c r="G6" s="30"/>
      <c r="I6" s="147"/>
      <c r="K6" s="143"/>
    </row>
    <row r="7" spans="1:13" x14ac:dyDescent="0.25">
      <c r="A7" s="140" t="s">
        <v>89</v>
      </c>
      <c r="B7" s="140"/>
      <c r="C7" s="140"/>
      <c r="D7" s="140"/>
      <c r="E7" s="140"/>
      <c r="F7" s="140"/>
      <c r="G7" s="140"/>
      <c r="K7" s="143"/>
    </row>
    <row r="8" spans="1:13" x14ac:dyDescent="0.25">
      <c r="A8" s="148" t="s">
        <v>88</v>
      </c>
      <c r="B8" s="148"/>
      <c r="C8" s="148"/>
      <c r="D8" s="148"/>
      <c r="E8" s="148"/>
      <c r="F8" s="148"/>
      <c r="G8" s="148"/>
      <c r="K8" s="143"/>
      <c r="L8" s="9" t="s">
        <v>9</v>
      </c>
    </row>
    <row r="9" spans="1:13" x14ac:dyDescent="0.25">
      <c r="A9" s="149"/>
      <c r="B9" s="150"/>
      <c r="C9" s="150"/>
      <c r="D9" s="150"/>
      <c r="E9" s="150"/>
      <c r="F9" s="150"/>
      <c r="G9" s="151"/>
      <c r="K9" s="144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1">
        <v>0</v>
      </c>
      <c r="L10" s="9" t="s">
        <v>7</v>
      </c>
      <c r="M10" s="9">
        <f>G21</f>
        <v>31432.479999999996</v>
      </c>
    </row>
    <row r="11" spans="1:13" s="133" customFormat="1" ht="12" x14ac:dyDescent="0.2">
      <c r="A11" s="130">
        <v>3</v>
      </c>
      <c r="B11" s="130"/>
      <c r="C11" s="130" t="s">
        <v>90</v>
      </c>
      <c r="D11" s="131"/>
      <c r="E11" s="132"/>
      <c r="F11" s="132"/>
      <c r="G11" s="132">
        <f>SUM(G12:G20)</f>
        <v>31432.479999999996</v>
      </c>
      <c r="I11" s="134"/>
      <c r="J11" s="135"/>
      <c r="K11" s="136"/>
      <c r="L11" s="137"/>
      <c r="M11" s="138"/>
    </row>
    <row r="12" spans="1:13" s="127" customFormat="1" ht="22.5" x14ac:dyDescent="0.25">
      <c r="A12" s="107" t="s">
        <v>100</v>
      </c>
      <c r="B12" s="107" t="s">
        <v>91</v>
      </c>
      <c r="C12" s="107" t="s">
        <v>109</v>
      </c>
      <c r="D12" s="5" t="s">
        <v>86</v>
      </c>
      <c r="E12" s="191">
        <v>28.59</v>
      </c>
      <c r="F12" s="6">
        <f t="shared" ref="F12:F20" si="0">ROUND(I12,2)</f>
        <v>82.91</v>
      </c>
      <c r="G12" s="6">
        <f t="shared" ref="G12:G20" si="1">ROUND(F12*E12,2)</f>
        <v>2370.4</v>
      </c>
      <c r="I12" s="7">
        <f>ROUND(L12-(L12*$K$10),2)</f>
        <v>82.91</v>
      </c>
      <c r="J12" s="128"/>
      <c r="K12" s="105"/>
      <c r="L12" s="190">
        <v>82.91</v>
      </c>
      <c r="M12" s="129"/>
    </row>
    <row r="13" spans="1:13" s="127" customFormat="1" ht="20.25" x14ac:dyDescent="0.25">
      <c r="A13" s="107" t="s">
        <v>101</v>
      </c>
      <c r="B13" s="107" t="s">
        <v>92</v>
      </c>
      <c r="C13" s="107" t="s">
        <v>110</v>
      </c>
      <c r="D13" s="5" t="s">
        <v>118</v>
      </c>
      <c r="E13" s="192">
        <v>28.5</v>
      </c>
      <c r="F13" s="6">
        <f t="shared" si="0"/>
        <v>111.81</v>
      </c>
      <c r="G13" s="6">
        <f t="shared" si="1"/>
        <v>3186.59</v>
      </c>
      <c r="I13" s="7">
        <f>ROUND(L13-(L13*$K$10),2)</f>
        <v>111.81</v>
      </c>
      <c r="J13" s="128"/>
      <c r="K13" s="105"/>
      <c r="L13" s="190">
        <v>111.81</v>
      </c>
      <c r="M13" s="129"/>
    </row>
    <row r="14" spans="1:13" s="127" customFormat="1" ht="20.25" x14ac:dyDescent="0.25">
      <c r="A14" s="107" t="s">
        <v>102</v>
      </c>
      <c r="B14" s="107" t="s">
        <v>93</v>
      </c>
      <c r="C14" s="107" t="s">
        <v>111</v>
      </c>
      <c r="D14" s="5" t="s">
        <v>87</v>
      </c>
      <c r="E14" s="192">
        <v>2.14</v>
      </c>
      <c r="F14" s="6">
        <f t="shared" si="0"/>
        <v>1670.23</v>
      </c>
      <c r="G14" s="6">
        <f t="shared" si="1"/>
        <v>3574.29</v>
      </c>
      <c r="I14" s="7">
        <f t="shared" ref="I14:I20" si="2">ROUND(L14-(L14*$K$10),2)</f>
        <v>1670.23</v>
      </c>
      <c r="J14" s="128"/>
      <c r="K14" s="105"/>
      <c r="L14" s="190">
        <v>1670.23</v>
      </c>
      <c r="M14" s="129"/>
    </row>
    <row r="15" spans="1:13" s="127" customFormat="1" ht="56.25" x14ac:dyDescent="0.25">
      <c r="A15" s="107" t="s">
        <v>103</v>
      </c>
      <c r="B15" s="107" t="s">
        <v>94</v>
      </c>
      <c r="C15" s="107" t="s">
        <v>112</v>
      </c>
      <c r="D15" s="5" t="s">
        <v>86</v>
      </c>
      <c r="E15" s="192">
        <v>66.16</v>
      </c>
      <c r="F15" s="6">
        <f t="shared" si="0"/>
        <v>189.05</v>
      </c>
      <c r="G15" s="6">
        <f t="shared" si="1"/>
        <v>12507.55</v>
      </c>
      <c r="I15" s="7">
        <f t="shared" si="2"/>
        <v>189.05</v>
      </c>
      <c r="J15" s="128"/>
      <c r="K15" s="105"/>
      <c r="L15" s="190">
        <v>189.05</v>
      </c>
      <c r="M15" s="129"/>
    </row>
    <row r="16" spans="1:13" s="127" customFormat="1" ht="45" x14ac:dyDescent="0.25">
      <c r="A16" s="107" t="s">
        <v>104</v>
      </c>
      <c r="B16" s="107" t="s">
        <v>95</v>
      </c>
      <c r="C16" s="107" t="s">
        <v>113</v>
      </c>
      <c r="D16" s="5" t="s">
        <v>86</v>
      </c>
      <c r="E16" s="192">
        <v>6.66</v>
      </c>
      <c r="F16" s="6">
        <f t="shared" si="0"/>
        <v>943.14</v>
      </c>
      <c r="G16" s="6">
        <f t="shared" si="1"/>
        <v>6281.31</v>
      </c>
      <c r="I16" s="7">
        <f t="shared" si="2"/>
        <v>943.14</v>
      </c>
      <c r="J16" s="128"/>
      <c r="K16" s="105"/>
      <c r="L16" s="190">
        <v>943.14</v>
      </c>
      <c r="M16" s="129"/>
    </row>
    <row r="17" spans="1:13" s="127" customFormat="1" ht="20.25" x14ac:dyDescent="0.25">
      <c r="A17" s="107" t="s">
        <v>105</v>
      </c>
      <c r="B17" s="107" t="s">
        <v>96</v>
      </c>
      <c r="C17" s="107" t="s">
        <v>114</v>
      </c>
      <c r="D17" s="5" t="s">
        <v>119</v>
      </c>
      <c r="E17" s="192">
        <v>1</v>
      </c>
      <c r="F17" s="6">
        <f t="shared" si="0"/>
        <v>2690.6</v>
      </c>
      <c r="G17" s="6">
        <f t="shared" si="1"/>
        <v>2690.6</v>
      </c>
      <c r="I17" s="7">
        <f t="shared" si="2"/>
        <v>2690.6</v>
      </c>
      <c r="J17" s="128"/>
      <c r="K17" s="105"/>
      <c r="L17" s="190">
        <v>2690.6</v>
      </c>
      <c r="M17" s="129"/>
    </row>
    <row r="18" spans="1:13" s="127" customFormat="1" ht="33.75" x14ac:dyDescent="0.25">
      <c r="A18" s="107" t="s">
        <v>106</v>
      </c>
      <c r="B18" s="107" t="s">
        <v>97</v>
      </c>
      <c r="C18" s="107" t="s">
        <v>115</v>
      </c>
      <c r="D18" s="5" t="s">
        <v>120</v>
      </c>
      <c r="E18" s="192">
        <v>40</v>
      </c>
      <c r="F18" s="6">
        <f t="shared" si="0"/>
        <v>10.62</v>
      </c>
      <c r="G18" s="6">
        <f t="shared" si="1"/>
        <v>424.8</v>
      </c>
      <c r="I18" s="7">
        <f t="shared" si="2"/>
        <v>10.62</v>
      </c>
      <c r="J18" s="128"/>
      <c r="K18" s="105"/>
      <c r="L18" s="190">
        <v>10.62</v>
      </c>
      <c r="M18" s="129"/>
    </row>
    <row r="19" spans="1:13" s="127" customFormat="1" ht="33.75" x14ac:dyDescent="0.25">
      <c r="A19" s="107" t="s">
        <v>107</v>
      </c>
      <c r="B19" s="107" t="s">
        <v>98</v>
      </c>
      <c r="C19" s="107" t="s">
        <v>116</v>
      </c>
      <c r="D19" s="5" t="s">
        <v>120</v>
      </c>
      <c r="E19" s="191">
        <v>100</v>
      </c>
      <c r="F19" s="6">
        <f t="shared" si="0"/>
        <v>3.41</v>
      </c>
      <c r="G19" s="6">
        <f t="shared" si="1"/>
        <v>341</v>
      </c>
      <c r="I19" s="7">
        <f t="shared" si="2"/>
        <v>3.41</v>
      </c>
      <c r="J19" s="128"/>
      <c r="K19" s="105"/>
      <c r="L19" s="190">
        <v>3.41</v>
      </c>
      <c r="M19" s="129"/>
    </row>
    <row r="20" spans="1:13" s="127" customFormat="1" ht="33.75" x14ac:dyDescent="0.25">
      <c r="A20" s="107" t="s">
        <v>108</v>
      </c>
      <c r="B20" s="107" t="s">
        <v>99</v>
      </c>
      <c r="C20" s="107" t="s">
        <v>117</v>
      </c>
      <c r="D20" s="5" t="s">
        <v>119</v>
      </c>
      <c r="E20" s="192">
        <v>1</v>
      </c>
      <c r="F20" s="6">
        <f t="shared" si="0"/>
        <v>55.94</v>
      </c>
      <c r="G20" s="6">
        <f t="shared" si="1"/>
        <v>55.94</v>
      </c>
      <c r="I20" s="7">
        <f t="shared" si="2"/>
        <v>55.94</v>
      </c>
      <c r="J20" s="128"/>
      <c r="K20" s="105"/>
      <c r="L20" s="190">
        <v>55.94</v>
      </c>
      <c r="M20" s="129"/>
    </row>
    <row r="21" spans="1:13" x14ac:dyDescent="0.25">
      <c r="A21" s="139" t="s">
        <v>4</v>
      </c>
      <c r="B21" s="139"/>
      <c r="C21" s="139"/>
      <c r="D21" s="139"/>
      <c r="E21" s="139"/>
      <c r="F21" s="139"/>
      <c r="G21" s="8">
        <f>G11</f>
        <v>31432.479999999996</v>
      </c>
    </row>
    <row r="22" spans="1:13" x14ac:dyDescent="0.25">
      <c r="A22" s="30"/>
      <c r="B22" s="30"/>
      <c r="C22" s="30"/>
      <c r="D22" s="30"/>
      <c r="E22" s="30"/>
      <c r="F22" s="30"/>
      <c r="G22" s="30"/>
    </row>
    <row r="23" spans="1:13" ht="15.75" x14ac:dyDescent="0.25">
      <c r="A23" s="141"/>
      <c r="B23" s="141"/>
      <c r="C23" s="141"/>
      <c r="D23" s="141"/>
      <c r="E23" s="141"/>
      <c r="F23" s="141"/>
      <c r="G23" s="141"/>
    </row>
    <row r="24" spans="1:13" x14ac:dyDescent="0.25">
      <c r="A24" s="30"/>
      <c r="B24" s="30"/>
      <c r="C24" s="30"/>
      <c r="D24" s="30"/>
      <c r="E24" s="30"/>
      <c r="F24" s="30"/>
      <c r="G24" s="30"/>
    </row>
    <row r="25" spans="1:13" x14ac:dyDescent="0.25">
      <c r="A25" s="30"/>
      <c r="B25" s="30"/>
      <c r="C25" s="30"/>
      <c r="D25" s="30"/>
      <c r="E25" s="30"/>
      <c r="F25" s="30"/>
      <c r="G25" s="30"/>
    </row>
    <row r="26" spans="1:13" x14ac:dyDescent="0.25">
      <c r="A26" s="30"/>
      <c r="B26" s="30"/>
      <c r="C26" s="30"/>
      <c r="D26" s="30"/>
      <c r="E26" s="30"/>
      <c r="F26" s="30"/>
      <c r="G26" s="30"/>
    </row>
    <row r="27" spans="1:13" x14ac:dyDescent="0.25">
      <c r="A27" s="30"/>
      <c r="B27" s="30"/>
      <c r="C27" s="30"/>
      <c r="D27" s="30"/>
      <c r="E27" s="30"/>
      <c r="F27" s="30"/>
      <c r="G27" s="30"/>
    </row>
    <row r="28" spans="1:13" x14ac:dyDescent="0.25">
      <c r="A28" s="30"/>
      <c r="B28" s="30"/>
      <c r="C28" s="30"/>
      <c r="D28" s="30"/>
      <c r="E28" s="30"/>
      <c r="F28" s="30"/>
      <c r="G28" s="30"/>
    </row>
    <row r="29" spans="1:13" x14ac:dyDescent="0.25">
      <c r="A29" s="30"/>
      <c r="B29" s="30"/>
      <c r="C29" s="30"/>
      <c r="D29" s="30"/>
      <c r="E29" s="30"/>
      <c r="F29" s="30"/>
      <c r="G29" s="30"/>
    </row>
    <row r="30" spans="1:13" x14ac:dyDescent="0.25">
      <c r="A30" s="30"/>
      <c r="B30" s="30"/>
      <c r="C30" s="30"/>
      <c r="D30" s="30"/>
      <c r="E30" s="30"/>
      <c r="F30" s="30"/>
      <c r="G30" s="30"/>
    </row>
  </sheetData>
  <sheetProtection algorithmName="SHA-512" hashValue="GShtK14L0PFk0iAUIA5Vsct1H3G2LTihpl764l36ZAC7ieziSIN3SRmZkwdvGAauRrQ337rbll94RrUh2aYySA==" saltValue="hOXnH9sdevsah6iwgoO8ZQ==" spinCount="100000" sheet="1" objects="1" scenarios="1" selectLockedCells="1"/>
  <mergeCells count="7">
    <mergeCell ref="A21:F21"/>
    <mergeCell ref="A7:G7"/>
    <mergeCell ref="A23:G23"/>
    <mergeCell ref="K1:K9"/>
    <mergeCell ref="I2:I6"/>
    <mergeCell ref="A8:G8"/>
    <mergeCell ref="A9:G9"/>
  </mergeCells>
  <phoneticPr fontId="33" type="noConversion"/>
  <conditionalFormatting sqref="D13:E18 C11:C20 D20:E20">
    <cfRule type="expression" dxfId="4" priority="17" stopIfTrue="1">
      <formula>$B11=$BD11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0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2"/>
  <sheetViews>
    <sheetView workbookViewId="0">
      <selection activeCell="G17" sqref="G17:H19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8" customWidth="1"/>
    <col min="9" max="11" width="7" bestFit="1" customWidth="1"/>
    <col min="12" max="12" width="6" bestFit="1" customWidth="1"/>
    <col min="13" max="13" width="7" hidden="1" customWidth="1"/>
    <col min="14" max="14" width="6" hidden="1" customWidth="1"/>
    <col min="15" max="15" width="7" hidden="1" customWidth="1"/>
    <col min="16" max="16" width="6" hidden="1" customWidth="1"/>
  </cols>
  <sheetData>
    <row r="1" spans="1:16" ht="141" customHeight="1" x14ac:dyDescent="0.25">
      <c r="A1" s="154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</row>
    <row r="2" spans="1:16" ht="15.75" x14ac:dyDescent="0.25">
      <c r="A2" s="153" t="s">
        <v>22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</row>
    <row r="3" spans="1:16" ht="15" x14ac:dyDescent="0.25">
      <c r="A3" s="12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ht="15" x14ac:dyDescent="0.25">
      <c r="A4" s="39" t="str">
        <f>ORÇAMENTO!A7</f>
        <v>OBJETO: CERCAMENTO DEPTO SOCIAL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1"/>
    </row>
    <row r="5" spans="1:16" ht="15" x14ac:dyDescent="0.25">
      <c r="A5" s="39" t="str">
        <f>ORÇAMENTO!A8</f>
        <v>LOCALIZAÇÃO: RUA  PRIMO ZENI - BAIRRO JD LUIZ SCHIAVINI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1"/>
    </row>
    <row r="6" spans="1:16" ht="15" x14ac:dyDescent="0.25">
      <c r="A6" s="39" t="s">
        <v>23</v>
      </c>
      <c r="B6" s="42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4"/>
    </row>
    <row r="7" spans="1:16" ht="15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5"/>
      <c r="L7" s="15"/>
      <c r="M7" s="15"/>
      <c r="N7" s="15"/>
      <c r="O7" s="15"/>
      <c r="P7" s="15"/>
    </row>
    <row r="8" spans="1:16" ht="15" x14ac:dyDescent="0.25">
      <c r="A8" s="156" t="s">
        <v>10</v>
      </c>
      <c r="B8" s="156" t="s">
        <v>24</v>
      </c>
      <c r="C8" s="158" t="s">
        <v>25</v>
      </c>
      <c r="D8" s="32" t="s">
        <v>29</v>
      </c>
      <c r="E8" s="156" t="s">
        <v>11</v>
      </c>
      <c r="F8" s="156"/>
      <c r="G8" s="156" t="s">
        <v>12</v>
      </c>
      <c r="H8" s="156"/>
      <c r="I8" s="156" t="s">
        <v>13</v>
      </c>
      <c r="J8" s="156"/>
      <c r="K8" s="156" t="s">
        <v>14</v>
      </c>
      <c r="L8" s="156"/>
      <c r="M8" s="156" t="s">
        <v>15</v>
      </c>
      <c r="N8" s="156"/>
      <c r="O8" s="156" t="s">
        <v>16</v>
      </c>
      <c r="P8" s="156"/>
    </row>
    <row r="9" spans="1:16" ht="15" x14ac:dyDescent="0.25">
      <c r="A9" s="157"/>
      <c r="B9" s="157"/>
      <c r="C9" s="159"/>
      <c r="D9" s="33" t="s">
        <v>30</v>
      </c>
      <c r="E9" s="16" t="s">
        <v>17</v>
      </c>
      <c r="F9" s="17" t="s">
        <v>18</v>
      </c>
      <c r="G9" s="16" t="s">
        <v>17</v>
      </c>
      <c r="H9" s="17" t="s">
        <v>18</v>
      </c>
      <c r="I9" s="16" t="s">
        <v>17</v>
      </c>
      <c r="J9" s="17" t="s">
        <v>18</v>
      </c>
      <c r="K9" s="16" t="s">
        <v>17</v>
      </c>
      <c r="L9" s="17" t="s">
        <v>18</v>
      </c>
      <c r="M9" s="16" t="s">
        <v>17</v>
      </c>
      <c r="N9" s="17" t="s">
        <v>18</v>
      </c>
      <c r="O9" s="16" t="s">
        <v>17</v>
      </c>
      <c r="P9" s="17" t="s">
        <v>18</v>
      </c>
    </row>
    <row r="10" spans="1:16" ht="15" x14ac:dyDescent="0.25">
      <c r="A10" s="18">
        <v>1</v>
      </c>
      <c r="B10" s="19" t="str">
        <f>ORÇAMENTO!C11</f>
        <v>CERCAMENTO</v>
      </c>
      <c r="C10" s="20">
        <f>ORÇAMENTO!G11</f>
        <v>31432.479999999996</v>
      </c>
      <c r="D10" s="34">
        <f>((C10*100)/$C$18)/100</f>
        <v>1</v>
      </c>
      <c r="E10" s="21">
        <v>100</v>
      </c>
      <c r="F10" s="20">
        <v>100</v>
      </c>
      <c r="G10" s="21"/>
      <c r="H10" s="20">
        <f>G10+E10</f>
        <v>100</v>
      </c>
      <c r="I10" s="21"/>
      <c r="J10" s="20">
        <f>E10+G10+I10</f>
        <v>100</v>
      </c>
      <c r="K10" s="21"/>
      <c r="L10" s="20"/>
      <c r="M10" s="21"/>
      <c r="N10" s="20"/>
      <c r="O10" s="22"/>
      <c r="P10" s="23"/>
    </row>
    <row r="11" spans="1:16" ht="15" x14ac:dyDescent="0.25">
      <c r="A11" s="18"/>
      <c r="B11" s="19"/>
      <c r="C11" s="20"/>
      <c r="D11" s="34"/>
      <c r="E11" s="21"/>
      <c r="F11" s="20"/>
      <c r="G11" s="21"/>
      <c r="H11" s="20"/>
      <c r="I11" s="21"/>
      <c r="J11" s="20"/>
      <c r="K11" s="21"/>
      <c r="L11" s="20"/>
      <c r="M11" s="21"/>
      <c r="N11" s="20"/>
      <c r="O11" s="22"/>
      <c r="P11" s="23"/>
    </row>
    <row r="12" spans="1:16" ht="15" x14ac:dyDescent="0.25">
      <c r="A12" s="18"/>
      <c r="B12" s="19"/>
      <c r="C12" s="20"/>
      <c r="D12" s="34"/>
      <c r="E12" s="21"/>
      <c r="F12" s="20"/>
      <c r="G12" s="21"/>
      <c r="H12" s="20"/>
      <c r="I12" s="21"/>
      <c r="J12" s="20"/>
      <c r="K12" s="21"/>
      <c r="L12" s="20"/>
      <c r="M12" s="21"/>
      <c r="N12" s="20"/>
      <c r="O12" s="22"/>
      <c r="P12" s="23"/>
    </row>
    <row r="13" spans="1:16" ht="15" x14ac:dyDescent="0.25">
      <c r="A13" s="18"/>
      <c r="B13" s="19"/>
      <c r="C13" s="20"/>
      <c r="D13" s="34"/>
      <c r="E13" s="21"/>
      <c r="F13" s="20"/>
      <c r="G13" s="21"/>
      <c r="H13" s="20"/>
      <c r="I13" s="21"/>
      <c r="J13" s="20"/>
      <c r="K13" s="21"/>
      <c r="L13" s="20"/>
      <c r="M13" s="21"/>
      <c r="N13" s="20"/>
      <c r="O13" s="22"/>
      <c r="P13" s="23"/>
    </row>
    <row r="14" spans="1:16" ht="15" x14ac:dyDescent="0.25">
      <c r="A14" s="18"/>
      <c r="B14" s="19"/>
      <c r="C14" s="20"/>
      <c r="D14" s="34"/>
      <c r="E14" s="21"/>
      <c r="F14" s="20"/>
      <c r="G14" s="21"/>
      <c r="H14" s="20"/>
      <c r="I14" s="21"/>
      <c r="J14" s="20"/>
      <c r="K14" s="100"/>
      <c r="L14" s="101"/>
      <c r="M14" s="100"/>
      <c r="N14" s="101"/>
      <c r="O14" s="102"/>
      <c r="P14" s="103"/>
    </row>
    <row r="15" spans="1:16" ht="15" x14ac:dyDescent="0.25">
      <c r="A15" s="18"/>
      <c r="B15" s="19"/>
      <c r="C15" s="20"/>
      <c r="D15" s="34"/>
      <c r="E15" s="21"/>
      <c r="F15" s="20"/>
      <c r="G15" s="21"/>
      <c r="H15" s="20"/>
      <c r="I15" s="21"/>
      <c r="J15" s="20"/>
      <c r="K15" s="100"/>
      <c r="L15" s="101"/>
      <c r="M15" s="100"/>
      <c r="N15" s="101"/>
      <c r="O15" s="102"/>
      <c r="P15" s="103"/>
    </row>
    <row r="16" spans="1:16" ht="15" x14ac:dyDescent="0.25">
      <c r="A16" s="18"/>
      <c r="B16" s="19"/>
      <c r="C16" s="20"/>
      <c r="D16" s="34"/>
      <c r="E16" s="21"/>
      <c r="F16" s="20"/>
      <c r="G16" s="21"/>
      <c r="H16" s="20"/>
      <c r="I16" s="21"/>
      <c r="J16" s="20"/>
      <c r="K16" s="100"/>
      <c r="L16" s="101"/>
      <c r="M16" s="100"/>
      <c r="N16" s="101"/>
      <c r="O16" s="102"/>
      <c r="P16" s="103"/>
    </row>
    <row r="17" spans="1:16" ht="15" x14ac:dyDescent="0.25">
      <c r="A17" s="24"/>
      <c r="B17" s="25" t="s">
        <v>26</v>
      </c>
      <c r="C17" s="27"/>
      <c r="D17" s="35">
        <f>SUM(D10:D16)</f>
        <v>1</v>
      </c>
      <c r="E17" s="36">
        <f>((D10*E10)/100)+((D11*E11)/100)+((D12*E12)/100)+((D13*E13)/100)+((D14*E14)/100)+((D15*E15)/100)+((D16*E16)/100)</f>
        <v>1</v>
      </c>
      <c r="F17" s="36">
        <f>E17</f>
        <v>1</v>
      </c>
      <c r="G17" s="36"/>
      <c r="H17" s="36"/>
      <c r="I17" s="36"/>
      <c r="J17" s="36"/>
      <c r="K17" s="36"/>
      <c r="L17" s="36"/>
      <c r="M17" s="27"/>
      <c r="N17" s="104"/>
      <c r="O17" s="27"/>
      <c r="P17" s="27"/>
    </row>
    <row r="18" spans="1:16" ht="15" x14ac:dyDescent="0.25">
      <c r="A18" s="28"/>
      <c r="B18" s="29" t="s">
        <v>27</v>
      </c>
      <c r="C18" s="27">
        <f>SUM(C10:C16)</f>
        <v>31432.479999999996</v>
      </c>
      <c r="D18" s="35">
        <f>D17</f>
        <v>1</v>
      </c>
      <c r="E18" s="152">
        <f>(C18*E17)</f>
        <v>31432.479999999996</v>
      </c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</row>
    <row r="19" spans="1:16" ht="15" x14ac:dyDescent="0.25">
      <c r="A19" s="37"/>
      <c r="B19" s="38" t="s">
        <v>28</v>
      </c>
      <c r="C19" s="26"/>
      <c r="D19" s="26"/>
      <c r="E19" s="152">
        <f>E18</f>
        <v>31432.479999999996</v>
      </c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</row>
    <row r="20" spans="1:16" ht="15" x14ac:dyDescent="0.25"/>
    <row r="21" spans="1:16" ht="15" x14ac:dyDescent="0.25">
      <c r="A21" s="155"/>
      <c r="B21" s="155"/>
      <c r="D21" s="155"/>
      <c r="E21" s="155"/>
      <c r="F21" s="155"/>
      <c r="G21" s="155"/>
      <c r="H21" s="155"/>
      <c r="I21" s="155"/>
      <c r="J21" s="155"/>
    </row>
    <row r="22" spans="1:16" ht="15" x14ac:dyDescent="0.25">
      <c r="A22" t="s">
        <v>31</v>
      </c>
      <c r="D22" t="s">
        <v>32</v>
      </c>
    </row>
    <row r="23" spans="1:16" ht="15" x14ac:dyDescent="0.25"/>
    <row r="24" spans="1:16" ht="15" x14ac:dyDescent="0.25"/>
    <row r="25" spans="1:16" ht="15" x14ac:dyDescent="0.25"/>
    <row r="26" spans="1:16" ht="15" x14ac:dyDescent="0.25"/>
    <row r="27" spans="1:16" ht="15" x14ac:dyDescent="0.25"/>
    <row r="28" spans="1:16" ht="15" x14ac:dyDescent="0.25"/>
    <row r="29" spans="1:16" ht="15" x14ac:dyDescent="0.25"/>
    <row r="30" spans="1:16" ht="15" x14ac:dyDescent="0.25"/>
    <row r="31" spans="1:16" ht="15" x14ac:dyDescent="0.25"/>
    <row r="32" spans="1:16" ht="15" x14ac:dyDescent="0.25"/>
  </sheetData>
  <sheetProtection algorithmName="SHA-512" hashValue="WZpL8jTTc5jOiT4P03Jk3fRLpfSi1t02w0grSl6uHfniEgWOIs1QtCn1RGB93dOMKRZYrcsVs4loTgeywrCjdw==" saltValue="9K/6bg/woB0d3yXn6Sjhgw==" spinCount="100000" sheet="1" objects="1" scenarios="1"/>
  <mergeCells count="25">
    <mergeCell ref="A1:P1"/>
    <mergeCell ref="A21:B21"/>
    <mergeCell ref="D21:J21"/>
    <mergeCell ref="O19:P19"/>
    <mergeCell ref="M8:N8"/>
    <mergeCell ref="O8:P8"/>
    <mergeCell ref="K8:L8"/>
    <mergeCell ref="A8:A9"/>
    <mergeCell ref="E8:F8"/>
    <mergeCell ref="G8:H8"/>
    <mergeCell ref="I8:J8"/>
    <mergeCell ref="B8:B9"/>
    <mergeCell ref="C8:C9"/>
    <mergeCell ref="E19:F19"/>
    <mergeCell ref="G19:H19"/>
    <mergeCell ref="I19:J19"/>
    <mergeCell ref="K19:L19"/>
    <mergeCell ref="M19:N19"/>
    <mergeCell ref="A2:P2"/>
    <mergeCell ref="E18:F18"/>
    <mergeCell ref="G18:H18"/>
    <mergeCell ref="I18:J18"/>
    <mergeCell ref="K18:L18"/>
    <mergeCell ref="M18:N18"/>
    <mergeCell ref="O18:P18"/>
  </mergeCells>
  <conditionalFormatting sqref="N17 P17 J10:J14 L10:L14 P10:P14 N10:N14 H10:H14 F10:F14 H16">
    <cfRule type="cellIs" dxfId="3" priority="7" stopIfTrue="1" operator="equal">
      <formula>D10+F10-100</formula>
    </cfRule>
  </conditionalFormatting>
  <conditionalFormatting sqref="M19:P19">
    <cfRule type="expression" dxfId="2" priority="19" stopIfTrue="1">
      <formula>#REF!=0</formula>
    </cfRule>
  </conditionalFormatting>
  <conditionalFormatting sqref="J16 L16 P16 N16 F16">
    <cfRule type="cellIs" dxfId="1" priority="2" stopIfTrue="1" operator="equal">
      <formula>D16+F16-100</formula>
    </cfRule>
  </conditionalFormatting>
  <conditionalFormatting sqref="J15 L15 P15 N15 H15 F15">
    <cfRule type="cellIs" dxfId="0" priority="1" stopIfTrue="1" operator="equal">
      <formula>D15+F15-100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topLeftCell="A13" workbookViewId="0">
      <selection activeCell="E28" sqref="E28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126"/>
      <c r="B1" s="126"/>
      <c r="C1" s="126"/>
      <c r="D1" s="126"/>
      <c r="E1" s="126"/>
    </row>
    <row r="2" spans="1:5" x14ac:dyDescent="0.25">
      <c r="A2" s="126"/>
      <c r="B2" s="126"/>
      <c r="C2" s="126"/>
      <c r="D2" s="126"/>
      <c r="E2" s="126"/>
    </row>
    <row r="3" spans="1:5" x14ac:dyDescent="0.25">
      <c r="A3" s="126"/>
      <c r="B3" s="126"/>
      <c r="C3" s="126"/>
      <c r="D3" s="126"/>
      <c r="E3" s="126"/>
    </row>
    <row r="4" spans="1:5" x14ac:dyDescent="0.25">
      <c r="A4" s="126"/>
      <c r="B4" s="126"/>
      <c r="C4" s="126"/>
      <c r="D4" s="126"/>
      <c r="E4" s="126"/>
    </row>
    <row r="5" spans="1:5" x14ac:dyDescent="0.25">
      <c r="A5" s="126"/>
      <c r="B5" s="126"/>
      <c r="C5" s="126"/>
      <c r="D5" s="126"/>
      <c r="E5" s="126"/>
    </row>
    <row r="6" spans="1:5" x14ac:dyDescent="0.25">
      <c r="A6" s="126"/>
      <c r="B6" s="126"/>
      <c r="C6" s="126"/>
      <c r="D6" s="126"/>
      <c r="E6" s="126"/>
    </row>
    <row r="7" spans="1:5" x14ac:dyDescent="0.25">
      <c r="A7" s="126"/>
      <c r="B7" s="126"/>
      <c r="C7" s="126"/>
      <c r="D7" s="126"/>
      <c r="E7" s="126"/>
    </row>
    <row r="8" spans="1:5" x14ac:dyDescent="0.25">
      <c r="A8" s="188" t="s">
        <v>63</v>
      </c>
      <c r="B8" s="188"/>
      <c r="C8" s="188"/>
      <c r="D8" s="54"/>
      <c r="E8" s="96" t="s">
        <v>64</v>
      </c>
    </row>
    <row r="9" spans="1:5" x14ac:dyDescent="0.25">
      <c r="A9" s="54"/>
      <c r="B9" s="97"/>
      <c r="C9" s="97"/>
      <c r="D9" s="97"/>
      <c r="E9" s="98" t="s">
        <v>65</v>
      </c>
    </row>
    <row r="10" spans="1:5" x14ac:dyDescent="0.25">
      <c r="A10" s="54"/>
      <c r="B10" s="54"/>
      <c r="C10" s="54"/>
      <c r="D10" s="54"/>
      <c r="E10" s="54"/>
    </row>
    <row r="11" spans="1:5" x14ac:dyDescent="0.25">
      <c r="A11" s="106" t="s">
        <v>33</v>
      </c>
      <c r="B11" s="106" t="s">
        <v>68</v>
      </c>
      <c r="C11" s="182" t="s">
        <v>34</v>
      </c>
      <c r="D11" s="183"/>
      <c r="E11" s="184"/>
    </row>
    <row r="12" spans="1:5" x14ac:dyDescent="0.25">
      <c r="A12" s="45"/>
      <c r="B12" s="45"/>
      <c r="C12" s="185" t="str">
        <f>Import.Município</f>
        <v>CORONEL VIVIDA - PR</v>
      </c>
      <c r="D12" s="186"/>
      <c r="E12" s="187"/>
    </row>
    <row r="13" spans="1:5" x14ac:dyDescent="0.25">
      <c r="A13" s="46"/>
      <c r="B13" s="46"/>
      <c r="C13" s="47"/>
      <c r="D13" s="48"/>
      <c r="E13" s="48"/>
    </row>
    <row r="14" spans="1:5" ht="15" customHeight="1" x14ac:dyDescent="0.25">
      <c r="A14" s="99" t="s">
        <v>35</v>
      </c>
      <c r="B14" s="162" t="str">
        <f>ORÇAMENTO!A7</f>
        <v>OBJETO: CERCAMENTO DEPTO SOCIAL</v>
      </c>
      <c r="C14" s="164" t="str">
        <f>ORÇAMENTO!A8</f>
        <v>LOCALIZAÇÃO: RUA  PRIMO ZENI - BAIRRO JD LUIZ SCHIAVINI</v>
      </c>
      <c r="D14" s="165"/>
      <c r="E14" s="166"/>
    </row>
    <row r="15" spans="1:5" ht="37.5" customHeight="1" x14ac:dyDescent="0.25">
      <c r="A15" s="49" t="s">
        <v>66</v>
      </c>
      <c r="B15" s="163"/>
      <c r="C15" s="167"/>
      <c r="D15" s="168"/>
      <c r="E15" s="169"/>
    </row>
    <row r="16" spans="1:5" x14ac:dyDescent="0.25">
      <c r="A16" s="50"/>
      <c r="B16" s="51"/>
      <c r="C16" s="52"/>
      <c r="D16" s="52"/>
      <c r="E16" s="51"/>
    </row>
    <row r="17" spans="1:12" x14ac:dyDescent="0.25">
      <c r="A17" s="53" t="s">
        <v>36</v>
      </c>
      <c r="B17" s="51"/>
      <c r="C17" s="52"/>
      <c r="D17" s="52"/>
      <c r="E17" s="51"/>
    </row>
    <row r="18" spans="1:12" x14ac:dyDescent="0.25">
      <c r="A18" s="108" t="s">
        <v>69</v>
      </c>
      <c r="B18" s="108"/>
      <c r="C18" s="108"/>
      <c r="D18" s="108"/>
      <c r="E18" s="108"/>
    </row>
    <row r="19" spans="1:12" x14ac:dyDescent="0.25">
      <c r="A19" s="54"/>
      <c r="B19" s="54"/>
      <c r="C19" s="54"/>
      <c r="D19" s="54"/>
      <c r="E19" s="54"/>
    </row>
    <row r="20" spans="1:12" ht="15.75" thickBot="1" x14ac:dyDescent="0.3">
      <c r="A20" s="55" t="s">
        <v>37</v>
      </c>
      <c r="B20" s="56"/>
      <c r="C20" s="56"/>
      <c r="D20" s="57" t="s">
        <v>38</v>
      </c>
      <c r="E20" s="57" t="s">
        <v>39</v>
      </c>
    </row>
    <row r="21" spans="1:12" ht="16.5" thickBot="1" x14ac:dyDescent="0.3">
      <c r="A21" s="58" t="s">
        <v>40</v>
      </c>
      <c r="B21" s="59"/>
      <c r="C21" s="59"/>
      <c r="D21" s="60" t="s">
        <v>41</v>
      </c>
      <c r="E21" s="61">
        <v>3.5000000000000003E-2</v>
      </c>
      <c r="H21" s="170" t="s">
        <v>70</v>
      </c>
      <c r="I21" s="171"/>
      <c r="J21" s="171"/>
      <c r="K21" s="172"/>
    </row>
    <row r="22" spans="1:12" ht="15.75" x14ac:dyDescent="0.25">
      <c r="A22" s="62" t="s">
        <v>42</v>
      </c>
      <c r="B22" s="63"/>
      <c r="C22" s="63"/>
      <c r="D22" s="64" t="s">
        <v>43</v>
      </c>
      <c r="E22" s="65">
        <v>0.01</v>
      </c>
      <c r="H22" s="109" t="s">
        <v>71</v>
      </c>
      <c r="I22" s="110" t="s">
        <v>72</v>
      </c>
      <c r="J22" s="110" t="s">
        <v>73</v>
      </c>
      <c r="K22" s="111" t="s">
        <v>74</v>
      </c>
    </row>
    <row r="23" spans="1:12" ht="15.75" x14ac:dyDescent="0.25">
      <c r="A23" s="62" t="s">
        <v>44</v>
      </c>
      <c r="B23" s="63"/>
      <c r="C23" s="63"/>
      <c r="D23" s="64" t="s">
        <v>45</v>
      </c>
      <c r="E23" s="65">
        <v>1.2699999999999999E-2</v>
      </c>
      <c r="H23" s="112" t="s">
        <v>75</v>
      </c>
      <c r="I23" s="113">
        <v>0.03</v>
      </c>
      <c r="J23" s="114">
        <v>0.04</v>
      </c>
      <c r="K23" s="115">
        <v>5.5E-2</v>
      </c>
    </row>
    <row r="24" spans="1:12" ht="15.75" x14ac:dyDescent="0.25">
      <c r="A24" s="62" t="s">
        <v>46</v>
      </c>
      <c r="B24" s="63"/>
      <c r="C24" s="63"/>
      <c r="D24" s="64" t="s">
        <v>47</v>
      </c>
      <c r="E24" s="65">
        <v>1.23E-2</v>
      </c>
      <c r="H24" s="112" t="s">
        <v>76</v>
      </c>
      <c r="I24" s="116">
        <v>8.0000000000000002E-3</v>
      </c>
      <c r="J24" s="117">
        <v>8.0000000000000002E-3</v>
      </c>
      <c r="K24" s="118">
        <v>0.01</v>
      </c>
    </row>
    <row r="25" spans="1:12" ht="15.75" x14ac:dyDescent="0.25">
      <c r="A25" s="66" t="s">
        <v>48</v>
      </c>
      <c r="B25" s="67"/>
      <c r="C25" s="67"/>
      <c r="D25" s="64" t="s">
        <v>49</v>
      </c>
      <c r="E25" s="68">
        <v>7.8799999999999995E-2</v>
      </c>
      <c r="H25" s="112" t="s">
        <v>77</v>
      </c>
      <c r="I25" s="116">
        <v>9.7000000000000003E-3</v>
      </c>
      <c r="J25" s="117">
        <v>1.2699999999999999E-2</v>
      </c>
      <c r="K25" s="118">
        <v>1.2699999999999999E-2</v>
      </c>
    </row>
    <row r="26" spans="1:12" ht="15.75" x14ac:dyDescent="0.25">
      <c r="A26" s="66" t="s">
        <v>50</v>
      </c>
      <c r="B26" s="69" t="s">
        <v>51</v>
      </c>
      <c r="C26" s="70"/>
      <c r="D26" s="71" t="s">
        <v>52</v>
      </c>
      <c r="E26" s="68">
        <v>6.4999999999999997E-3</v>
      </c>
      <c r="H26" s="112" t="s">
        <v>78</v>
      </c>
      <c r="I26" s="116">
        <v>5.8999999999999999E-3</v>
      </c>
      <c r="J26" s="117">
        <v>1.23E-2</v>
      </c>
      <c r="K26" s="118">
        <v>1.3899999999999999E-2</v>
      </c>
    </row>
    <row r="27" spans="1:12" ht="16.5" thickBot="1" x14ac:dyDescent="0.3">
      <c r="A27" s="72"/>
      <c r="B27" s="69" t="s">
        <v>53</v>
      </c>
      <c r="C27" s="70"/>
      <c r="D27" s="71"/>
      <c r="E27" s="68">
        <v>0.03</v>
      </c>
      <c r="H27" s="112" t="s">
        <v>79</v>
      </c>
      <c r="I27" s="119">
        <v>6.1600000000000002E-2</v>
      </c>
      <c r="J27" s="120">
        <v>7.3999999999999996E-2</v>
      </c>
      <c r="K27" s="121">
        <v>8.9599999999999999E-2</v>
      </c>
    </row>
    <row r="28" spans="1:12" ht="15.75" x14ac:dyDescent="0.25">
      <c r="A28" s="72"/>
      <c r="B28" s="69" t="s">
        <v>54</v>
      </c>
      <c r="C28" s="70"/>
      <c r="D28" s="71"/>
      <c r="E28" s="73">
        <f>IF(A18=" - Fornecimento de Materiais e Equipamentos (Aquisição direta)",0,ROUND(E37*D38,4))</f>
        <v>0.03</v>
      </c>
      <c r="H28" s="173" t="s">
        <v>80</v>
      </c>
      <c r="I28" s="174"/>
      <c r="J28" s="174"/>
      <c r="K28" s="175"/>
      <c r="L28" s="122">
        <v>3.6499999999999998E-2</v>
      </c>
    </row>
    <row r="29" spans="1:12" ht="15.75" x14ac:dyDescent="0.25">
      <c r="A29" s="72"/>
      <c r="B29" s="74" t="s">
        <v>55</v>
      </c>
      <c r="C29" s="76"/>
      <c r="D29" s="71"/>
      <c r="E29" s="77">
        <f>IF([1]Dados!$G$28="SELECIONAR","Ver DADOS",IF(A18=" - Fornecimento de Materiais e Equipamentos (Aquisição direta)",0,IF([1]Dados!$G$28="não desonerado",0%,4.5%)))</f>
        <v>4.4999999999999998E-2</v>
      </c>
      <c r="H29" s="176" t="s">
        <v>81</v>
      </c>
      <c r="I29" s="177"/>
      <c r="J29" s="177"/>
      <c r="K29" s="178"/>
      <c r="L29" s="123">
        <v>0.03</v>
      </c>
    </row>
    <row r="30" spans="1:12" ht="16.5" thickBot="1" x14ac:dyDescent="0.3">
      <c r="A30" s="78" t="s">
        <v>56</v>
      </c>
      <c r="B30" s="78"/>
      <c r="C30" s="78"/>
      <c r="D30" s="78"/>
      <c r="E30" s="79">
        <f>IF(A18=" - Fornecimento de Materiais e Equipamentos (Aquisição direta)",0,ROUND((((1+SUM(E$21:E$23))*(1+E$24)*(1+E$25))/(1-SUM(E$26:E$28)))-1,4))</f>
        <v>0.2374</v>
      </c>
      <c r="H30" s="179" t="s">
        <v>82</v>
      </c>
      <c r="I30" s="180"/>
      <c r="J30" s="180"/>
      <c r="K30" s="181"/>
      <c r="L30" s="124">
        <v>4.4999999999999998E-2</v>
      </c>
    </row>
    <row r="31" spans="1:12" x14ac:dyDescent="0.25">
      <c r="A31" s="80" t="s">
        <v>57</v>
      </c>
      <c r="B31" s="81"/>
      <c r="C31" s="81"/>
      <c r="D31" s="81"/>
      <c r="E31" s="82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54"/>
      <c r="B32" s="54"/>
      <c r="C32" s="54"/>
      <c r="D32" s="54"/>
      <c r="E32" s="54"/>
    </row>
    <row r="33" spans="1:5" x14ac:dyDescent="0.25">
      <c r="A33" s="54" t="s">
        <v>58</v>
      </c>
      <c r="B33" s="54"/>
      <c r="C33" s="54"/>
      <c r="D33" s="54"/>
      <c r="E33" s="54"/>
    </row>
    <row r="34" spans="1:5" x14ac:dyDescent="0.25">
      <c r="A34" s="54"/>
      <c r="B34" s="54"/>
      <c r="C34" s="54"/>
      <c r="D34" s="54"/>
      <c r="E34" s="54"/>
    </row>
    <row r="35" spans="1:5" x14ac:dyDescent="0.25">
      <c r="A35" s="189" t="str">
        <f>IF(AND(A18=" - Fornecimento de Materiais e Equipamentos (Aquisição direta)",E$31=0),"",IF(OR($R$10&lt;$T$10,$R$10&gt;$U$10)=TRUE(),$T$21,""))</f>
        <v/>
      </c>
      <c r="B35" s="189"/>
      <c r="C35" s="189"/>
      <c r="D35" s="189"/>
      <c r="E35" s="189"/>
    </row>
    <row r="36" spans="1:5" x14ac:dyDescent="0.25">
      <c r="A36" s="83"/>
      <c r="B36" s="83"/>
      <c r="C36" s="83"/>
      <c r="D36" s="83"/>
      <c r="E36" s="83"/>
    </row>
    <row r="37" spans="1:5" ht="15.75" customHeight="1" x14ac:dyDescent="0.25">
      <c r="A37" s="160" t="s">
        <v>59</v>
      </c>
      <c r="B37" s="161"/>
      <c r="C37" s="161"/>
      <c r="D37" s="161"/>
      <c r="E37" s="84">
        <v>0.6</v>
      </c>
    </row>
    <row r="38" spans="1:5" x14ac:dyDescent="0.25">
      <c r="A38" s="160" t="s">
        <v>60</v>
      </c>
      <c r="B38" s="161"/>
      <c r="C38" s="161"/>
      <c r="D38" s="84">
        <v>0.05</v>
      </c>
      <c r="E38" s="83"/>
    </row>
    <row r="39" spans="1:5" x14ac:dyDescent="0.25">
      <c r="A39" s="85"/>
      <c r="B39" s="86"/>
      <c r="C39" s="86"/>
      <c r="D39" s="87"/>
      <c r="E39" s="88"/>
    </row>
    <row r="40" spans="1:5" x14ac:dyDescent="0.25">
      <c r="A40" s="125" t="s">
        <v>61</v>
      </c>
      <c r="B40" s="125"/>
      <c r="C40" s="125"/>
      <c r="D40" s="125"/>
      <c r="E40" s="125"/>
    </row>
    <row r="43" spans="1:5" x14ac:dyDescent="0.25">
      <c r="A43" s="89"/>
      <c r="B43" s="90"/>
      <c r="C43" s="91"/>
      <c r="D43" s="91"/>
      <c r="E43" s="91"/>
    </row>
    <row r="44" spans="1:5" x14ac:dyDescent="0.25">
      <c r="A44" s="75" t="s">
        <v>83</v>
      </c>
      <c r="B44" s="75"/>
      <c r="C44" s="67"/>
      <c r="D44" s="54"/>
      <c r="E44" s="54"/>
    </row>
    <row r="45" spans="1:5" x14ac:dyDescent="0.25">
      <c r="A45" s="126" t="s">
        <v>67</v>
      </c>
      <c r="B45" s="126"/>
      <c r="C45" s="126"/>
      <c r="D45" s="92" t="s">
        <v>62</v>
      </c>
      <c r="E45" s="125" t="s">
        <v>85</v>
      </c>
    </row>
    <row r="46" spans="1:5" x14ac:dyDescent="0.25">
      <c r="A46" s="126" t="s">
        <v>84</v>
      </c>
      <c r="B46" s="126"/>
      <c r="C46" s="126"/>
      <c r="D46" s="93"/>
      <c r="E46" s="93"/>
    </row>
    <row r="47" spans="1:5" x14ac:dyDescent="0.25">
      <c r="A47" s="93"/>
      <c r="B47" s="94"/>
      <c r="C47" s="95"/>
      <c r="D47" s="93"/>
      <c r="E47" s="93"/>
    </row>
  </sheetData>
  <sheetProtection password="EE6F" sheet="1" objects="1" scenarios="1"/>
  <mergeCells count="12">
    <mergeCell ref="C11:E11"/>
    <mergeCell ref="C12:E12"/>
    <mergeCell ref="A8:C8"/>
    <mergeCell ref="A35:E35"/>
    <mergeCell ref="A37:D37"/>
    <mergeCell ref="A38:C38"/>
    <mergeCell ref="B14:B15"/>
    <mergeCell ref="C14:E15"/>
    <mergeCell ref="H21:K21"/>
    <mergeCell ref="H28:K28"/>
    <mergeCell ref="H29:K29"/>
    <mergeCell ref="H30:K3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B18:E18" xr:uid="{00000000-0002-0000-0200-000001000000}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engenharia7</cp:lastModifiedBy>
  <cp:lastPrinted>2019-10-24T12:37:44Z</cp:lastPrinted>
  <dcterms:created xsi:type="dcterms:W3CDTF">2013-05-17T17:26:46Z</dcterms:created>
  <dcterms:modified xsi:type="dcterms:W3CDTF">2020-08-07T20:05:28Z</dcterms:modified>
</cp:coreProperties>
</file>