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720" yWindow="-15" windowWidth="12540" windowHeight="12825"/>
  </bookViews>
  <sheets>
    <sheet name="ORÇAMENTO" sheetId="1" r:id="rId1"/>
    <sheet name="CRONOGRAMA" sheetId="2" r:id="rId2"/>
    <sheet name="BDI" sheetId="5" r:id="rId3"/>
  </sheets>
  <externalReferences>
    <externalReference r:id="rId4"/>
  </externalReferences>
  <definedNames>
    <definedName name="_xlnm._FilterDatabase" localSheetId="0" hidden="1">ORÇAMENTO!$A$10:$G$26</definedName>
    <definedName name="_xlnm.Print_Area" localSheetId="2">BDI!$A$1:$E$46</definedName>
    <definedName name="_xlnm.Print_Area" localSheetId="1">CRONOGRAMA!$A$1:$V$49</definedName>
    <definedName name="_xlnm.Print_Area" localSheetId="0">ORÇAMENTO!$A$1:$G$33</definedName>
    <definedName name="Import.CR">[1]Dados!$G$8</definedName>
    <definedName name="Import.Município">[1]Dados!$G$7</definedName>
    <definedName name="Import.Proponente">[1]Dados!$G$6</definedName>
    <definedName name="ORÇAMENTO.BancoRef" hidden="1">ORÇAMENTO!$F$8</definedName>
    <definedName name="REFERENCIA.Unidade" hidden="1">IF(ISNUMBER(ORÇAMENTO!$AF1),OFFSET(INDIRECT(ORÇAMENTO.BancoRef),ORÇAMENTO!$AF1-1,4,1),"-")</definedName>
  </definedNames>
  <calcPr calcId="145621"/>
</workbook>
</file>

<file path=xl/calcChain.xml><?xml version="1.0" encoding="utf-8"?>
<calcChain xmlns="http://schemas.openxmlformats.org/spreadsheetml/2006/main">
  <c r="I26" i="1" l="1"/>
  <c r="B23" i="2" l="1"/>
  <c r="B22" i="2"/>
  <c r="B21" i="2"/>
  <c r="B20" i="2"/>
  <c r="B19" i="2"/>
  <c r="B18" i="2"/>
  <c r="F24" i="2"/>
  <c r="H24" i="2" s="1"/>
  <c r="J24" i="2" s="1"/>
  <c r="L24" i="2" s="1"/>
  <c r="N24" i="2" s="1"/>
  <c r="P24" i="2" s="1"/>
  <c r="F25" i="2"/>
  <c r="H25" i="2" s="1"/>
  <c r="J25" i="2" s="1"/>
  <c r="L25" i="2" s="1"/>
  <c r="N25" i="2" s="1"/>
  <c r="P25" i="2" s="1"/>
  <c r="F26" i="2"/>
  <c r="H26" i="2"/>
  <c r="J26" i="2"/>
  <c r="L26" i="2" s="1"/>
  <c r="N26" i="2" s="1"/>
  <c r="P26" i="2" s="1"/>
  <c r="F27" i="2"/>
  <c r="H27" i="2" s="1"/>
  <c r="J27" i="2" s="1"/>
  <c r="L27" i="2" s="1"/>
  <c r="N27" i="2" s="1"/>
  <c r="P27" i="2" s="1"/>
  <c r="F28" i="2"/>
  <c r="H28" i="2" s="1"/>
  <c r="J28" i="2" s="1"/>
  <c r="L28" i="2" s="1"/>
  <c r="N28" i="2" s="1"/>
  <c r="P28" i="2" s="1"/>
  <c r="F29" i="2"/>
  <c r="H29" i="2" s="1"/>
  <c r="J29" i="2" s="1"/>
  <c r="L29" i="2" s="1"/>
  <c r="N29" i="2" s="1"/>
  <c r="P29" i="2" s="1"/>
  <c r="F30" i="2"/>
  <c r="H30" i="2"/>
  <c r="J30" i="2" s="1"/>
  <c r="L30" i="2" s="1"/>
  <c r="N30" i="2" s="1"/>
  <c r="P30" i="2" s="1"/>
  <c r="F31" i="2"/>
  <c r="H31" i="2"/>
  <c r="J31" i="2" s="1"/>
  <c r="L31" i="2" s="1"/>
  <c r="N31" i="2" s="1"/>
  <c r="P31" i="2" s="1"/>
  <c r="F32" i="2"/>
  <c r="H32" i="2" s="1"/>
  <c r="J32" i="2" s="1"/>
  <c r="L32" i="2" s="1"/>
  <c r="N32" i="2" s="1"/>
  <c r="P32" i="2" s="1"/>
  <c r="F33" i="2"/>
  <c r="H33" i="2" s="1"/>
  <c r="J33" i="2" s="1"/>
  <c r="L33" i="2" s="1"/>
  <c r="N33" i="2" s="1"/>
  <c r="P33" i="2" s="1"/>
  <c r="F34" i="2"/>
  <c r="H34" i="2" s="1"/>
  <c r="J34" i="2" s="1"/>
  <c r="L34" i="2" s="1"/>
  <c r="N34" i="2" s="1"/>
  <c r="P34" i="2" s="1"/>
  <c r="F35" i="2"/>
  <c r="H35" i="2"/>
  <c r="J35" i="2" s="1"/>
  <c r="L35" i="2" s="1"/>
  <c r="N35" i="2" s="1"/>
  <c r="P35" i="2" s="1"/>
  <c r="F36" i="2"/>
  <c r="H36" i="2" s="1"/>
  <c r="J36" i="2" s="1"/>
  <c r="L36" i="2" s="1"/>
  <c r="N36" i="2" s="1"/>
  <c r="P36" i="2" s="1"/>
  <c r="F37" i="2"/>
  <c r="H37" i="2" s="1"/>
  <c r="J37" i="2" s="1"/>
  <c r="L37" i="2" s="1"/>
  <c r="N37" i="2" s="1"/>
  <c r="P37" i="2" s="1"/>
  <c r="R37" i="2" s="1"/>
  <c r="T37" i="2" s="1"/>
  <c r="V37" i="2" s="1"/>
  <c r="F38" i="2"/>
  <c r="H38" i="2" s="1"/>
  <c r="J38" i="2" s="1"/>
  <c r="L38" i="2" s="1"/>
  <c r="N38" i="2" s="1"/>
  <c r="P38" i="2" s="1"/>
  <c r="F39" i="2"/>
  <c r="H39" i="2"/>
  <c r="J39" i="2" s="1"/>
  <c r="L39" i="2" s="1"/>
  <c r="N39" i="2" s="1"/>
  <c r="P39" i="2" s="1"/>
  <c r="F40" i="2"/>
  <c r="H40" i="2" s="1"/>
  <c r="J40" i="2" s="1"/>
  <c r="L40" i="2" s="1"/>
  <c r="N40" i="2" s="1"/>
  <c r="P40" i="2" s="1"/>
  <c r="F41" i="2"/>
  <c r="H41" i="2" s="1"/>
  <c r="J41" i="2" s="1"/>
  <c r="L41" i="2" s="1"/>
  <c r="N41" i="2" s="1"/>
  <c r="P41" i="2" s="1"/>
  <c r="F42" i="2"/>
  <c r="H42" i="2" s="1"/>
  <c r="J42" i="2" s="1"/>
  <c r="L42" i="2" s="1"/>
  <c r="N42" i="2" s="1"/>
  <c r="P42" i="2" s="1"/>
  <c r="I11" i="1"/>
  <c r="I12" i="1"/>
  <c r="I13" i="1"/>
  <c r="F13" i="1" s="1"/>
  <c r="G13" i="1" s="1"/>
  <c r="C18" i="2" s="1"/>
  <c r="I14" i="1"/>
  <c r="F14" i="1" s="1"/>
  <c r="G14" i="1" s="1"/>
  <c r="I15" i="1"/>
  <c r="F15" i="1" s="1"/>
  <c r="G15" i="1" s="1"/>
  <c r="F16" i="1"/>
  <c r="G16" i="1" s="1"/>
  <c r="C19" i="2" s="1"/>
  <c r="I16" i="1"/>
  <c r="I17" i="1"/>
  <c r="F17" i="1" s="1"/>
  <c r="G17" i="1" s="1"/>
  <c r="I18" i="1"/>
  <c r="F18" i="1" s="1"/>
  <c r="G18" i="1" s="1"/>
  <c r="I19" i="1"/>
  <c r="F19" i="1" s="1"/>
  <c r="G19" i="1" s="1"/>
  <c r="I20" i="1"/>
  <c r="F20" i="1" s="1"/>
  <c r="G20" i="1" s="1"/>
  <c r="I21" i="1"/>
  <c r="F21" i="1" s="1"/>
  <c r="G21" i="1" s="1"/>
  <c r="I22" i="1"/>
  <c r="F22" i="1" s="1"/>
  <c r="G22" i="1" s="1"/>
  <c r="I23" i="1"/>
  <c r="F23" i="1" s="1"/>
  <c r="G23" i="1" s="1"/>
  <c r="C21" i="2" s="1"/>
  <c r="I24" i="1"/>
  <c r="I25" i="1"/>
  <c r="F26" i="1"/>
  <c r="G26" i="1" s="1"/>
  <c r="C20" i="2" l="1"/>
  <c r="H25" i="1"/>
  <c r="C23" i="2"/>
  <c r="H11" i="1"/>
  <c r="Y32" i="2"/>
  <c r="R32" i="2"/>
  <c r="T32" i="2" s="1"/>
  <c r="V32" i="2" s="1"/>
  <c r="Y35" i="2"/>
  <c r="R35" i="2"/>
  <c r="T35" i="2" s="1"/>
  <c r="V35" i="2" s="1"/>
  <c r="R26" i="2"/>
  <c r="T26" i="2" s="1"/>
  <c r="V26" i="2" s="1"/>
  <c r="Y26" i="2"/>
  <c r="R39" i="2"/>
  <c r="T39" i="2" s="1"/>
  <c r="V39" i="2" s="1"/>
  <c r="Y39" i="2"/>
  <c r="R31" i="2"/>
  <c r="T31" i="2" s="1"/>
  <c r="V31" i="2" s="1"/>
  <c r="Y31" i="2"/>
  <c r="R24" i="2"/>
  <c r="T24" i="2" s="1"/>
  <c r="V24" i="2" s="1"/>
  <c r="Y29" i="2"/>
  <c r="R29" i="2"/>
  <c r="T29" i="2" s="1"/>
  <c r="V29" i="2" s="1"/>
  <c r="R33" i="2"/>
  <c r="T33" i="2" s="1"/>
  <c r="V33" i="2" s="1"/>
  <c r="Y33" i="2"/>
  <c r="R34" i="2"/>
  <c r="T34" i="2" s="1"/>
  <c r="V34" i="2" s="1"/>
  <c r="Y34" i="2"/>
  <c r="Y25" i="2"/>
  <c r="R25" i="2"/>
  <c r="T25" i="2" s="1"/>
  <c r="V25" i="2" s="1"/>
  <c r="Y40" i="2"/>
  <c r="R40" i="2"/>
  <c r="T40" i="2" s="1"/>
  <c r="V40" i="2" s="1"/>
  <c r="Y38" i="2"/>
  <c r="R38" i="2"/>
  <c r="T38" i="2" s="1"/>
  <c r="V38" i="2" s="1"/>
  <c r="R27" i="2"/>
  <c r="T27" i="2" s="1"/>
  <c r="V27" i="2" s="1"/>
  <c r="Y27" i="2"/>
  <c r="Y41" i="2"/>
  <c r="R41" i="2"/>
  <c r="T41" i="2" s="1"/>
  <c r="V41" i="2" s="1"/>
  <c r="Y36" i="2"/>
  <c r="R36" i="2"/>
  <c r="T36" i="2" s="1"/>
  <c r="V36" i="2" s="1"/>
  <c r="R30" i="2"/>
  <c r="T30" i="2" s="1"/>
  <c r="V30" i="2" s="1"/>
  <c r="Y30" i="2"/>
  <c r="R42" i="2"/>
  <c r="T42" i="2" s="1"/>
  <c r="V42" i="2" s="1"/>
  <c r="Y42" i="2"/>
  <c r="R28" i="2"/>
  <c r="T28" i="2" s="1"/>
  <c r="V28" i="2" s="1"/>
  <c r="Y28" i="2"/>
  <c r="Y37" i="2"/>
  <c r="B17" i="2"/>
  <c r="F17" i="2"/>
  <c r="H17" i="2" s="1"/>
  <c r="J17" i="2" s="1"/>
  <c r="L17" i="2" s="1"/>
  <c r="N17" i="2" s="1"/>
  <c r="P17" i="2" s="1"/>
  <c r="R17" i="2" s="1"/>
  <c r="T17" i="2" s="1"/>
  <c r="V17" i="2" s="1"/>
  <c r="F18" i="2"/>
  <c r="H18" i="2" s="1"/>
  <c r="J18" i="2" s="1"/>
  <c r="L18" i="2" s="1"/>
  <c r="N18" i="2" s="1"/>
  <c r="P18" i="2" s="1"/>
  <c r="R18" i="2" s="1"/>
  <c r="T18" i="2" s="1"/>
  <c r="V18" i="2" s="1"/>
  <c r="F19" i="2"/>
  <c r="H19" i="2" s="1"/>
  <c r="J19" i="2" s="1"/>
  <c r="L19" i="2" s="1"/>
  <c r="N19" i="2" s="1"/>
  <c r="P19" i="2" s="1"/>
  <c r="F20" i="2"/>
  <c r="H20" i="2" s="1"/>
  <c r="J20" i="2" s="1"/>
  <c r="L20" i="2" s="1"/>
  <c r="N20" i="2" s="1"/>
  <c r="P20" i="2" s="1"/>
  <c r="R20" i="2" s="1"/>
  <c r="T20" i="2" s="1"/>
  <c r="V20" i="2" s="1"/>
  <c r="F21" i="2"/>
  <c r="H21" i="2" s="1"/>
  <c r="J21" i="2" s="1"/>
  <c r="L21" i="2" s="1"/>
  <c r="N21" i="2" s="1"/>
  <c r="P21" i="2" s="1"/>
  <c r="R21" i="2" s="1"/>
  <c r="T21" i="2" s="1"/>
  <c r="V21" i="2" s="1"/>
  <c r="F22" i="2"/>
  <c r="H22" i="2" s="1"/>
  <c r="J22" i="2" s="1"/>
  <c r="L22" i="2" s="1"/>
  <c r="N22" i="2" s="1"/>
  <c r="P22" i="2" s="1"/>
  <c r="R22" i="2" s="1"/>
  <c r="T22" i="2" s="1"/>
  <c r="V22" i="2" s="1"/>
  <c r="F23" i="2"/>
  <c r="H23" i="2" s="1"/>
  <c r="J23" i="2" s="1"/>
  <c r="L23" i="2" s="1"/>
  <c r="N23" i="2" s="1"/>
  <c r="P23" i="2" s="1"/>
  <c r="R23" i="2" s="1"/>
  <c r="T23" i="2" s="1"/>
  <c r="V23" i="2" s="1"/>
  <c r="Y21" i="2" l="1"/>
  <c r="Y20" i="2"/>
  <c r="R19" i="2"/>
  <c r="T19" i="2" s="1"/>
  <c r="V19" i="2" s="1"/>
  <c r="Y19" i="2"/>
  <c r="Y23" i="2"/>
  <c r="Y18" i="2"/>
  <c r="C14" i="5"/>
  <c r="B14" i="5"/>
  <c r="G28" i="1" l="1"/>
  <c r="F43" i="2" l="1"/>
  <c r="H43" i="2" s="1"/>
  <c r="J43" i="2" s="1"/>
  <c r="L43" i="2" s="1"/>
  <c r="N43" i="2" s="1"/>
  <c r="P43" i="2" s="1"/>
  <c r="R43" i="2" l="1"/>
  <c r="T43" i="2" s="1"/>
  <c r="V43" i="2" s="1"/>
  <c r="E29" i="5"/>
  <c r="E28" i="5"/>
  <c r="C12" i="5"/>
  <c r="A12" i="2"/>
  <c r="C45" i="2" l="1"/>
  <c r="E31" i="5"/>
  <c r="A35" i="5" s="1"/>
  <c r="E30" i="5"/>
  <c r="D20" i="2" l="1"/>
  <c r="D23" i="2"/>
  <c r="D21" i="2"/>
  <c r="D18" i="2"/>
  <c r="D19" i="2"/>
  <c r="C44" i="2"/>
  <c r="D43" i="2"/>
  <c r="A11" i="2"/>
  <c r="G44" i="2" l="1"/>
  <c r="U44" i="2"/>
  <c r="U45" i="2" s="1"/>
  <c r="E44" i="2"/>
  <c r="S44" i="2"/>
  <c r="O44" i="2"/>
  <c r="Q44" i="2"/>
  <c r="M44" i="2"/>
  <c r="K44" i="2"/>
  <c r="I44" i="2"/>
  <c r="D44" i="2"/>
  <c r="D45" i="2" s="1"/>
  <c r="S45" i="2" l="1"/>
  <c r="Q45" i="2"/>
  <c r="O45" i="2"/>
  <c r="M45" i="2"/>
  <c r="K45" i="2"/>
  <c r="I45" i="2"/>
  <c r="G45" i="2"/>
  <c r="F44" i="2"/>
  <c r="H44" i="2" s="1"/>
  <c r="J44" i="2" s="1"/>
  <c r="L44" i="2" s="1"/>
  <c r="N44" i="2" s="1"/>
  <c r="P44" i="2" s="1"/>
  <c r="R44" i="2" s="1"/>
  <c r="T44" i="2" s="1"/>
  <c r="V44" i="2" s="1"/>
  <c r="E45" i="2"/>
  <c r="M10" i="1" l="1"/>
  <c r="E46" i="2" l="1"/>
  <c r="G46" i="2" l="1"/>
  <c r="I46" i="2" s="1"/>
  <c r="K46" i="2" s="1"/>
  <c r="M46" i="2" s="1"/>
  <c r="O46" i="2" s="1"/>
  <c r="Q46" i="2" s="1"/>
  <c r="S46" i="2" s="1"/>
  <c r="U46" i="2" s="1"/>
</calcChain>
</file>

<file path=xl/sharedStrings.xml><?xml version="1.0" encoding="utf-8"?>
<sst xmlns="http://schemas.openxmlformats.org/spreadsheetml/2006/main" count="168" uniqueCount="144">
  <si>
    <t>CÓDIGO SINAPI E DESCRIÇÃO DO SERVIÇO</t>
  </si>
  <si>
    <t>UNID.</t>
  </si>
  <si>
    <t>QUANT.</t>
  </si>
  <si>
    <t>P. UNITÁRIO</t>
  </si>
  <si>
    <t>TOTAL</t>
  </si>
  <si>
    <t>ITEM</t>
  </si>
  <si>
    <t>C/SINAPI</t>
  </si>
  <si>
    <t>MAXIMO</t>
  </si>
  <si>
    <t>SÓ SERA ACEITA PLANILHA NESTE FORMATO</t>
  </si>
  <si>
    <t>BASE</t>
  </si>
  <si>
    <t>Item</t>
  </si>
  <si>
    <t>Mês 01</t>
  </si>
  <si>
    <t>Mês 02</t>
  </si>
  <si>
    <t>Mês 03</t>
  </si>
  <si>
    <t>Mês 04</t>
  </si>
  <si>
    <t>Mês 05</t>
  </si>
  <si>
    <t>Mês 06</t>
  </si>
  <si>
    <t>No mês</t>
  </si>
  <si>
    <t>Acum.</t>
  </si>
  <si>
    <t>ESPAÇO PARA LANÇAMENTO DE VALORES PROPOSTOS PELA EMPRESA</t>
  </si>
  <si>
    <t>% DE DESCONTO</t>
  </si>
  <si>
    <t>DE A % DE DESCONTO NESTE CAMPO, CASO NÃO FOR DADO DESCONTO MANTENHA 0,000%</t>
  </si>
  <si>
    <t>CRONOGRAMA GLOBAL</t>
  </si>
  <si>
    <t>Agente Promotor / Proponente: PREFEITURA MUNICIPAL DE CORONEL VIVIDA-PR</t>
  </si>
  <si>
    <t>DESCRIÇÃO DOS AGRUPADORES DE SERVIÇOS</t>
  </si>
  <si>
    <t>Investimento</t>
  </si>
  <si>
    <t>TOTAL (%)</t>
  </si>
  <si>
    <t>TOTAL (R$)</t>
  </si>
  <si>
    <t>ACUMULADO (R$)</t>
  </si>
  <si>
    <t>PESO</t>
  </si>
  <si>
    <t>%</t>
  </si>
  <si>
    <t>Local/data</t>
  </si>
  <si>
    <t>Nº da Operação</t>
  </si>
  <si>
    <t>Município/UF</t>
  </si>
  <si>
    <t>Proponente</t>
  </si>
  <si>
    <t>Tipo de Obra (conforme Acórdão 2622/2013 - TCU):</t>
  </si>
  <si>
    <t xml:space="preserve"> - Construção de Rodovias e Ferrovias (também para Recapeamento, Pavimentação e Praças)</t>
  </si>
  <si>
    <t>ITENS</t>
  </si>
  <si>
    <t>SIGLAS</t>
  </si>
  <si>
    <t>VALORES</t>
  </si>
  <si>
    <t>TAXA DE RATEIO DA ADMINISTRAÇÃO CENTRAL</t>
  </si>
  <si>
    <t>AC</t>
  </si>
  <si>
    <t>TAXA DE SEGURO E GARANTIA DO EMPREENDIMENTO</t>
  </si>
  <si>
    <t>S+G</t>
  </si>
  <si>
    <t>TAXA DE RISCO</t>
  </si>
  <si>
    <t>R</t>
  </si>
  <si>
    <t>TAXA DE DESPESAS FINANCEIRAS</t>
  </si>
  <si>
    <t>DF</t>
  </si>
  <si>
    <t>TAXA DE LUCRO</t>
  </si>
  <si>
    <t>L</t>
  </si>
  <si>
    <t>TAXA DE TRIBUTOS</t>
  </si>
  <si>
    <t>PIS (geralmente 0,65%)</t>
  </si>
  <si>
    <t>I</t>
  </si>
  <si>
    <t>COFINS (geralmente 3,00%)</t>
  </si>
  <si>
    <t>ISS (legislação municipal)</t>
  </si>
  <si>
    <t>CPRB (INSS)</t>
  </si>
  <si>
    <t>BDI conforme Acórdão 2622/2013 - TCU</t>
  </si>
  <si>
    <t>BDI RESULTANTE</t>
  </si>
  <si>
    <t>FÓRMULA UTILIZADA:</t>
  </si>
  <si>
    <r>
      <t xml:space="preserve">Declaro que, conforme legislação tributária municipal, a </t>
    </r>
    <r>
      <rPr>
        <b/>
        <sz val="10"/>
        <rFont val="Calibri"/>
        <family val="2"/>
      </rPr>
      <t>base de cálculo</t>
    </r>
    <r>
      <rPr>
        <sz val="10"/>
        <rFont val="Calibri"/>
        <family val="2"/>
      </rPr>
      <t xml:space="preserve"> do ISS corresponde a</t>
    </r>
  </si>
  <si>
    <r>
      <t xml:space="preserve">do valor deste tipo de obra e, sobre esta base, incide ISS com </t>
    </r>
    <r>
      <rPr>
        <b/>
        <sz val="10"/>
        <rFont val="Calibri"/>
        <family val="2"/>
      </rPr>
      <t>alíquota</t>
    </r>
    <r>
      <rPr>
        <sz val="10"/>
        <rFont val="Calibri"/>
        <family val="2"/>
      </rPr>
      <t xml:space="preserve"> de</t>
    </r>
  </si>
  <si>
    <t xml:space="preserve">Observações: </t>
  </si>
  <si>
    <t>Data:</t>
  </si>
  <si>
    <t xml:space="preserve">         QUADRO DE COMPOSIÇÃO DO BDI - PADRÃO</t>
  </si>
  <si>
    <t>Grau de Sigilo</t>
  </si>
  <si>
    <t>#PUBLICO</t>
  </si>
  <si>
    <t>MUNICÍPIO DE CORONEL VIVIDA</t>
  </si>
  <si>
    <t>Nome:</t>
  </si>
  <si>
    <t>1.1</t>
  </si>
  <si>
    <t>1.2</t>
  </si>
  <si>
    <t>1.3</t>
  </si>
  <si>
    <t>2.1</t>
  </si>
  <si>
    <t>M3</t>
  </si>
  <si>
    <t>Responsável legal ou procurador</t>
  </si>
  <si>
    <t>Intervalo de admissibilidade</t>
  </si>
  <si>
    <t>Item Componente do BDI</t>
  </si>
  <si>
    <t>1º Quartil</t>
  </si>
  <si>
    <t>Médio</t>
  </si>
  <si>
    <t>3º Quartil</t>
  </si>
  <si>
    <r>
      <t>A</t>
    </r>
    <r>
      <rPr>
        <sz val="12"/>
        <rFont val="Arial"/>
        <family val="2"/>
      </rPr>
      <t xml:space="preserve">dministração </t>
    </r>
    <r>
      <rPr>
        <b/>
        <sz val="12"/>
        <rFont val="Arial"/>
        <family val="2"/>
      </rPr>
      <t>C</t>
    </r>
    <r>
      <rPr>
        <sz val="12"/>
        <rFont val="Arial"/>
        <family val="2"/>
      </rPr>
      <t>entral</t>
    </r>
  </si>
  <si>
    <r>
      <t>S</t>
    </r>
    <r>
      <rPr>
        <sz val="12"/>
        <rFont val="Arial"/>
        <family val="2"/>
      </rPr>
      <t xml:space="preserve">eguro e </t>
    </r>
    <r>
      <rPr>
        <b/>
        <sz val="12"/>
        <rFont val="Arial"/>
        <family val="2"/>
      </rPr>
      <t>G</t>
    </r>
    <r>
      <rPr>
        <sz val="12"/>
        <rFont val="Arial"/>
        <family val="2"/>
      </rPr>
      <t>arantia</t>
    </r>
  </si>
  <si>
    <r>
      <t>R</t>
    </r>
    <r>
      <rPr>
        <sz val="12"/>
        <rFont val="Arial"/>
        <family val="2"/>
      </rPr>
      <t>isco</t>
    </r>
  </si>
  <si>
    <r>
      <t>D</t>
    </r>
    <r>
      <rPr>
        <sz val="12"/>
        <rFont val="Arial"/>
        <family val="2"/>
      </rPr>
      <t xml:space="preserve">espesas </t>
    </r>
    <r>
      <rPr>
        <b/>
        <sz val="12"/>
        <rFont val="Arial"/>
        <family val="2"/>
      </rPr>
      <t>F</t>
    </r>
    <r>
      <rPr>
        <sz val="12"/>
        <rFont val="Arial"/>
        <family val="2"/>
      </rPr>
      <t>inanceiras</t>
    </r>
  </si>
  <si>
    <r>
      <t>L</t>
    </r>
    <r>
      <rPr>
        <sz val="12"/>
        <rFont val="Arial"/>
        <family val="2"/>
      </rPr>
      <t>ucro</t>
    </r>
  </si>
  <si>
    <t>I3: Cont.Prev s/Rec.Bruta (Lei 13.161/2015 - Desoneração)</t>
  </si>
  <si>
    <r>
      <t>I1:</t>
    </r>
    <r>
      <rPr>
        <sz val="12"/>
        <rFont val="Arial"/>
        <family val="2"/>
      </rPr>
      <t xml:space="preserve"> PIS e COFINS (geralmente PIS 0,65%, COFINS 3,00%)</t>
    </r>
  </si>
  <si>
    <r>
      <t>I2:</t>
    </r>
    <r>
      <rPr>
        <sz val="12"/>
        <rFont val="Arial"/>
        <family val="2"/>
      </rPr>
      <t xml:space="preserve"> ISSQN (conforme legislação municipal) (5% sobre 60% do valor)</t>
    </r>
  </si>
  <si>
    <t>CPF/CNPJ ou Crea</t>
  </si>
  <si>
    <t>XX/XX/2018</t>
  </si>
  <si>
    <t>Programa</t>
  </si>
  <si>
    <t>CORONEL VIVIDA, XX DE XXXXXXXXXXX DE 2018</t>
  </si>
  <si>
    <t>Mês 07</t>
  </si>
  <si>
    <t>Mês 08</t>
  </si>
  <si>
    <t>Mês 09</t>
  </si>
  <si>
    <t>1.4</t>
  </si>
  <si>
    <t>M</t>
  </si>
  <si>
    <t>-</t>
  </si>
  <si>
    <t>93358</t>
  </si>
  <si>
    <t>96995</t>
  </si>
  <si>
    <t>98111</t>
  </si>
  <si>
    <t>39246</t>
  </si>
  <si>
    <t>91926</t>
  </si>
  <si>
    <t>91928</t>
  </si>
  <si>
    <t>92979</t>
  </si>
  <si>
    <t>001</t>
  </si>
  <si>
    <t>COT-001</t>
  </si>
  <si>
    <t>EXECUÇÃO DE MELHORIAS ELÉTRICAS PARA NATAL DE LUZ</t>
  </si>
  <si>
    <t>DISTRIBUIÇÃO ELÉTRICA SUBTERANEA</t>
  </si>
  <si>
    <t>ESCAVAÇÃO MANUAL DE VALA COM PROFUNDIDADE MENOR OU IGUAL A 1,30 M. AF_03/2016</t>
  </si>
  <si>
    <t>REATERRO MANUAL APILOADO COM SOQUETE. AF_10/2017</t>
  </si>
  <si>
    <t>PASSAGEM SUBTERANEA</t>
  </si>
  <si>
    <t>CAIXA DE INSPEÇÃO PARA ATERRAMENTO, CIRCULAR, EM POLIETILENO, DIÂMETRO INTERNO = 0,3 M. AF_05/2018</t>
  </si>
  <si>
    <t>ELETRODUTODUTO PEAD FLEXIVEL PAREDE SIMPLES, CORRUGACAO HELICOIDAL, COR PRETA, SEM ROSCA, DE 1 1/2",  PARA CABEAMENTO SUBTERRANEO (NBR 15715)</t>
  </si>
  <si>
    <t>DISTRIBUIÇÃO</t>
  </si>
  <si>
    <t>CABO DE COBRE FLEXÍVEL ISOLADO, 2,5 MM², ANTI-CHAMA 450/750 V, PARA CIRCUITOS TERMINAIS - FORNECIMENTO E INSTALAÇÃO. AF_12/2015</t>
  </si>
  <si>
    <t>CABO DE COBRE FLEXÍVEL ISOLADO, 4 MM², ANTI-CHAMA 450/750 V, PARA CIRCUITOS TERMINAIS - FORNECIMENTO E INSTALAÇÃO. AF_12/2015</t>
  </si>
  <si>
    <t>CABO DE COBRE FLEXÍVEL ISOLADO, 10 MM², ANTI-CHAMA 450/750 V, PARA DISTRIBUIÇÃO - FORNECIMENTO E INSTALAÇÃO. AF_12/2015</t>
  </si>
  <si>
    <t>PONTOS ELÉTRICOS</t>
  </si>
  <si>
    <t xml:space="preserve">PONTO ELÉTRICO COM TOMADAS NAS CAIXAS DE PASSAGEM </t>
  </si>
  <si>
    <t>MONTAGEM DO NATAL DE LUZ</t>
  </si>
  <si>
    <t>MONTAGEN DOS ENFEITES E LUZES DO NATAL DE LUZ</t>
  </si>
  <si>
    <t>MONTAGEM DOS KITS DE RUA NA OFICINA E MANUTENÇÃO DAS LUZES ATÉ 06 DE JANEIRO E SUA RETIRADA, INSTALAÇÃO DAS MANGUEIRAS LUMINOSAS, REFLETORES E ENFEITES NA PRAÇA ÂNGELO MEZZOMO, PRAÇA JOSÉ AUCACHE, PRAÇA GETULIO VARGAS, NA AVENIDA GENEROSO MARQUES  ENTRE AS RUAS LUIZ FERRI  E DUQUE DE CAXIAS,  NO LAGO MUNICIPAL ARNANDO WENTZ DE MORAES.  DEVERA SER EXECUTADO O  CABEAMENTO DO LAGO MUNICIPAL, LIGAR OS COMANDOS NAS REDES PRINCIPAIS EM TODOS OS LOCAIS, INSTALAR AS FOTOCÉLULAS COMO SOLICITADO PELA ORGANIZAÇÃO. EXECUÇÃO DO SERVIÇO ATÉ DIA 27 DE NOVEMBRO  DE 2020, COM REALIZAÇÃO DE TESTE NO DIA DA ABERTURA.</t>
  </si>
  <si>
    <t>1.</t>
  </si>
  <si>
    <t>1.1.</t>
  </si>
  <si>
    <t>1.1.1.</t>
  </si>
  <si>
    <t>1.1.2.</t>
  </si>
  <si>
    <t>1.2.</t>
  </si>
  <si>
    <t>1.2.1.</t>
  </si>
  <si>
    <t>1.2.2.</t>
  </si>
  <si>
    <t>1.3.</t>
  </si>
  <si>
    <t>1.3.1.</t>
  </si>
  <si>
    <t>1.3.2.</t>
  </si>
  <si>
    <t>1.3.4.</t>
  </si>
  <si>
    <t>1.4.</t>
  </si>
  <si>
    <t>1.4.1.</t>
  </si>
  <si>
    <t>2.</t>
  </si>
  <si>
    <t>2.1.</t>
  </si>
  <si>
    <t>2.1.1.</t>
  </si>
  <si>
    <t>UN</t>
  </si>
  <si>
    <t xml:space="preserve">M     </t>
  </si>
  <si>
    <t>UND</t>
  </si>
  <si>
    <t>SERVIÇO</t>
  </si>
  <si>
    <t>OBJETO: MONTAGEM DO NATAL DE LUZ 2020</t>
  </si>
  <si>
    <t>LOCALIZAÇÃO: LAGO MUNICIPAL ARNALDO WENTZ DE MORAES, PRAÇA ÂNGELO MEZZOMO, PRAÇA JOSÉ AUACHE, AVENIDA GENEROSO MARQUES, PRAÇA GETULIO VARGAS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</si>
</sst>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0.000%"/>
  </numFmts>
  <fonts count="27" x14ac:knownFonts="1">
    <font>
      <sz val="11"/>
      <color theme="1"/>
      <name val="Calibri"/>
      <family val="2"/>
      <scheme val="minor"/>
    </font>
    <font>
      <sz val="8"/>
      <name val="Arial"/>
      <family val="2"/>
    </font>
    <font>
      <b/>
      <sz val="8"/>
      <name val="Arial"/>
      <family val="2"/>
    </font>
    <font>
      <b/>
      <sz val="8"/>
      <name val="Arial"/>
      <family val="2"/>
    </font>
    <font>
      <b/>
      <sz val="11"/>
      <color theme="1"/>
      <name val="Calibri"/>
      <family val="2"/>
      <scheme val="minor"/>
    </font>
    <font>
      <b/>
      <sz val="10"/>
      <name val="Arial"/>
      <family val="2"/>
    </font>
    <font>
      <b/>
      <sz val="10"/>
      <color rgb="FFFF0000"/>
      <name val="Arial"/>
      <family val="2"/>
    </font>
    <font>
      <b/>
      <sz val="12"/>
      <color rgb="FFC00000"/>
      <name val="Arial"/>
      <family val="2"/>
    </font>
    <font>
      <sz val="20"/>
      <color rgb="FFC00000"/>
      <name val="Arial"/>
      <family val="2"/>
    </font>
    <font>
      <sz val="11"/>
      <color theme="1"/>
      <name val="Calibri"/>
      <family val="2"/>
      <scheme val="minor"/>
    </font>
    <font>
      <sz val="16"/>
      <color rgb="FFFF0000"/>
      <name val="Arial"/>
      <family val="2"/>
    </font>
    <font>
      <b/>
      <sz val="10"/>
      <color rgb="FFC00000"/>
      <name val="Arial"/>
      <family val="2"/>
    </font>
    <font>
      <b/>
      <sz val="12"/>
      <name val="Arial"/>
      <family val="2"/>
    </font>
    <font>
      <sz val="8"/>
      <color indexed="8"/>
      <name val="Calibri"/>
      <family val="2"/>
    </font>
    <font>
      <b/>
      <sz val="8"/>
      <color indexed="8"/>
      <name val="Calibri"/>
      <family val="2"/>
    </font>
    <font>
      <sz val="10"/>
      <color indexed="8"/>
      <name val="Calibri"/>
      <family val="2"/>
    </font>
    <font>
      <i/>
      <sz val="10"/>
      <color indexed="8"/>
      <name val="Calibri"/>
      <family val="2"/>
    </font>
    <font>
      <b/>
      <sz val="10"/>
      <color indexed="8"/>
      <name val="Calibri"/>
      <family val="2"/>
    </font>
    <font>
      <sz val="10"/>
      <color indexed="10"/>
      <name val="Calibri"/>
      <family val="2"/>
    </font>
    <font>
      <sz val="10"/>
      <name val="Calibri"/>
      <family val="2"/>
    </font>
    <font>
      <b/>
      <sz val="10"/>
      <name val="Calibri"/>
      <family val="2"/>
    </font>
    <font>
      <sz val="11"/>
      <name val="Calibri"/>
      <family val="2"/>
    </font>
    <font>
      <sz val="11"/>
      <color indexed="10"/>
      <name val="Calibri"/>
      <family val="2"/>
    </font>
    <font>
      <b/>
      <sz val="8"/>
      <color theme="0"/>
      <name val="Arial"/>
      <family val="2"/>
    </font>
    <font>
      <sz val="8"/>
      <color theme="0"/>
      <name val="Arial"/>
      <family val="2"/>
    </font>
    <font>
      <sz val="12"/>
      <name val="Arial"/>
      <family val="2"/>
    </font>
    <font>
      <b/>
      <sz val="15"/>
      <name val="Arial"/>
      <family val="2"/>
    </font>
  </fonts>
  <fills count="9">
    <fill>
      <patternFill patternType="none"/>
    </fill>
    <fill>
      <patternFill patternType="gray125"/>
    </fill>
    <fill>
      <patternFill patternType="solid">
        <fgColor indexed="27"/>
        <bgColor indexed="64"/>
      </patternFill>
    </fill>
    <fill>
      <patternFill patternType="solid">
        <fgColor theme="0" tint="-0.14999847407452621"/>
        <bgColor indexed="64"/>
      </patternFill>
    </fill>
    <fill>
      <patternFill patternType="solid">
        <fgColor indexed="26"/>
        <bgColor indexed="64"/>
      </patternFill>
    </fill>
    <fill>
      <patternFill patternType="mediumGray"/>
    </fill>
    <fill>
      <patternFill patternType="solid">
        <fgColor indexed="31"/>
        <bgColor indexed="64"/>
      </patternFill>
    </fill>
    <fill>
      <patternFill patternType="solid">
        <fgColor indexed="43"/>
        <bgColor indexed="64"/>
      </patternFill>
    </fill>
    <fill>
      <patternFill patternType="solid">
        <fgColor indexed="42"/>
        <bgColor indexed="64"/>
      </patternFill>
    </fill>
  </fills>
  <borders count="70">
    <border>
      <left/>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top style="hair">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right style="medium">
        <color indexed="64"/>
      </right>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9" fontId="9" fillId="0" borderId="0" applyFont="0" applyFill="0" applyBorder="0" applyAlignment="0" applyProtection="0"/>
    <xf numFmtId="43" fontId="9" fillId="0" borderId="0" applyFont="0" applyFill="0" applyBorder="0" applyAlignment="0" applyProtection="0"/>
  </cellStyleXfs>
  <cellXfs count="203">
    <xf numFmtId="0" fontId="0" fillId="0" borderId="0" xfId="0"/>
    <xf numFmtId="0" fontId="0" fillId="0" borderId="0" xfId="0" applyAlignment="1">
      <alignment horizontal="center"/>
    </xf>
    <xf numFmtId="0" fontId="2" fillId="0" borderId="1" xfId="0" applyFont="1" applyBorder="1" applyAlignment="1" applyProtection="1">
      <alignment horizontal="center"/>
    </xf>
    <xf numFmtId="0" fontId="3" fillId="0" borderId="1" xfId="0" applyFont="1" applyBorder="1" applyAlignment="1" applyProtection="1">
      <alignment horizontal="center"/>
    </xf>
    <xf numFmtId="4" fontId="3" fillId="0" borderId="1" xfId="0" applyNumberFormat="1" applyFont="1" applyBorder="1" applyAlignment="1" applyProtection="1">
      <alignment horizontal="center"/>
    </xf>
    <xf numFmtId="0" fontId="1" fillId="2" borderId="2" xfId="0" applyFont="1" applyFill="1" applyBorder="1" applyAlignment="1" applyProtection="1">
      <alignment horizontal="justify" vertical="top" wrapText="1"/>
    </xf>
    <xf numFmtId="0" fontId="1" fillId="2" borderId="2" xfId="0" applyFont="1" applyFill="1" applyBorder="1" applyAlignment="1" applyProtection="1">
      <alignment horizontal="center"/>
    </xf>
    <xf numFmtId="4" fontId="1" fillId="2" borderId="2" xfId="0" applyNumberFormat="1" applyFont="1" applyFill="1" applyBorder="1" applyAlignment="1" applyProtection="1"/>
    <xf numFmtId="4" fontId="4" fillId="3" borderId="0" xfId="0" applyNumberFormat="1" applyFont="1" applyFill="1" applyAlignment="1" applyProtection="1">
      <alignment horizontal="right"/>
    </xf>
    <xf numFmtId="4" fontId="6" fillId="0" borderId="1" xfId="0" applyNumberFormat="1" applyFont="1" applyBorder="1" applyAlignment="1" applyProtection="1">
      <alignment horizontal="center"/>
    </xf>
    <xf numFmtId="0" fontId="7" fillId="2" borderId="2" xfId="0" applyFont="1" applyFill="1" applyBorder="1" applyAlignment="1" applyProtection="1">
      <alignment horizontal="center" vertical="top" wrapText="1"/>
    </xf>
    <xf numFmtId="4" fontId="6" fillId="0" borderId="0" xfId="0" applyNumberFormat="1" applyFont="1" applyBorder="1" applyAlignment="1" applyProtection="1">
      <alignment horizontal="center"/>
    </xf>
    <xf numFmtId="164" fontId="10" fillId="3" borderId="2" xfId="1"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xf>
    <xf numFmtId="0" fontId="1" fillId="0" borderId="0" xfId="0" applyFont="1" applyBorder="1" applyAlignment="1" applyProtection="1">
      <alignment vertical="center"/>
    </xf>
    <xf numFmtId="0" fontId="2" fillId="0" borderId="0" xfId="0" applyFont="1" applyFill="1" applyBorder="1" applyAlignment="1" applyProtection="1">
      <alignment horizontal="left" vertical="center"/>
    </xf>
    <xf numFmtId="49" fontId="2" fillId="0" borderId="0" xfId="0" applyNumberFormat="1" applyFont="1" applyFill="1" applyBorder="1" applyAlignment="1" applyProtection="1">
      <alignment horizontal="left" vertical="center"/>
    </xf>
    <xf numFmtId="2" fontId="2" fillId="0" borderId="11" xfId="0" applyNumberFormat="1" applyFont="1" applyBorder="1" applyAlignment="1" applyProtection="1">
      <alignment horizontal="center" vertical="center"/>
    </xf>
    <xf numFmtId="0" fontId="2" fillId="0" borderId="11" xfId="0" applyFont="1" applyBorder="1" applyAlignment="1" applyProtection="1">
      <alignment horizontal="center" vertical="center"/>
    </xf>
    <xf numFmtId="4" fontId="1" fillId="0" borderId="2" xfId="0" applyNumberFormat="1" applyFont="1" applyBorder="1" applyAlignment="1" applyProtection="1">
      <alignment horizontal="justify" vertical="top" wrapText="1"/>
    </xf>
    <xf numFmtId="4" fontId="1" fillId="0" borderId="2" xfId="0" applyNumberFormat="1" applyFont="1" applyBorder="1" applyAlignment="1" applyProtection="1"/>
    <xf numFmtId="4" fontId="1" fillId="4" borderId="2" xfId="0" applyNumberFormat="1" applyFont="1" applyFill="1" applyBorder="1" applyAlignment="1" applyProtection="1">
      <protection locked="0"/>
    </xf>
    <xf numFmtId="4" fontId="1" fillId="4" borderId="4" xfId="0" applyNumberFormat="1" applyFont="1" applyFill="1" applyBorder="1" applyAlignment="1" applyProtection="1">
      <protection locked="0"/>
    </xf>
    <xf numFmtId="0" fontId="2" fillId="0" borderId="19" xfId="0" applyFont="1" applyBorder="1" applyAlignment="1" applyProtection="1">
      <alignment horizontal="right" vertical="center"/>
    </xf>
    <xf numFmtId="4" fontId="2" fillId="0" borderId="11" xfId="0" applyNumberFormat="1" applyFont="1" applyBorder="1" applyAlignment="1" applyProtection="1">
      <alignment vertical="center"/>
    </xf>
    <xf numFmtId="0" fontId="2" fillId="0" borderId="7" xfId="0" applyFont="1" applyBorder="1" applyAlignment="1" applyProtection="1">
      <alignment horizontal="right" vertical="center"/>
    </xf>
    <xf numFmtId="4" fontId="1" fillId="0" borderId="0" xfId="0" applyNumberFormat="1" applyFont="1" applyFill="1" applyBorder="1" applyAlignment="1" applyProtection="1">
      <protection locked="0"/>
    </xf>
    <xf numFmtId="0" fontId="0" fillId="0" borderId="0" xfId="0" applyProtection="1">
      <protection locked="0"/>
    </xf>
    <xf numFmtId="0" fontId="2" fillId="2" borderId="2" xfId="0" applyFont="1" applyFill="1" applyBorder="1" applyAlignment="1" applyProtection="1">
      <alignment horizontal="center"/>
    </xf>
    <xf numFmtId="0" fontId="2" fillId="2" borderId="2" xfId="0" applyFont="1" applyFill="1" applyBorder="1" applyAlignment="1" applyProtection="1">
      <alignment horizontal="justify" vertical="top" wrapText="1"/>
    </xf>
    <xf numFmtId="10" fontId="1" fillId="0" borderId="2" xfId="1" applyNumberFormat="1" applyFont="1" applyBorder="1" applyAlignment="1" applyProtection="1"/>
    <xf numFmtId="9" fontId="2" fillId="0" borderId="11" xfId="1" applyFont="1" applyBorder="1" applyAlignment="1" applyProtection="1">
      <alignment vertical="center"/>
    </xf>
    <xf numFmtId="10" fontId="2" fillId="0" borderId="11" xfId="1" applyNumberFormat="1" applyFont="1" applyBorder="1" applyAlignment="1" applyProtection="1">
      <alignment vertical="center"/>
    </xf>
    <xf numFmtId="0" fontId="2" fillId="0" borderId="20" xfId="0" applyNumberFormat="1" applyFont="1" applyFill="1" applyBorder="1" applyAlignment="1" applyProtection="1">
      <alignment vertical="center"/>
    </xf>
    <xf numFmtId="0" fontId="2" fillId="0" borderId="29" xfId="0" applyNumberFormat="1" applyFont="1" applyFill="1" applyBorder="1" applyAlignment="1" applyProtection="1">
      <alignment vertical="center"/>
    </xf>
    <xf numFmtId="0" fontId="2" fillId="0" borderId="21" xfId="0" applyNumberFormat="1" applyFont="1" applyFill="1" applyBorder="1" applyAlignment="1" applyProtection="1">
      <alignment vertical="center"/>
    </xf>
    <xf numFmtId="0" fontId="1" fillId="0" borderId="29" xfId="0" applyFont="1" applyFill="1" applyBorder="1" applyAlignment="1" applyProtection="1">
      <alignment vertical="center"/>
    </xf>
    <xf numFmtId="0" fontId="2" fillId="0" borderId="29" xfId="0" applyFont="1" applyFill="1" applyBorder="1" applyAlignment="1" applyProtection="1">
      <alignment horizontal="left" vertical="center"/>
    </xf>
    <xf numFmtId="0" fontId="2" fillId="0" borderId="21" xfId="0" applyFont="1" applyFill="1" applyBorder="1" applyAlignment="1" applyProtection="1">
      <alignment horizontal="left" vertical="center"/>
    </xf>
    <xf numFmtId="0" fontId="14" fillId="0" borderId="16" xfId="0" applyNumberFormat="1" applyFont="1" applyFill="1" applyBorder="1" applyAlignment="1">
      <alignment horizontal="left" vertical="center"/>
    </xf>
    <xf numFmtId="0" fontId="13" fillId="0" borderId="0" xfId="0" applyNumberFormat="1" applyFont="1" applyFill="1" applyAlignment="1">
      <alignment horizontal="left" vertical="center"/>
    </xf>
    <xf numFmtId="0" fontId="13" fillId="0" borderId="0" xfId="0" applyNumberFormat="1" applyFont="1" applyFill="1" applyAlignment="1" applyProtection="1">
      <alignment horizontal="left" vertical="center" wrapText="1"/>
      <protection hidden="1"/>
    </xf>
    <xf numFmtId="0" fontId="13" fillId="0" borderId="0" xfId="0" applyNumberFormat="1" applyFont="1" applyFill="1" applyAlignment="1" applyProtection="1">
      <alignment horizontal="left" vertical="center"/>
    </xf>
    <xf numFmtId="0" fontId="14" fillId="0" borderId="10" xfId="0" applyNumberFormat="1" applyFont="1" applyFill="1" applyBorder="1" applyAlignment="1">
      <alignment horizontal="left" vertical="center"/>
    </xf>
    <xf numFmtId="0" fontId="15" fillId="0" borderId="0" xfId="0" applyFont="1" applyAlignment="1">
      <alignment horizontal="left" vertical="center"/>
    </xf>
    <xf numFmtId="0" fontId="15" fillId="0" borderId="0" xfId="0" applyFont="1" applyFill="1" applyAlignment="1">
      <alignment horizontal="left" vertical="center"/>
    </xf>
    <xf numFmtId="0" fontId="15" fillId="0" borderId="0" xfId="0" applyFont="1" applyFill="1" applyAlignment="1">
      <alignment horizontal="center" vertical="center"/>
    </xf>
    <xf numFmtId="0" fontId="15" fillId="0" borderId="0" xfId="0" applyFont="1" applyAlignment="1">
      <alignment horizontal="left" vertical="top"/>
    </xf>
    <xf numFmtId="0" fontId="15" fillId="0" borderId="0" xfId="0" applyFont="1"/>
    <xf numFmtId="0" fontId="16" fillId="0" borderId="20" xfId="0" applyFont="1" applyBorder="1" applyAlignment="1">
      <alignment horizontal="center"/>
    </xf>
    <xf numFmtId="0" fontId="16" fillId="0" borderId="29" xfId="0" applyFont="1" applyBorder="1" applyAlignment="1">
      <alignment horizontal="center"/>
    </xf>
    <xf numFmtId="0" fontId="16" fillId="0" borderId="11" xfId="0" applyFont="1" applyBorder="1" applyAlignment="1">
      <alignment horizontal="center"/>
    </xf>
    <xf numFmtId="0" fontId="15" fillId="0" borderId="31" xfId="0" applyFont="1" applyBorder="1"/>
    <xf numFmtId="0" fontId="15" fillId="0" borderId="23" xfId="0" applyFont="1" applyBorder="1"/>
    <xf numFmtId="0" fontId="15" fillId="0" borderId="32" xfId="0" applyFont="1" applyFill="1" applyBorder="1" applyAlignment="1">
      <alignment horizontal="center"/>
    </xf>
    <xf numFmtId="10" fontId="15" fillId="7" borderId="32" xfId="1" applyNumberFormat="1" applyFont="1" applyFill="1" applyBorder="1" applyProtection="1">
      <protection locked="0"/>
    </xf>
    <xf numFmtId="0" fontId="15" fillId="0" borderId="26" xfId="0" applyFont="1" applyBorder="1"/>
    <xf numFmtId="0" fontId="15" fillId="0" borderId="5" xfId="0" applyFont="1" applyBorder="1"/>
    <xf numFmtId="0" fontId="15" fillId="0" borderId="33" xfId="0" applyFont="1" applyFill="1" applyBorder="1" applyAlignment="1">
      <alignment horizontal="center"/>
    </xf>
    <xf numFmtId="10" fontId="15" fillId="7" borderId="33" xfId="1" applyNumberFormat="1" applyFont="1" applyFill="1" applyBorder="1" applyProtection="1">
      <protection locked="0"/>
    </xf>
    <xf numFmtId="0" fontId="15" fillId="0" borderId="28" xfId="0" applyFont="1" applyBorder="1"/>
    <xf numFmtId="0" fontId="15" fillId="0" borderId="3" xfId="0" applyFont="1" applyBorder="1"/>
    <xf numFmtId="10" fontId="15" fillId="7" borderId="34" xfId="1" applyNumberFormat="1" applyFont="1" applyFill="1" applyBorder="1" applyProtection="1">
      <protection locked="0"/>
    </xf>
    <xf numFmtId="0" fontId="15" fillId="0" borderId="4" xfId="0" applyFont="1" applyBorder="1"/>
    <xf numFmtId="0" fontId="15" fillId="0" borderId="27" xfId="0" applyFont="1" applyBorder="1"/>
    <xf numFmtId="0" fontId="15" fillId="0" borderId="30" xfId="0" applyFont="1" applyFill="1" applyBorder="1" applyAlignment="1">
      <alignment horizontal="center"/>
    </xf>
    <xf numFmtId="0" fontId="15" fillId="0" borderId="13" xfId="0" applyFont="1" applyBorder="1"/>
    <xf numFmtId="10" fontId="15" fillId="0" borderId="33" xfId="1" applyNumberFormat="1" applyFont="1" applyFill="1" applyBorder="1" applyProtection="1"/>
    <xf numFmtId="0" fontId="15" fillId="0" borderId="25" xfId="0" applyFont="1" applyBorder="1"/>
    <xf numFmtId="0" fontId="15" fillId="0" borderId="0" xfId="0" applyFont="1" applyBorder="1"/>
    <xf numFmtId="0" fontId="15" fillId="0" borderId="35" xfId="0" applyFont="1" applyBorder="1"/>
    <xf numFmtId="10" fontId="15" fillId="0" borderId="34" xfId="1" applyNumberFormat="1" applyFont="1" applyFill="1" applyBorder="1" applyAlignment="1" applyProtection="1">
      <alignment horizontal="right"/>
    </xf>
    <xf numFmtId="0" fontId="15" fillId="0" borderId="29" xfId="0" applyFont="1" applyBorder="1"/>
    <xf numFmtId="10" fontId="15" fillId="0" borderId="11" xfId="1" applyNumberFormat="1" applyFont="1" applyFill="1" applyBorder="1"/>
    <xf numFmtId="0" fontId="17" fillId="0" borderId="20" xfId="0" applyFont="1" applyFill="1" applyBorder="1"/>
    <xf numFmtId="0" fontId="17" fillId="0" borderId="29" xfId="0" applyFont="1" applyFill="1" applyBorder="1"/>
    <xf numFmtId="10" fontId="17" fillId="0" borderId="11" xfId="1" applyNumberFormat="1" applyFont="1" applyFill="1" applyBorder="1"/>
    <xf numFmtId="0" fontId="18" fillId="0" borderId="0" xfId="0" applyFont="1" applyAlignment="1">
      <alignment vertical="center" wrapText="1"/>
    </xf>
    <xf numFmtId="10" fontId="19" fillId="7" borderId="0" xfId="0" applyNumberFormat="1" applyFont="1" applyFill="1" applyAlignment="1" applyProtection="1">
      <alignment horizontal="left" vertical="center" wrapText="1"/>
      <protection locked="0"/>
    </xf>
    <xf numFmtId="0" fontId="19" fillId="0" borderId="0" xfId="0" applyFont="1" applyFill="1" applyAlignment="1" applyProtection="1">
      <alignment horizontal="right" vertical="center" wrapText="1"/>
    </xf>
    <xf numFmtId="0" fontId="21" fillId="0" borderId="0" xfId="0" applyFont="1" applyFill="1" applyAlignment="1" applyProtection="1">
      <alignment horizontal="right" vertical="center" wrapText="1"/>
    </xf>
    <xf numFmtId="10" fontId="19" fillId="0" borderId="0" xfId="0" applyNumberFormat="1" applyFont="1" applyFill="1" applyAlignment="1" applyProtection="1">
      <alignment horizontal="left" vertical="center" wrapText="1"/>
    </xf>
    <xf numFmtId="0" fontId="18" fillId="0" borderId="0" xfId="0" applyFont="1" applyFill="1" applyAlignment="1" applyProtection="1">
      <alignment vertical="center" wrapText="1"/>
    </xf>
    <xf numFmtId="0" fontId="18" fillId="0" borderId="23" xfId="0" applyFont="1" applyBorder="1" applyAlignment="1">
      <alignment vertical="center" wrapText="1"/>
    </xf>
    <xf numFmtId="0" fontId="22" fillId="0" borderId="23" xfId="0" applyFont="1" applyBorder="1" applyAlignment="1">
      <alignment vertical="center"/>
    </xf>
    <xf numFmtId="0" fontId="22" fillId="0" borderId="0" xfId="0" applyFont="1" applyAlignment="1">
      <alignment vertical="center"/>
    </xf>
    <xf numFmtId="0" fontId="15" fillId="0" borderId="0" xfId="0" applyFont="1" applyFill="1" applyAlignment="1">
      <alignment horizontal="right"/>
    </xf>
    <xf numFmtId="14" fontId="19" fillId="7" borderId="0" xfId="0" applyNumberFormat="1" applyFont="1" applyFill="1" applyAlignment="1" applyProtection="1">
      <alignment horizontal="left" vertical="center" wrapText="1"/>
      <protection locked="0"/>
    </xf>
    <xf numFmtId="0" fontId="15" fillId="0" borderId="0" xfId="0" applyFont="1" applyFill="1"/>
    <xf numFmtId="49" fontId="15" fillId="0" borderId="0" xfId="0" applyNumberFormat="1" applyFont="1" applyFill="1" applyAlignment="1">
      <alignment wrapText="1"/>
    </xf>
    <xf numFmtId="0" fontId="0" fillId="0" borderId="0" xfId="0" applyFill="1" applyAlignment="1">
      <alignment wrapText="1"/>
    </xf>
    <xf numFmtId="0" fontId="15" fillId="0" borderId="30" xfId="0" applyFont="1" applyBorder="1" applyAlignment="1">
      <alignment horizontal="center"/>
    </xf>
    <xf numFmtId="0" fontId="17" fillId="0" borderId="0" xfId="0" applyFont="1" applyAlignment="1">
      <alignment vertical="center"/>
    </xf>
    <xf numFmtId="0" fontId="17" fillId="0" borderId="10" xfId="0" applyFont="1" applyBorder="1" applyAlignment="1">
      <alignment horizontal="center" vertical="center"/>
    </xf>
    <xf numFmtId="0" fontId="13" fillId="0" borderId="18" xfId="0" applyNumberFormat="1" applyFont="1" applyFill="1" applyBorder="1" applyAlignment="1">
      <alignment horizontal="left" vertical="center"/>
    </xf>
    <xf numFmtId="0" fontId="13" fillId="0" borderId="9" xfId="0" applyNumberFormat="1" applyFont="1" applyFill="1" applyBorder="1" applyAlignment="1">
      <alignment horizontal="left" vertical="center"/>
    </xf>
    <xf numFmtId="4" fontId="1" fillId="4" borderId="14" xfId="0" applyNumberFormat="1" applyFont="1" applyFill="1" applyBorder="1" applyAlignment="1" applyProtection="1">
      <protection locked="0"/>
    </xf>
    <xf numFmtId="4" fontId="1" fillId="4" borderId="24" xfId="0" applyNumberFormat="1" applyFont="1" applyFill="1" applyBorder="1" applyAlignment="1" applyProtection="1">
      <protection locked="0"/>
    </xf>
    <xf numFmtId="0" fontId="0" fillId="0" borderId="8" xfId="0" applyBorder="1" applyProtection="1">
      <protection locked="0"/>
    </xf>
    <xf numFmtId="0" fontId="2" fillId="0" borderId="10" xfId="0" applyFont="1" applyBorder="1" applyAlignment="1" applyProtection="1">
      <alignment horizontal="center" vertical="center"/>
    </xf>
    <xf numFmtId="0" fontId="12" fillId="0" borderId="0" xfId="0" applyFont="1" applyFill="1" applyBorder="1" applyAlignment="1" applyProtection="1">
      <alignment horizontal="center" vertical="center"/>
    </xf>
    <xf numFmtId="10" fontId="24" fillId="0" borderId="2" xfId="1" applyNumberFormat="1" applyFont="1" applyBorder="1" applyAlignment="1" applyProtection="1"/>
    <xf numFmtId="4" fontId="1" fillId="3" borderId="0" xfId="0" applyNumberFormat="1" applyFont="1" applyFill="1" applyBorder="1" applyAlignment="1" applyProtection="1">
      <protection locked="0"/>
    </xf>
    <xf numFmtId="0" fontId="2" fillId="0" borderId="0" xfId="0" applyNumberFormat="1" applyFont="1" applyFill="1" applyBorder="1" applyAlignment="1" applyProtection="1">
      <alignment vertical="center"/>
    </xf>
    <xf numFmtId="0" fontId="2" fillId="0" borderId="0" xfId="0" applyFont="1" applyBorder="1" applyAlignment="1" applyProtection="1">
      <alignment horizontal="center" vertical="center"/>
    </xf>
    <xf numFmtId="4" fontId="1" fillId="0" borderId="0" xfId="0" applyNumberFormat="1" applyFont="1" applyBorder="1" applyAlignment="1" applyProtection="1"/>
    <xf numFmtId="10" fontId="23" fillId="0" borderId="0" xfId="1" applyNumberFormat="1" applyFont="1" applyBorder="1" applyAlignment="1" applyProtection="1">
      <alignment vertical="center"/>
    </xf>
    <xf numFmtId="4" fontId="23" fillId="0" borderId="0" xfId="0" applyNumberFormat="1" applyFont="1" applyBorder="1" applyAlignment="1" applyProtection="1">
      <alignment horizontal="right" vertical="center"/>
    </xf>
    <xf numFmtId="10" fontId="25" fillId="0" borderId="37" xfId="0" applyNumberFormat="1" applyFont="1" applyFill="1" applyBorder="1" applyAlignment="1">
      <alignment horizontal="center" vertical="center"/>
    </xf>
    <xf numFmtId="10" fontId="25" fillId="0" borderId="36" xfId="0" applyNumberFormat="1" applyFont="1" applyFill="1" applyBorder="1" applyAlignment="1">
      <alignment horizontal="center" vertical="center"/>
    </xf>
    <xf numFmtId="10" fontId="25" fillId="0" borderId="12" xfId="0" applyNumberFormat="1" applyFont="1" applyFill="1" applyBorder="1" applyAlignment="1">
      <alignment horizontal="center" vertical="center"/>
    </xf>
    <xf numFmtId="10" fontId="25" fillId="0" borderId="2" xfId="0" applyNumberFormat="1" applyFont="1" applyFill="1" applyBorder="1" applyAlignment="1">
      <alignment horizontal="center" vertical="center"/>
    </xf>
    <xf numFmtId="10" fontId="25" fillId="0" borderId="38" xfId="0" applyNumberFormat="1" applyFont="1" applyFill="1" applyBorder="1" applyAlignment="1">
      <alignment horizontal="center" vertical="center"/>
    </xf>
    <xf numFmtId="10" fontId="25" fillId="0" borderId="39" xfId="0" applyNumberFormat="1" applyFont="1" applyFill="1" applyBorder="1" applyAlignment="1">
      <alignment horizontal="center" vertical="center"/>
    </xf>
    <xf numFmtId="0" fontId="12" fillId="8" borderId="40" xfId="0" applyFont="1" applyFill="1" applyBorder="1" applyAlignment="1">
      <alignment vertical="center"/>
    </xf>
    <xf numFmtId="10" fontId="25" fillId="0" borderId="41" xfId="0" applyNumberFormat="1" applyFont="1" applyFill="1" applyBorder="1" applyAlignment="1">
      <alignment horizontal="center" vertical="center"/>
    </xf>
    <xf numFmtId="10" fontId="25" fillId="0" borderId="42" xfId="0" applyNumberFormat="1" applyFont="1" applyFill="1" applyBorder="1" applyAlignment="1">
      <alignment horizontal="center" vertical="center"/>
    </xf>
    <xf numFmtId="10" fontId="25" fillId="0" borderId="43" xfId="0" applyNumberFormat="1" applyFont="1" applyFill="1" applyBorder="1" applyAlignment="1">
      <alignment horizontal="center" vertical="center"/>
    </xf>
    <xf numFmtId="10" fontId="25" fillId="0" borderId="50" xfId="0" applyNumberFormat="1" applyFont="1" applyFill="1" applyBorder="1" applyAlignment="1">
      <alignment horizontal="center" vertical="center"/>
    </xf>
    <xf numFmtId="10" fontId="25" fillId="0" borderId="51" xfId="0" applyNumberFormat="1" applyFont="1" applyFill="1" applyBorder="1" applyAlignment="1">
      <alignment horizontal="center" vertical="center"/>
    </xf>
    <xf numFmtId="10" fontId="25" fillId="0" borderId="52" xfId="0" applyNumberFormat="1" applyFont="1" applyFill="1" applyBorder="1" applyAlignment="1">
      <alignment horizontal="center" vertical="center"/>
    </xf>
    <xf numFmtId="0" fontId="12" fillId="8" borderId="53" xfId="0" applyFont="1" applyFill="1" applyBorder="1" applyAlignment="1">
      <alignment horizontal="center" vertical="center" wrapText="1"/>
    </xf>
    <xf numFmtId="0" fontId="12" fillId="8" borderId="15" xfId="0" applyFont="1" applyFill="1" applyBorder="1" applyAlignment="1">
      <alignment horizontal="center" vertical="center" wrapText="1"/>
    </xf>
    <xf numFmtId="0" fontId="12" fillId="8" borderId="54" xfId="0" applyFont="1" applyFill="1" applyBorder="1" applyAlignment="1">
      <alignment horizontal="center" vertical="center" wrapText="1"/>
    </xf>
    <xf numFmtId="0" fontId="2" fillId="0" borderId="59" xfId="0" applyFont="1" applyBorder="1" applyAlignment="1" applyProtection="1">
      <alignment horizontal="center" vertical="center"/>
    </xf>
    <xf numFmtId="0" fontId="2" fillId="0" borderId="62" xfId="0" applyFont="1" applyBorder="1" applyAlignment="1" applyProtection="1">
      <alignment horizontal="center" vertical="center"/>
    </xf>
    <xf numFmtId="0" fontId="1" fillId="0" borderId="63" xfId="0" applyFont="1" applyBorder="1" applyAlignment="1" applyProtection="1">
      <alignment horizontal="center" vertical="top"/>
    </xf>
    <xf numFmtId="4" fontId="1" fillId="0" borderId="42" xfId="0" applyNumberFormat="1" applyFont="1" applyBorder="1" applyAlignment="1" applyProtection="1"/>
    <xf numFmtId="0" fontId="2" fillId="0" borderId="64" xfId="0" applyFont="1" applyBorder="1" applyAlignment="1" applyProtection="1">
      <alignment horizontal="center" vertical="center"/>
    </xf>
    <xf numFmtId="0" fontId="2" fillId="0" borderId="65" xfId="0" applyFont="1" applyBorder="1" applyAlignment="1" applyProtection="1">
      <alignment horizontal="center" vertical="center"/>
    </xf>
    <xf numFmtId="0" fontId="2" fillId="0" borderId="66" xfId="0" applyFont="1" applyBorder="1" applyAlignment="1" applyProtection="1">
      <alignment horizontal="center" vertical="center"/>
    </xf>
    <xf numFmtId="0" fontId="2" fillId="0" borderId="67" xfId="0" applyFont="1" applyBorder="1" applyAlignment="1" applyProtection="1">
      <alignment horizontal="right" vertical="center"/>
    </xf>
    <xf numFmtId="0" fontId="2" fillId="5" borderId="68" xfId="0" applyFont="1" applyFill="1" applyBorder="1" applyAlignment="1" applyProtection="1">
      <alignment vertical="center"/>
    </xf>
    <xf numFmtId="43" fontId="1" fillId="2" borderId="2" xfId="2" applyFont="1" applyFill="1" applyBorder="1" applyAlignment="1" applyProtection="1"/>
    <xf numFmtId="43" fontId="1" fillId="3" borderId="2" xfId="2" applyFont="1" applyFill="1" applyBorder="1" applyAlignment="1" applyProtection="1">
      <protection locked="0"/>
    </xf>
    <xf numFmtId="43" fontId="4" fillId="0" borderId="0" xfId="0" applyNumberFormat="1" applyFont="1" applyAlignment="1">
      <alignment horizontal="center"/>
    </xf>
    <xf numFmtId="43" fontId="0" fillId="0" borderId="0" xfId="0" applyNumberFormat="1"/>
    <xf numFmtId="4" fontId="2" fillId="2" borderId="2" xfId="0" applyNumberFormat="1" applyFont="1" applyFill="1" applyBorder="1" applyAlignment="1" applyProtection="1"/>
    <xf numFmtId="43" fontId="2" fillId="2" borderId="2" xfId="2" applyFont="1" applyFill="1" applyBorder="1" applyAlignment="1" applyProtection="1"/>
    <xf numFmtId="0" fontId="1" fillId="2" borderId="2" xfId="0" applyFont="1" applyFill="1" applyBorder="1" applyAlignment="1" applyProtection="1">
      <alignment horizontal="center" vertical="center"/>
    </xf>
    <xf numFmtId="4" fontId="1" fillId="2" borderId="2" xfId="0" applyNumberFormat="1" applyFont="1" applyFill="1" applyBorder="1" applyAlignment="1" applyProtection="1">
      <alignment horizontal="center" vertical="center"/>
    </xf>
    <xf numFmtId="43" fontId="1" fillId="2" borderId="2" xfId="2" applyFont="1" applyFill="1" applyBorder="1" applyAlignment="1" applyProtection="1">
      <alignment horizontal="center" vertical="center"/>
    </xf>
    <xf numFmtId="0" fontId="4" fillId="3" borderId="3" xfId="0" applyFont="1" applyFill="1" applyBorder="1" applyAlignment="1">
      <alignment horizontal="right"/>
    </xf>
    <xf numFmtId="0" fontId="5" fillId="0" borderId="0" xfId="0" applyFont="1" applyFill="1" applyBorder="1" applyAlignment="1" applyProtection="1">
      <alignment horizontal="left" vertical="top" wrapText="1"/>
    </xf>
    <xf numFmtId="4" fontId="12" fillId="0" borderId="0" xfId="0" applyNumberFormat="1" applyFont="1" applyFill="1" applyBorder="1" applyAlignment="1" applyProtection="1">
      <alignment horizontal="center"/>
      <protection locked="0"/>
    </xf>
    <xf numFmtId="0" fontId="11" fillId="2" borderId="14" xfId="0" applyFont="1" applyFill="1" applyBorder="1" applyAlignment="1" applyProtection="1">
      <alignment horizontal="center" vertical="center" wrapText="1"/>
    </xf>
    <xf numFmtId="0" fontId="11" fillId="2" borderId="15"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0" fontId="8" fillId="2" borderId="14" xfId="0" applyFont="1" applyFill="1" applyBorder="1" applyAlignment="1" applyProtection="1">
      <alignment horizontal="center" vertical="top" wrapText="1"/>
    </xf>
    <xf numFmtId="0" fontId="8" fillId="2" borderId="15" xfId="0" applyFont="1" applyFill="1" applyBorder="1" applyAlignment="1" applyProtection="1">
      <alignment horizontal="center" vertical="top" wrapText="1"/>
    </xf>
    <xf numFmtId="0" fontId="8" fillId="2" borderId="1" xfId="0" applyFont="1" applyFill="1" applyBorder="1" applyAlignment="1" applyProtection="1">
      <alignment horizontal="center" vertical="top" wrapText="1"/>
    </xf>
    <xf numFmtId="0" fontId="5" fillId="0" borderId="23" xfId="0" applyFont="1" applyFill="1" applyBorder="1" applyAlignment="1" applyProtection="1">
      <alignment horizontal="left" vertical="top" wrapText="1"/>
    </xf>
    <xf numFmtId="0" fontId="5" fillId="0" borderId="4" xfId="0" applyFont="1" applyFill="1" applyBorder="1" applyAlignment="1" applyProtection="1">
      <alignment horizontal="left" vertical="top" wrapText="1"/>
    </xf>
    <xf numFmtId="0" fontId="5" fillId="0" borderId="5" xfId="0" applyFont="1" applyFill="1" applyBorder="1" applyAlignment="1" applyProtection="1">
      <alignment horizontal="left" vertical="top" wrapText="1"/>
    </xf>
    <xf numFmtId="0" fontId="5" fillId="0" borderId="6" xfId="0" applyFont="1" applyFill="1" applyBorder="1" applyAlignment="1" applyProtection="1">
      <alignment horizontal="left" vertical="top" wrapText="1"/>
    </xf>
    <xf numFmtId="0" fontId="1" fillId="2" borderId="5" xfId="0" applyFont="1" applyFill="1" applyBorder="1" applyAlignment="1" applyProtection="1">
      <alignment horizontal="center" vertical="top" wrapText="1"/>
    </xf>
    <xf numFmtId="0" fontId="1" fillId="2" borderId="6" xfId="0" applyFont="1" applyFill="1" applyBorder="1" applyAlignment="1" applyProtection="1">
      <alignment horizontal="center" vertical="top" wrapText="1"/>
    </xf>
    <xf numFmtId="4" fontId="2" fillId="0" borderId="11" xfId="0" applyNumberFormat="1" applyFont="1" applyBorder="1" applyAlignment="1" applyProtection="1">
      <alignment horizontal="right" vertical="center"/>
    </xf>
    <xf numFmtId="4" fontId="2" fillId="0" borderId="68" xfId="0" applyNumberFormat="1" applyFont="1" applyBorder="1" applyAlignment="1" applyProtection="1">
      <alignment horizontal="right" vertical="center"/>
    </xf>
    <xf numFmtId="0" fontId="2" fillId="0" borderId="59" xfId="0" applyFont="1" applyBorder="1" applyAlignment="1" applyProtection="1">
      <alignment horizontal="center" vertical="center"/>
    </xf>
    <xf numFmtId="0" fontId="2" fillId="0" borderId="60" xfId="0" applyFont="1" applyBorder="1" applyAlignment="1" applyProtection="1">
      <alignment horizontal="center" vertical="center"/>
    </xf>
    <xf numFmtId="4" fontId="2" fillId="0" borderId="62" xfId="0" applyNumberFormat="1" applyFont="1" applyBorder="1" applyAlignment="1" applyProtection="1">
      <alignment horizontal="right" vertical="center"/>
    </xf>
    <xf numFmtId="4" fontId="2" fillId="0" borderId="69" xfId="0" applyNumberFormat="1" applyFont="1" applyBorder="1" applyAlignment="1" applyProtection="1">
      <alignment horizontal="right" vertical="center"/>
    </xf>
    <xf numFmtId="0" fontId="26" fillId="0" borderId="0" xfId="0" applyFont="1" applyFill="1" applyBorder="1" applyAlignment="1" applyProtection="1">
      <alignment horizontal="center" vertical="center"/>
    </xf>
    <xf numFmtId="0" fontId="2" fillId="0" borderId="58" xfId="0" applyFont="1" applyBorder="1" applyAlignment="1" applyProtection="1">
      <alignment horizontal="center" vertical="center"/>
    </xf>
    <xf numFmtId="0" fontId="2" fillId="0" borderId="61" xfId="0" applyFont="1" applyBorder="1" applyAlignment="1" applyProtection="1">
      <alignment horizontal="center" vertical="center"/>
    </xf>
    <xf numFmtId="0" fontId="2" fillId="0" borderId="10" xfId="0" applyFont="1" applyBorder="1" applyAlignment="1" applyProtection="1">
      <alignment horizontal="center" vertical="center"/>
    </xf>
    <xf numFmtId="0" fontId="2" fillId="0" borderId="59" xfId="0" applyFont="1" applyBorder="1" applyAlignment="1" applyProtection="1">
      <alignment horizontal="right" vertical="center"/>
    </xf>
    <xf numFmtId="0" fontId="2" fillId="0" borderId="10" xfId="0" applyFont="1" applyBorder="1" applyAlignment="1" applyProtection="1">
      <alignment horizontal="right" vertical="center"/>
    </xf>
    <xf numFmtId="0" fontId="17" fillId="0" borderId="0" xfId="0" applyFont="1" applyAlignment="1">
      <alignment horizontal="center" vertical="center"/>
    </xf>
    <xf numFmtId="0" fontId="12" fillId="8" borderId="40" xfId="0" applyFont="1" applyFill="1" applyBorder="1" applyAlignment="1">
      <alignment vertical="center"/>
    </xf>
    <xf numFmtId="0" fontId="0" fillId="0" borderId="23" xfId="0" applyBorder="1" applyAlignment="1">
      <alignment vertical="center"/>
    </xf>
    <xf numFmtId="0" fontId="0" fillId="0" borderId="44" xfId="0" applyBorder="1" applyAlignment="1">
      <alignment vertical="center"/>
    </xf>
    <xf numFmtId="0" fontId="12" fillId="8" borderId="45" xfId="0" applyFont="1" applyFill="1" applyBorder="1" applyAlignment="1">
      <alignment vertical="center"/>
    </xf>
    <xf numFmtId="0" fontId="0" fillId="0" borderId="3" xfId="0" applyBorder="1" applyAlignment="1">
      <alignment vertical="center"/>
    </xf>
    <xf numFmtId="0" fontId="0" fillId="0" borderId="46" xfId="0" applyBorder="1" applyAlignment="1">
      <alignment vertical="center"/>
    </xf>
    <xf numFmtId="0" fontId="12" fillId="8" borderId="47" xfId="0" applyFont="1" applyFill="1"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12" fillId="8" borderId="55" xfId="0" applyFont="1" applyFill="1" applyBorder="1" applyAlignment="1">
      <alignment horizontal="center" vertical="center"/>
    </xf>
    <xf numFmtId="0" fontId="12" fillId="8" borderId="56" xfId="0" applyFont="1" applyFill="1" applyBorder="1" applyAlignment="1">
      <alignment horizontal="center" vertical="center"/>
    </xf>
    <xf numFmtId="0" fontId="12" fillId="8" borderId="57" xfId="0" applyFont="1" applyFill="1" applyBorder="1" applyAlignment="1">
      <alignment horizontal="center" vertical="center"/>
    </xf>
    <xf numFmtId="0" fontId="14" fillId="0" borderId="9" xfId="0" applyNumberFormat="1" applyFont="1" applyFill="1" applyBorder="1" applyAlignment="1">
      <alignment horizontal="left" vertical="top" wrapText="1"/>
    </xf>
    <xf numFmtId="0" fontId="14" fillId="0" borderId="10" xfId="0" applyNumberFormat="1" applyFont="1" applyFill="1" applyBorder="1" applyAlignment="1">
      <alignment horizontal="left" vertical="top" wrapText="1"/>
    </xf>
    <xf numFmtId="0" fontId="14" fillId="0" borderId="18" xfId="0" applyNumberFormat="1" applyFont="1" applyFill="1" applyBorder="1" applyAlignment="1">
      <alignment horizontal="left" vertical="top" wrapText="1"/>
    </xf>
    <xf numFmtId="0" fontId="14" fillId="0" borderId="22" xfId="0" applyNumberFormat="1" applyFont="1" applyFill="1" applyBorder="1" applyAlignment="1">
      <alignment horizontal="left" vertical="top" wrapText="1"/>
    </xf>
    <xf numFmtId="0" fontId="14" fillId="0" borderId="19" xfId="0" applyNumberFormat="1" applyFont="1" applyFill="1" applyBorder="1" applyAlignment="1">
      <alignment horizontal="left" vertical="top" wrapText="1"/>
    </xf>
    <xf numFmtId="0" fontId="14" fillId="0" borderId="16" xfId="0" applyNumberFormat="1" applyFont="1" applyFill="1" applyBorder="1" applyAlignment="1">
      <alignment horizontal="left" vertical="top" wrapText="1"/>
    </xf>
    <xf numFmtId="0" fontId="14" fillId="0" borderId="8" xfId="0" applyNumberFormat="1" applyFont="1" applyFill="1" applyBorder="1" applyAlignment="1">
      <alignment horizontal="left" vertical="top" wrapText="1"/>
    </xf>
    <xf numFmtId="0" fontId="14" fillId="0" borderId="17" xfId="0" applyNumberFormat="1" applyFont="1" applyFill="1" applyBorder="1" applyAlignment="1">
      <alignment horizontal="left" vertical="top" wrapText="1"/>
    </xf>
    <xf numFmtId="0" fontId="13" fillId="0" borderId="18" xfId="0" applyNumberFormat="1" applyFont="1" applyFill="1" applyBorder="1" applyAlignment="1" applyProtection="1">
      <alignment horizontal="left" vertical="center"/>
    </xf>
    <xf numFmtId="0" fontId="13" fillId="0" borderId="22" xfId="0" applyNumberFormat="1" applyFont="1" applyFill="1" applyBorder="1" applyAlignment="1" applyProtection="1">
      <alignment horizontal="left" vertical="center"/>
    </xf>
    <xf numFmtId="0" fontId="13" fillId="0" borderId="19" xfId="0" applyNumberFormat="1" applyFont="1" applyFill="1" applyBorder="1" applyAlignment="1" applyProtection="1">
      <alignment horizontal="left" vertical="center"/>
    </xf>
    <xf numFmtId="0" fontId="14" fillId="0" borderId="16" xfId="0" applyNumberFormat="1" applyFont="1" applyFill="1" applyBorder="1" applyAlignment="1" applyProtection="1">
      <alignment horizontal="left" vertical="center"/>
    </xf>
    <xf numFmtId="0" fontId="14" fillId="0" borderId="8" xfId="0" applyNumberFormat="1" applyFont="1" applyFill="1" applyBorder="1" applyAlignment="1" applyProtection="1">
      <alignment horizontal="left" vertical="center"/>
    </xf>
    <xf numFmtId="0" fontId="14" fillId="0" borderId="17" xfId="0" applyNumberFormat="1" applyFont="1" applyFill="1" applyBorder="1" applyAlignment="1" applyProtection="1">
      <alignment horizontal="left" vertical="center"/>
    </xf>
    <xf numFmtId="0" fontId="15" fillId="0" borderId="0" xfId="0" applyFont="1" applyFill="1" applyAlignment="1">
      <alignment horizontal="left"/>
    </xf>
    <xf numFmtId="0" fontId="15" fillId="6" borderId="0" xfId="0" applyFont="1" applyFill="1" applyAlignment="1" applyProtection="1">
      <alignment horizontal="left" vertical="top"/>
      <protection locked="0"/>
    </xf>
    <xf numFmtId="0" fontId="18" fillId="0" borderId="0" xfId="0" applyFont="1" applyAlignment="1">
      <alignment horizontal="center" vertical="center" wrapText="1"/>
    </xf>
    <xf numFmtId="0" fontId="19" fillId="0" borderId="0" xfId="0" applyFont="1" applyAlignment="1">
      <alignment horizontal="right" vertical="center" wrapText="1"/>
    </xf>
    <xf numFmtId="0" fontId="21" fillId="0" borderId="0" xfId="0" applyFont="1" applyAlignment="1">
      <alignment horizontal="right" vertical="center" wrapText="1"/>
    </xf>
    <xf numFmtId="0" fontId="19" fillId="7" borderId="0" xfId="0" applyFont="1" applyFill="1" applyAlignment="1" applyProtection="1">
      <alignment horizontal="left" vertical="center" wrapText="1"/>
      <protection locked="0"/>
    </xf>
    <xf numFmtId="0" fontId="15" fillId="7" borderId="0" xfId="0" applyFont="1" applyFill="1" applyAlignment="1" applyProtection="1">
      <alignment horizontal="left" vertical="center" wrapText="1"/>
      <protection locked="0"/>
    </xf>
  </cellXfs>
  <cellStyles count="3">
    <cellStyle name="Normal" xfId="0" builtinId="0"/>
    <cellStyle name="Porcentagem" xfId="1" builtinId="5"/>
    <cellStyle name="Vírgula" xfId="2" builtinId="3"/>
  </cellStyles>
  <dxfs count="8">
    <dxf>
      <font>
        <b/>
        <i val="0"/>
        <color rgb="FFFF0000"/>
      </font>
    </dxf>
    <dxf>
      <font>
        <condense val="0"/>
        <extend val="0"/>
        <color indexed="9"/>
      </font>
    </dxf>
    <dxf>
      <font>
        <color theme="0" tint="-4.9989318521683403E-2"/>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352425</xdr:colOff>
      <xdr:row>31</xdr:row>
      <xdr:rowOff>104775</xdr:rowOff>
    </xdr:from>
    <xdr:to>
      <xdr:col>2</xdr:col>
      <xdr:colOff>581025</xdr:colOff>
      <xdr:row>33</xdr:row>
      <xdr:rowOff>95250</xdr:rowOff>
    </xdr:to>
    <xdr:pic>
      <xdr:nvPicPr>
        <xdr:cNvPr id="2" name="Imagem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38575" y="4048125"/>
          <a:ext cx="2724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352425</xdr:colOff>
      <xdr:row>31</xdr:row>
      <xdr:rowOff>104775</xdr:rowOff>
    </xdr:from>
    <xdr:to>
      <xdr:col>2</xdr:col>
      <xdr:colOff>581025</xdr:colOff>
      <xdr:row>33</xdr:row>
      <xdr:rowOff>95250</xdr:rowOff>
    </xdr:to>
    <xdr:pic>
      <xdr:nvPicPr>
        <xdr:cNvPr id="4" name="Imagem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38575" y="4048125"/>
          <a:ext cx="2724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g/COMPARTILHADO/ASFALTO/2017%20-%20PAV%20ASF&#193;LTICA/04%20%20-%20ACESSOS%20AO%20LAGO/OR&#199;AMENTO%20CR%208419572016-MTUR-P1037093-43/OR&#199;AMENTO%20C%20R%20841957-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al"/>
      <sheetName val="Novo!"/>
      <sheetName val="Dados"/>
      <sheetName val="BDI"/>
      <sheetName val="Orçamento"/>
      <sheetName val="Memória"/>
      <sheetName val="Comp"/>
      <sheetName val="Cot"/>
      <sheetName val="CronoFF"/>
      <sheetName val="QCI"/>
      <sheetName val="Memorial Descritivo"/>
      <sheetName val="Licitação"/>
      <sheetName val="CronoFF-L"/>
      <sheetName val="QCI-L"/>
      <sheetName val="BM"/>
      <sheetName val="RRE"/>
      <sheetName val="OFÍCIO"/>
      <sheetName val="CC"/>
    </sheetNames>
    <sheetDataSet>
      <sheetData sheetId="0"/>
      <sheetData sheetId="1"/>
      <sheetData sheetId="2">
        <row r="6">
          <cell r="G6" t="str">
            <v>MUNICÍPIO DE CORONEL VIVIDA</v>
          </cell>
        </row>
        <row r="7">
          <cell r="G7" t="str">
            <v>CORONEL VIVIDA - PR</v>
          </cell>
        </row>
        <row r="8">
          <cell r="G8" t="str">
            <v>1037093-43</v>
          </cell>
        </row>
        <row r="28">
          <cell r="G28" t="str">
            <v>DESONERADO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tabSelected="1" topLeftCell="A5" workbookViewId="0">
      <selection activeCell="I27" sqref="I27"/>
    </sheetView>
  </sheetViews>
  <sheetFormatPr defaultRowHeight="15" x14ac:dyDescent="0.25"/>
  <cols>
    <col min="1" max="1" width="4.7109375" bestFit="1" customWidth="1"/>
    <col min="2" max="2" width="8.7109375" bestFit="1" customWidth="1"/>
    <col min="3" max="3" width="48.42578125" customWidth="1"/>
    <col min="4" max="4" width="7.42578125" bestFit="1" customWidth="1"/>
    <col min="5" max="5" width="7" bestFit="1" customWidth="1"/>
    <col min="6" max="6" width="10" bestFit="1" customWidth="1"/>
    <col min="7" max="7" width="11.7109375" bestFit="1" customWidth="1"/>
    <col min="8" max="8" width="12.5703125" bestFit="1" customWidth="1"/>
    <col min="9" max="9" width="44.85546875" customWidth="1"/>
    <col min="10" max="10" width="16.140625" customWidth="1"/>
    <col min="11" max="11" width="13.5703125" bestFit="1" customWidth="1"/>
    <col min="12" max="12" width="12.28515625" bestFit="1" customWidth="1"/>
    <col min="13" max="13" width="11.7109375" bestFit="1" customWidth="1"/>
  </cols>
  <sheetData>
    <row r="1" spans="1:13" ht="9.75" customHeight="1" x14ac:dyDescent="0.25">
      <c r="A1" s="26"/>
      <c r="B1" s="26"/>
      <c r="C1" s="26"/>
      <c r="D1" s="26"/>
      <c r="E1" s="26"/>
      <c r="F1" s="26"/>
      <c r="G1" s="26"/>
      <c r="K1" s="145" t="s">
        <v>21</v>
      </c>
    </row>
    <row r="2" spans="1:13" ht="9.75" customHeight="1" x14ac:dyDescent="0.25">
      <c r="A2" s="26"/>
      <c r="B2" s="26"/>
      <c r="C2" s="26"/>
      <c r="D2" s="26"/>
      <c r="E2" s="26"/>
      <c r="F2" s="26"/>
      <c r="G2" s="26"/>
      <c r="I2" s="148" t="s">
        <v>8</v>
      </c>
      <c r="K2" s="146"/>
    </row>
    <row r="3" spans="1:13" ht="9.75" customHeight="1" x14ac:dyDescent="0.25">
      <c r="A3" s="26"/>
      <c r="B3" s="26"/>
      <c r="C3" s="27"/>
      <c r="D3" s="26"/>
      <c r="E3" s="26"/>
      <c r="F3" s="26"/>
      <c r="G3" s="26"/>
      <c r="I3" s="149"/>
      <c r="K3" s="146"/>
    </row>
    <row r="4" spans="1:13" ht="9.75" customHeight="1" x14ac:dyDescent="0.25">
      <c r="A4" s="26"/>
      <c r="B4" s="26"/>
      <c r="C4" s="27"/>
      <c r="D4" s="26"/>
      <c r="E4" s="26"/>
      <c r="F4" s="26"/>
      <c r="G4" s="26"/>
      <c r="I4" s="149"/>
      <c r="K4" s="146"/>
    </row>
    <row r="5" spans="1:13" ht="9.75" customHeight="1" x14ac:dyDescent="0.25">
      <c r="A5" s="26"/>
      <c r="B5" s="26"/>
      <c r="C5" s="26"/>
      <c r="D5" s="26"/>
      <c r="E5" s="26"/>
      <c r="F5" s="26"/>
      <c r="G5" s="26"/>
      <c r="I5" s="149"/>
      <c r="K5" s="146"/>
    </row>
    <row r="6" spans="1:13" ht="9.75" customHeight="1" x14ac:dyDescent="0.25">
      <c r="A6" s="26"/>
      <c r="B6" s="26"/>
      <c r="C6" s="26"/>
      <c r="D6" s="26"/>
      <c r="E6" s="26"/>
      <c r="F6" s="26"/>
      <c r="G6" s="26"/>
      <c r="I6" s="150"/>
      <c r="K6" s="146"/>
    </row>
    <row r="7" spans="1:13" ht="15.75" customHeight="1" x14ac:dyDescent="0.25">
      <c r="A7" s="143" t="s">
        <v>142</v>
      </c>
      <c r="B7" s="143"/>
      <c r="C7" s="143"/>
      <c r="D7" s="143"/>
      <c r="E7" s="143"/>
      <c r="F7" s="143"/>
      <c r="G7" s="143"/>
      <c r="K7" s="146"/>
    </row>
    <row r="8" spans="1:13" ht="28.5" customHeight="1" x14ac:dyDescent="0.25">
      <c r="A8" s="151" t="s">
        <v>143</v>
      </c>
      <c r="B8" s="151"/>
      <c r="C8" s="151"/>
      <c r="D8" s="151"/>
      <c r="E8" s="151"/>
      <c r="F8" s="151"/>
      <c r="G8" s="151"/>
      <c r="K8" s="146"/>
      <c r="L8" s="9" t="s">
        <v>9</v>
      </c>
    </row>
    <row r="9" spans="1:13" x14ac:dyDescent="0.25">
      <c r="A9" s="152"/>
      <c r="B9" s="153"/>
      <c r="C9" s="153"/>
      <c r="D9" s="153"/>
      <c r="E9" s="153"/>
      <c r="F9" s="153"/>
      <c r="G9" s="154"/>
      <c r="K9" s="147"/>
      <c r="L9" s="9" t="s">
        <v>3</v>
      </c>
    </row>
    <row r="10" spans="1:13" s="1" customFormat="1" ht="47.25" x14ac:dyDescent="0.25">
      <c r="A10" s="2" t="s">
        <v>5</v>
      </c>
      <c r="B10" s="2" t="s">
        <v>6</v>
      </c>
      <c r="C10" s="2" t="s">
        <v>0</v>
      </c>
      <c r="D10" s="3" t="s">
        <v>1</v>
      </c>
      <c r="E10" s="4" t="s">
        <v>2</v>
      </c>
      <c r="F10" s="4" t="s">
        <v>3</v>
      </c>
      <c r="G10" s="4" t="s">
        <v>4</v>
      </c>
      <c r="I10" s="10" t="s">
        <v>19</v>
      </c>
      <c r="J10" s="10" t="s">
        <v>20</v>
      </c>
      <c r="K10" s="12">
        <v>0</v>
      </c>
      <c r="L10" s="9" t="s">
        <v>7</v>
      </c>
      <c r="M10" s="9">
        <f>G28</f>
        <v>59407.01</v>
      </c>
    </row>
    <row r="11" spans="1:13" s="1" customFormat="1" x14ac:dyDescent="0.25">
      <c r="A11" s="28" t="s">
        <v>122</v>
      </c>
      <c r="B11" s="28"/>
      <c r="C11" s="29" t="s">
        <v>106</v>
      </c>
      <c r="D11" s="28"/>
      <c r="E11" s="137"/>
      <c r="F11" s="138"/>
      <c r="G11" s="138"/>
      <c r="H11" s="135">
        <f>SUM(G11:G23)</f>
        <v>27407.010000000002</v>
      </c>
      <c r="I11" s="134">
        <f t="shared" ref="I11:I12" si="0">ROUND(L11-(L11*$K$10),2)</f>
        <v>0</v>
      </c>
      <c r="L11" s="9"/>
    </row>
    <row r="12" spans="1:13" s="1" customFormat="1" x14ac:dyDescent="0.25">
      <c r="A12" s="28" t="s">
        <v>123</v>
      </c>
      <c r="B12" s="28"/>
      <c r="C12" s="29" t="s">
        <v>107</v>
      </c>
      <c r="D12" s="28"/>
      <c r="E12" s="137"/>
      <c r="F12" s="138"/>
      <c r="G12" s="138"/>
      <c r="I12" s="134">
        <f t="shared" si="0"/>
        <v>0</v>
      </c>
      <c r="L12" s="9"/>
    </row>
    <row r="13" spans="1:13" s="1" customFormat="1" ht="22.5" x14ac:dyDescent="0.25">
      <c r="A13" s="6" t="s">
        <v>124</v>
      </c>
      <c r="B13" s="6" t="s">
        <v>97</v>
      </c>
      <c r="C13" s="5" t="s">
        <v>108</v>
      </c>
      <c r="D13" s="6" t="s">
        <v>72</v>
      </c>
      <c r="E13" s="7">
        <v>27.18</v>
      </c>
      <c r="F13" s="133">
        <f t="shared" ref="F13" si="1">ROUND(I13,2)</f>
        <v>89.29</v>
      </c>
      <c r="G13" s="133">
        <f t="shared" ref="G13" si="2">ROUND(F13*E13,2)</f>
        <v>2426.9</v>
      </c>
      <c r="I13" s="134">
        <f t="shared" ref="I13:I26" si="3">ROUND(L13-(L13*$K$10),2)</f>
        <v>89.29</v>
      </c>
      <c r="L13" s="9">
        <v>89.29</v>
      </c>
    </row>
    <row r="14" spans="1:13" s="1" customFormat="1" x14ac:dyDescent="0.25">
      <c r="A14" s="6" t="s">
        <v>125</v>
      </c>
      <c r="B14" s="6" t="s">
        <v>98</v>
      </c>
      <c r="C14" s="5" t="s">
        <v>109</v>
      </c>
      <c r="D14" s="6" t="s">
        <v>72</v>
      </c>
      <c r="E14" s="7">
        <v>27.18</v>
      </c>
      <c r="F14" s="133">
        <f t="shared" ref="F14:F26" si="4">ROUND(I14,2)</f>
        <v>54.14</v>
      </c>
      <c r="G14" s="133">
        <f t="shared" ref="G14:G26" si="5">ROUND(F14*E14,2)</f>
        <v>1471.53</v>
      </c>
      <c r="I14" s="134">
        <f t="shared" si="3"/>
        <v>54.14</v>
      </c>
      <c r="L14" s="9">
        <v>54.14</v>
      </c>
    </row>
    <row r="15" spans="1:13" s="1" customFormat="1" x14ac:dyDescent="0.25">
      <c r="A15" s="28" t="s">
        <v>126</v>
      </c>
      <c r="B15" s="28"/>
      <c r="C15" s="29" t="s">
        <v>110</v>
      </c>
      <c r="D15" s="6" t="s">
        <v>96</v>
      </c>
      <c r="E15" s="7">
        <v>0</v>
      </c>
      <c r="F15" s="133">
        <f t="shared" si="4"/>
        <v>0</v>
      </c>
      <c r="G15" s="133">
        <f t="shared" si="5"/>
        <v>0</v>
      </c>
      <c r="I15" s="134">
        <f t="shared" si="3"/>
        <v>0</v>
      </c>
      <c r="L15" s="9"/>
    </row>
    <row r="16" spans="1:13" s="1" customFormat="1" ht="22.5" x14ac:dyDescent="0.25">
      <c r="A16" s="6" t="s">
        <v>127</v>
      </c>
      <c r="B16" s="6" t="s">
        <v>99</v>
      </c>
      <c r="C16" s="5" t="s">
        <v>111</v>
      </c>
      <c r="D16" s="6" t="s">
        <v>138</v>
      </c>
      <c r="E16" s="7">
        <v>130</v>
      </c>
      <c r="F16" s="133">
        <f t="shared" si="4"/>
        <v>26.72</v>
      </c>
      <c r="G16" s="133">
        <f t="shared" si="5"/>
        <v>3473.6</v>
      </c>
      <c r="I16" s="134">
        <f t="shared" si="3"/>
        <v>26.72</v>
      </c>
      <c r="L16" s="9">
        <v>26.72</v>
      </c>
    </row>
    <row r="17" spans="1:12" s="1" customFormat="1" ht="33.75" x14ac:dyDescent="0.25">
      <c r="A17" s="6" t="s">
        <v>128</v>
      </c>
      <c r="B17" s="6" t="s">
        <v>100</v>
      </c>
      <c r="C17" s="5" t="s">
        <v>112</v>
      </c>
      <c r="D17" s="6" t="s">
        <v>139</v>
      </c>
      <c r="E17" s="7">
        <v>457.52</v>
      </c>
      <c r="F17" s="133">
        <f t="shared" si="4"/>
        <v>4.32</v>
      </c>
      <c r="G17" s="133">
        <f t="shared" si="5"/>
        <v>1976.49</v>
      </c>
      <c r="I17" s="134">
        <f t="shared" si="3"/>
        <v>4.32</v>
      </c>
      <c r="L17" s="9">
        <v>4.32</v>
      </c>
    </row>
    <row r="18" spans="1:12" s="1" customFormat="1" x14ac:dyDescent="0.25">
      <c r="A18" s="28" t="s">
        <v>129</v>
      </c>
      <c r="B18" s="28"/>
      <c r="C18" s="29" t="s">
        <v>113</v>
      </c>
      <c r="D18" s="6" t="s">
        <v>96</v>
      </c>
      <c r="E18" s="7">
        <v>0</v>
      </c>
      <c r="F18" s="133">
        <f t="shared" si="4"/>
        <v>0</v>
      </c>
      <c r="G18" s="133">
        <f t="shared" si="5"/>
        <v>0</v>
      </c>
      <c r="I18" s="134">
        <f t="shared" si="3"/>
        <v>0</v>
      </c>
      <c r="L18" s="9"/>
    </row>
    <row r="19" spans="1:12" s="1" customFormat="1" ht="33.75" x14ac:dyDescent="0.25">
      <c r="A19" s="6" t="s">
        <v>130</v>
      </c>
      <c r="B19" s="6" t="s">
        <v>101</v>
      </c>
      <c r="C19" s="5" t="s">
        <v>114</v>
      </c>
      <c r="D19" s="6" t="s">
        <v>95</v>
      </c>
      <c r="E19" s="7">
        <v>862.86</v>
      </c>
      <c r="F19" s="133">
        <f t="shared" si="4"/>
        <v>3.64</v>
      </c>
      <c r="G19" s="133">
        <f t="shared" si="5"/>
        <v>3140.81</v>
      </c>
      <c r="I19" s="134">
        <f t="shared" si="3"/>
        <v>3.64</v>
      </c>
      <c r="L19" s="9">
        <v>3.64</v>
      </c>
    </row>
    <row r="20" spans="1:12" s="1" customFormat="1" ht="33.75" x14ac:dyDescent="0.25">
      <c r="A20" s="6" t="s">
        <v>131</v>
      </c>
      <c r="B20" s="6" t="s">
        <v>102</v>
      </c>
      <c r="C20" s="5" t="s">
        <v>115</v>
      </c>
      <c r="D20" s="6" t="s">
        <v>95</v>
      </c>
      <c r="E20" s="7">
        <v>1311.26</v>
      </c>
      <c r="F20" s="133">
        <f t="shared" si="4"/>
        <v>5.77</v>
      </c>
      <c r="G20" s="133">
        <f t="shared" si="5"/>
        <v>7565.97</v>
      </c>
      <c r="I20" s="134">
        <f t="shared" si="3"/>
        <v>5.77</v>
      </c>
      <c r="L20" s="9">
        <v>5.77</v>
      </c>
    </row>
    <row r="21" spans="1:12" s="1" customFormat="1" ht="33.75" x14ac:dyDescent="0.25">
      <c r="A21" s="6" t="s">
        <v>132</v>
      </c>
      <c r="B21" s="6" t="s">
        <v>103</v>
      </c>
      <c r="C21" s="5" t="s">
        <v>116</v>
      </c>
      <c r="D21" s="6" t="s">
        <v>95</v>
      </c>
      <c r="E21" s="7">
        <v>381.52</v>
      </c>
      <c r="F21" s="133">
        <f t="shared" si="4"/>
        <v>8.1</v>
      </c>
      <c r="G21" s="133">
        <f t="shared" si="5"/>
        <v>3090.31</v>
      </c>
      <c r="I21" s="134">
        <f t="shared" si="3"/>
        <v>8.1</v>
      </c>
      <c r="L21" s="9">
        <v>8.1</v>
      </c>
    </row>
    <row r="22" spans="1:12" s="1" customFormat="1" x14ac:dyDescent="0.25">
      <c r="A22" s="28" t="s">
        <v>133</v>
      </c>
      <c r="B22" s="28"/>
      <c r="C22" s="29" t="s">
        <v>117</v>
      </c>
      <c r="D22" s="6" t="s">
        <v>96</v>
      </c>
      <c r="E22" s="7">
        <v>0</v>
      </c>
      <c r="F22" s="133">
        <f t="shared" si="4"/>
        <v>0</v>
      </c>
      <c r="G22" s="133">
        <f t="shared" si="5"/>
        <v>0</v>
      </c>
      <c r="I22" s="134">
        <f t="shared" si="3"/>
        <v>0</v>
      </c>
      <c r="L22" s="9"/>
    </row>
    <row r="23" spans="1:12" s="1" customFormat="1" x14ac:dyDescent="0.25">
      <c r="A23" s="6" t="s">
        <v>134</v>
      </c>
      <c r="B23" s="6" t="s">
        <v>104</v>
      </c>
      <c r="C23" s="5" t="s">
        <v>118</v>
      </c>
      <c r="D23" s="6" t="s">
        <v>140</v>
      </c>
      <c r="E23" s="7">
        <v>130</v>
      </c>
      <c r="F23" s="133">
        <f t="shared" si="4"/>
        <v>32.78</v>
      </c>
      <c r="G23" s="133">
        <f t="shared" si="5"/>
        <v>4261.3999999999996</v>
      </c>
      <c r="I23" s="134">
        <f t="shared" si="3"/>
        <v>32.78</v>
      </c>
      <c r="L23" s="9">
        <v>32.78</v>
      </c>
    </row>
    <row r="24" spans="1:12" s="1" customFormat="1" x14ac:dyDescent="0.25">
      <c r="A24" s="28" t="s">
        <v>135</v>
      </c>
      <c r="B24" s="28"/>
      <c r="C24" s="29" t="s">
        <v>119</v>
      </c>
      <c r="D24" s="28"/>
      <c r="E24" s="137"/>
      <c r="F24" s="138"/>
      <c r="G24" s="138"/>
      <c r="I24" s="134">
        <f t="shared" si="3"/>
        <v>0</v>
      </c>
      <c r="L24" s="9"/>
    </row>
    <row r="25" spans="1:12" s="1" customFormat="1" x14ac:dyDescent="0.25">
      <c r="A25" s="28" t="s">
        <v>136</v>
      </c>
      <c r="B25" s="28"/>
      <c r="C25" s="29" t="s">
        <v>120</v>
      </c>
      <c r="D25" s="28"/>
      <c r="E25" s="137"/>
      <c r="F25" s="138"/>
      <c r="G25" s="138"/>
      <c r="H25" s="135">
        <f>SUM(G25:G26)</f>
        <v>32000</v>
      </c>
      <c r="I25" s="134">
        <f t="shared" si="3"/>
        <v>0</v>
      </c>
      <c r="L25" s="9"/>
    </row>
    <row r="26" spans="1:12" s="1" customFormat="1" ht="135" x14ac:dyDescent="0.25">
      <c r="A26" s="6" t="s">
        <v>137</v>
      </c>
      <c r="B26" s="6" t="s">
        <v>105</v>
      </c>
      <c r="C26" s="5" t="s">
        <v>121</v>
      </c>
      <c r="D26" s="139" t="s">
        <v>141</v>
      </c>
      <c r="E26" s="140">
        <v>1</v>
      </c>
      <c r="F26" s="141">
        <f t="shared" si="4"/>
        <v>32000</v>
      </c>
      <c r="G26" s="141">
        <f t="shared" si="5"/>
        <v>32000</v>
      </c>
      <c r="I26" s="134">
        <f t="shared" si="3"/>
        <v>32000</v>
      </c>
      <c r="L26" s="9">
        <v>32000</v>
      </c>
    </row>
    <row r="27" spans="1:12" s="1" customFormat="1" x14ac:dyDescent="0.25">
      <c r="A27" s="155"/>
      <c r="B27" s="155"/>
      <c r="C27" s="155"/>
      <c r="D27" s="155"/>
      <c r="E27" s="155"/>
      <c r="F27" s="155"/>
      <c r="G27" s="156"/>
      <c r="I27" s="102"/>
      <c r="L27" s="11"/>
    </row>
    <row r="28" spans="1:12" x14ac:dyDescent="0.25">
      <c r="A28" s="142" t="s">
        <v>4</v>
      </c>
      <c r="B28" s="142"/>
      <c r="C28" s="142"/>
      <c r="D28" s="142"/>
      <c r="E28" s="142"/>
      <c r="F28" s="142"/>
      <c r="G28" s="8">
        <f>SUM(G11:G26)</f>
        <v>59407.01</v>
      </c>
      <c r="H28" s="136"/>
    </row>
    <row r="29" spans="1:12" x14ac:dyDescent="0.25">
      <c r="A29" s="26"/>
      <c r="B29" s="26"/>
      <c r="C29" s="26"/>
      <c r="D29" s="26"/>
      <c r="E29" s="26"/>
      <c r="F29" s="26"/>
      <c r="G29" s="26"/>
    </row>
    <row r="30" spans="1:12" ht="15" customHeight="1" x14ac:dyDescent="0.25">
      <c r="A30" s="144" t="s">
        <v>90</v>
      </c>
      <c r="B30" s="144"/>
      <c r="C30" s="144"/>
      <c r="D30" s="144"/>
      <c r="E30" s="144"/>
      <c r="F30" s="144"/>
      <c r="G30" s="144"/>
    </row>
    <row r="31" spans="1:12" x14ac:dyDescent="0.25">
      <c r="A31" s="26"/>
      <c r="B31" s="26"/>
      <c r="C31" s="26"/>
      <c r="D31" s="26"/>
      <c r="E31" s="26"/>
      <c r="F31" s="26"/>
      <c r="G31" s="26"/>
    </row>
    <row r="32" spans="1:12" x14ac:dyDescent="0.25">
      <c r="A32" s="26"/>
      <c r="B32" s="26"/>
      <c r="C32" s="26"/>
      <c r="D32" s="26"/>
      <c r="E32" s="26"/>
      <c r="F32" s="26"/>
      <c r="G32" s="26"/>
    </row>
    <row r="33" spans="1:7" x14ac:dyDescent="0.25">
      <c r="A33" s="26"/>
      <c r="B33" s="26"/>
      <c r="C33" s="26"/>
      <c r="D33" s="26"/>
      <c r="E33" s="26"/>
      <c r="F33" s="26"/>
      <c r="G33" s="26"/>
    </row>
    <row r="34" spans="1:7" x14ac:dyDescent="0.25">
      <c r="A34" s="26"/>
      <c r="B34" s="26"/>
      <c r="C34" s="26"/>
      <c r="D34" s="26"/>
      <c r="E34" s="26"/>
      <c r="F34" s="26"/>
      <c r="G34" s="26"/>
    </row>
    <row r="35" spans="1:7" x14ac:dyDescent="0.25">
      <c r="A35" s="26"/>
      <c r="B35" s="26"/>
      <c r="C35" s="26"/>
      <c r="D35" s="26"/>
      <c r="E35" s="26"/>
      <c r="F35" s="26"/>
      <c r="G35" s="26"/>
    </row>
    <row r="36" spans="1:7" x14ac:dyDescent="0.25">
      <c r="A36" s="26"/>
      <c r="B36" s="26"/>
      <c r="C36" s="26"/>
      <c r="D36" s="26"/>
      <c r="E36" s="26"/>
      <c r="F36" s="26"/>
      <c r="G36" s="26"/>
    </row>
    <row r="37" spans="1:7" x14ac:dyDescent="0.25">
      <c r="A37" s="26"/>
      <c r="B37" s="26"/>
      <c r="C37" s="26"/>
      <c r="D37" s="26"/>
      <c r="E37" s="26"/>
      <c r="F37" s="26"/>
      <c r="G37" s="26"/>
    </row>
  </sheetData>
  <sheetProtection password="EE6F" sheet="1" objects="1" scenarios="1" selectLockedCells="1"/>
  <mergeCells count="8">
    <mergeCell ref="A28:F28"/>
    <mergeCell ref="A7:G7"/>
    <mergeCell ref="A30:G30"/>
    <mergeCell ref="K1:K9"/>
    <mergeCell ref="I2:I6"/>
    <mergeCell ref="A8:G8"/>
    <mergeCell ref="A9:G9"/>
    <mergeCell ref="A27:G27"/>
  </mergeCells>
  <dataValidations xWindow="954" yWindow="751" count="1">
    <dataValidation type="decimal" operator="lessThanOrEqual" showInputMessage="1" showErrorMessage="1" errorTitle="VALOR NÃO PERMITIDO" error="INSIRA VALORES MENORES QUE OS VALORE BASES" promptTitle="VALOR PERMITIDO" prompt="INSIRA VALOR MENOR QUE VALOR BASE" sqref="I11:I27">
      <formula1>L11</formula1>
    </dataValidation>
  </dataValidations>
  <pageMargins left="0.31496062992125984" right="0.31496062992125984" top="0.78740157480314965" bottom="0.78740157480314965" header="0.31496062992125984" footer="0.31496062992125984"/>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Y57"/>
  <sheetViews>
    <sheetView workbookViewId="0">
      <selection activeCell="E20" sqref="E20"/>
    </sheetView>
  </sheetViews>
  <sheetFormatPr defaultRowHeight="15" x14ac:dyDescent="0.25"/>
  <cols>
    <col min="1" max="1" width="7.42578125" customWidth="1"/>
    <col min="2" max="2" width="86.85546875" customWidth="1"/>
    <col min="3" max="3" width="11.42578125" bestFit="1" customWidth="1"/>
    <col min="4" max="4" width="7.85546875" customWidth="1"/>
    <col min="5" max="8" width="7" bestFit="1" customWidth="1"/>
    <col min="9" max="22" width="7" hidden="1" customWidth="1"/>
    <col min="23" max="23" width="7" customWidth="1"/>
    <col min="25" max="25" width="53.5703125" bestFit="1" customWidth="1"/>
  </cols>
  <sheetData>
    <row r="9" spans="1:23" ht="19.5" x14ac:dyDescent="0.25">
      <c r="A9" s="163" t="s">
        <v>22</v>
      </c>
      <c r="B9" s="163"/>
      <c r="C9" s="163"/>
      <c r="D9" s="163"/>
      <c r="E9" s="163"/>
      <c r="F9" s="163"/>
      <c r="G9" s="163"/>
      <c r="H9" s="163"/>
      <c r="I9" s="163"/>
      <c r="J9" s="163"/>
      <c r="K9" s="163"/>
      <c r="L9" s="163"/>
      <c r="M9" s="163"/>
      <c r="N9" s="163"/>
      <c r="O9" s="163"/>
      <c r="P9" s="163"/>
      <c r="Q9" s="163"/>
      <c r="R9" s="163"/>
      <c r="S9" s="163"/>
      <c r="T9" s="163"/>
      <c r="U9" s="163"/>
      <c r="V9" s="163"/>
      <c r="W9" s="100"/>
    </row>
    <row r="10" spans="1:23" x14ac:dyDescent="0.25">
      <c r="A10" s="13"/>
      <c r="B10" s="13"/>
      <c r="C10" s="14"/>
      <c r="D10" s="14"/>
      <c r="E10" s="14"/>
      <c r="F10" s="14"/>
      <c r="G10" s="14"/>
      <c r="H10" s="14"/>
      <c r="I10" s="14"/>
      <c r="J10" s="14"/>
      <c r="K10" s="14"/>
      <c r="L10" s="14"/>
      <c r="M10" s="14"/>
      <c r="N10" s="14"/>
      <c r="O10" s="14"/>
      <c r="P10" s="14"/>
      <c r="Q10" s="14"/>
      <c r="R10" s="14"/>
      <c r="S10" s="14"/>
      <c r="T10" s="14"/>
      <c r="U10" s="14"/>
      <c r="V10" s="14"/>
      <c r="W10" s="14"/>
    </row>
    <row r="11" spans="1:23" x14ac:dyDescent="0.25">
      <c r="A11" s="33" t="str">
        <f>ORÇAMENTO!A7</f>
        <v>OBJETO: MONTAGEM DO NATAL DE LUZ 2020</v>
      </c>
      <c r="B11" s="34"/>
      <c r="C11" s="34"/>
      <c r="D11" s="34"/>
      <c r="E11" s="34"/>
      <c r="F11" s="34"/>
      <c r="G11" s="34"/>
      <c r="H11" s="34"/>
      <c r="I11" s="34"/>
      <c r="J11" s="34"/>
      <c r="K11" s="34"/>
      <c r="L11" s="34"/>
      <c r="M11" s="34"/>
      <c r="N11" s="34"/>
      <c r="O11" s="34"/>
      <c r="P11" s="35"/>
      <c r="Q11" s="103"/>
      <c r="R11" s="103"/>
      <c r="S11" s="103"/>
      <c r="T11" s="103"/>
      <c r="U11" s="103"/>
      <c r="V11" s="103"/>
      <c r="W11" s="103"/>
    </row>
    <row r="12" spans="1:23" x14ac:dyDescent="0.25">
      <c r="A12" s="33" t="str">
        <f>ORÇAMENTO!A8</f>
        <v>LOCALIZAÇÃO: LAGO MUNICIPAL ARNALDO WENTZ DE MORAES, PRAÇA ÂNGELO MEZZOMO, PRAÇA JOSÉ AUACHE, AVENIDA GENEROSO MARQUES, PRAÇA GETULIO VARGAS</v>
      </c>
      <c r="B12" s="34"/>
      <c r="C12" s="34"/>
      <c r="D12" s="34"/>
      <c r="E12" s="34"/>
      <c r="F12" s="34"/>
      <c r="G12" s="34"/>
      <c r="H12" s="34"/>
      <c r="I12" s="34"/>
      <c r="J12" s="34"/>
      <c r="K12" s="34"/>
      <c r="L12" s="34"/>
      <c r="M12" s="34"/>
      <c r="N12" s="34"/>
      <c r="O12" s="34"/>
      <c r="P12" s="35"/>
      <c r="Q12" s="103"/>
      <c r="R12" s="103"/>
      <c r="S12" s="103"/>
      <c r="T12" s="103"/>
      <c r="U12" s="103"/>
      <c r="V12" s="103"/>
      <c r="W12" s="103"/>
    </row>
    <row r="13" spans="1:23" x14ac:dyDescent="0.25">
      <c r="A13" s="33" t="s">
        <v>23</v>
      </c>
      <c r="B13" s="36"/>
      <c r="C13" s="37"/>
      <c r="D13" s="37"/>
      <c r="E13" s="37"/>
      <c r="F13" s="37"/>
      <c r="G13" s="37"/>
      <c r="H13" s="37"/>
      <c r="I13" s="37"/>
      <c r="J13" s="37"/>
      <c r="K13" s="37"/>
      <c r="L13" s="37"/>
      <c r="M13" s="37"/>
      <c r="N13" s="37"/>
      <c r="O13" s="37"/>
      <c r="P13" s="38"/>
      <c r="Q13" s="15"/>
      <c r="R13" s="15"/>
      <c r="S13" s="15"/>
      <c r="T13" s="15"/>
      <c r="U13" s="15"/>
      <c r="V13" s="15"/>
      <c r="W13" s="15"/>
    </row>
    <row r="14" spans="1:23" ht="15.75" thickBot="1" x14ac:dyDescent="0.3">
      <c r="A14" s="15"/>
      <c r="B14" s="15"/>
      <c r="C14" s="15"/>
      <c r="D14" s="15"/>
      <c r="E14" s="15"/>
      <c r="F14" s="15"/>
      <c r="G14" s="15"/>
      <c r="H14" s="15"/>
      <c r="I14" s="15"/>
      <c r="J14" s="15"/>
      <c r="K14" s="16"/>
      <c r="L14" s="16"/>
      <c r="M14" s="16"/>
      <c r="N14" s="16"/>
      <c r="O14" s="16"/>
      <c r="P14" s="16"/>
      <c r="Q14" s="16"/>
      <c r="R14" s="16"/>
      <c r="S14" s="16"/>
      <c r="T14" s="16"/>
      <c r="U14" s="16"/>
      <c r="V14" s="16"/>
      <c r="W14" s="16"/>
    </row>
    <row r="15" spans="1:23" x14ac:dyDescent="0.25">
      <c r="A15" s="164" t="s">
        <v>10</v>
      </c>
      <c r="B15" s="159" t="s">
        <v>24</v>
      </c>
      <c r="C15" s="167" t="s">
        <v>25</v>
      </c>
      <c r="D15" s="124" t="s">
        <v>29</v>
      </c>
      <c r="E15" s="159" t="s">
        <v>11</v>
      </c>
      <c r="F15" s="159"/>
      <c r="G15" s="159" t="s">
        <v>12</v>
      </c>
      <c r="H15" s="159"/>
      <c r="I15" s="159" t="s">
        <v>13</v>
      </c>
      <c r="J15" s="159"/>
      <c r="K15" s="159" t="s">
        <v>14</v>
      </c>
      <c r="L15" s="159"/>
      <c r="M15" s="159" t="s">
        <v>15</v>
      </c>
      <c r="N15" s="159"/>
      <c r="O15" s="159" t="s">
        <v>16</v>
      </c>
      <c r="P15" s="159"/>
      <c r="Q15" s="159" t="s">
        <v>91</v>
      </c>
      <c r="R15" s="159"/>
      <c r="S15" s="159" t="s">
        <v>92</v>
      </c>
      <c r="T15" s="159"/>
      <c r="U15" s="159" t="s">
        <v>93</v>
      </c>
      <c r="V15" s="160"/>
      <c r="W15" s="104"/>
    </row>
    <row r="16" spans="1:23" x14ac:dyDescent="0.25">
      <c r="A16" s="165"/>
      <c r="B16" s="166"/>
      <c r="C16" s="168"/>
      <c r="D16" s="99" t="s">
        <v>30</v>
      </c>
      <c r="E16" s="17" t="s">
        <v>17</v>
      </c>
      <c r="F16" s="18" t="s">
        <v>18</v>
      </c>
      <c r="G16" s="17" t="s">
        <v>17</v>
      </c>
      <c r="H16" s="18" t="s">
        <v>18</v>
      </c>
      <c r="I16" s="17" t="s">
        <v>17</v>
      </c>
      <c r="J16" s="18" t="s">
        <v>18</v>
      </c>
      <c r="K16" s="17" t="s">
        <v>17</v>
      </c>
      <c r="L16" s="18" t="s">
        <v>18</v>
      </c>
      <c r="M16" s="17" t="s">
        <v>17</v>
      </c>
      <c r="N16" s="18" t="s">
        <v>18</v>
      </c>
      <c r="O16" s="17" t="s">
        <v>17</v>
      </c>
      <c r="P16" s="18" t="s">
        <v>18</v>
      </c>
      <c r="Q16" s="17" t="s">
        <v>17</v>
      </c>
      <c r="R16" s="18" t="s">
        <v>18</v>
      </c>
      <c r="S16" s="17" t="s">
        <v>17</v>
      </c>
      <c r="T16" s="18" t="s">
        <v>18</v>
      </c>
      <c r="U16" s="17" t="s">
        <v>17</v>
      </c>
      <c r="V16" s="125" t="s">
        <v>18</v>
      </c>
      <c r="W16" s="104"/>
    </row>
    <row r="17" spans="1:25" x14ac:dyDescent="0.25">
      <c r="A17" s="126">
        <v>1</v>
      </c>
      <c r="B17" s="19" t="str">
        <f>ORÇAMENTO!C11</f>
        <v>EXECUÇÃO DE MELHORIAS ELÉTRICAS PARA NATAL DE LUZ</v>
      </c>
      <c r="C17" s="20"/>
      <c r="D17" s="30"/>
      <c r="E17" s="21"/>
      <c r="F17" s="20">
        <f t="shared" ref="F17:F40" si="0">E17</f>
        <v>0</v>
      </c>
      <c r="G17" s="21"/>
      <c r="H17" s="20">
        <f t="shared" ref="H17:H40" si="1">F17+G17</f>
        <v>0</v>
      </c>
      <c r="I17" s="21"/>
      <c r="J17" s="20">
        <f t="shared" ref="J17:J40" si="2">H17+I17</f>
        <v>0</v>
      </c>
      <c r="K17" s="21"/>
      <c r="L17" s="20">
        <f t="shared" ref="L17:L40" si="3">J17+K17</f>
        <v>0</v>
      </c>
      <c r="M17" s="21"/>
      <c r="N17" s="20">
        <f t="shared" ref="N17:N40" si="4">L17+M17</f>
        <v>0</v>
      </c>
      <c r="O17" s="22"/>
      <c r="P17" s="20">
        <f t="shared" ref="P17:P40" si="5">N17+O17</f>
        <v>0</v>
      </c>
      <c r="Q17" s="22"/>
      <c r="R17" s="20">
        <f t="shared" ref="R17:R40" si="6">P17+Q17</f>
        <v>0</v>
      </c>
      <c r="S17" s="22"/>
      <c r="T17" s="20">
        <f t="shared" ref="T17:T40" si="7">R17+S17</f>
        <v>0</v>
      </c>
      <c r="U17" s="22"/>
      <c r="V17" s="127">
        <f t="shared" ref="V17:V40" si="8">T17+U17</f>
        <v>0</v>
      </c>
      <c r="W17" s="105"/>
    </row>
    <row r="18" spans="1:25" x14ac:dyDescent="0.25">
      <c r="A18" s="126" t="s">
        <v>68</v>
      </c>
      <c r="B18" s="19" t="str">
        <f>ORÇAMENTO!C12</f>
        <v>DISTRIBUIÇÃO ELÉTRICA SUBTERANEA</v>
      </c>
      <c r="C18" s="20">
        <f>SUM(ORÇAMENTO!G13:G14)</f>
        <v>3898.4300000000003</v>
      </c>
      <c r="D18" s="30">
        <f>((C18*100)/$C$45)/100</f>
        <v>6.562239035426963E-2</v>
      </c>
      <c r="E18" s="21">
        <v>100</v>
      </c>
      <c r="F18" s="20">
        <f t="shared" si="0"/>
        <v>100</v>
      </c>
      <c r="G18" s="21"/>
      <c r="H18" s="20">
        <f t="shared" si="1"/>
        <v>100</v>
      </c>
      <c r="I18" s="21"/>
      <c r="J18" s="20">
        <f t="shared" si="2"/>
        <v>100</v>
      </c>
      <c r="K18" s="21"/>
      <c r="L18" s="20">
        <f t="shared" si="3"/>
        <v>100</v>
      </c>
      <c r="M18" s="21"/>
      <c r="N18" s="20">
        <f t="shared" si="4"/>
        <v>100</v>
      </c>
      <c r="O18" s="22"/>
      <c r="P18" s="20">
        <f t="shared" si="5"/>
        <v>100</v>
      </c>
      <c r="Q18" s="22"/>
      <c r="R18" s="20">
        <f t="shared" si="6"/>
        <v>100</v>
      </c>
      <c r="S18" s="22"/>
      <c r="T18" s="20">
        <f t="shared" si="7"/>
        <v>100</v>
      </c>
      <c r="U18" s="22"/>
      <c r="V18" s="127">
        <f t="shared" si="8"/>
        <v>100</v>
      </c>
      <c r="W18" s="105"/>
      <c r="Y18" t="str">
        <f t="shared" ref="Y18:Y42" si="9">IF(P18&lt;&gt;100,"REVER PERCENTUAL ATÉ ATINGIR 100%- CASO NECESSÁRIO","PERCENTUAL CORRETO")</f>
        <v>PERCENTUAL CORRETO</v>
      </c>
    </row>
    <row r="19" spans="1:25" x14ac:dyDescent="0.25">
      <c r="A19" s="126" t="s">
        <v>69</v>
      </c>
      <c r="B19" s="19" t="str">
        <f>ORÇAMENTO!C15</f>
        <v>PASSAGEM SUBTERANEA</v>
      </c>
      <c r="C19" s="20">
        <f>SUM(ORÇAMENTO!G16:G17)</f>
        <v>5450.09</v>
      </c>
      <c r="D19" s="30">
        <f>((C19*100)/$C$45)/100</f>
        <v>9.1741530166221122E-2</v>
      </c>
      <c r="E19" s="21">
        <v>100</v>
      </c>
      <c r="F19" s="20">
        <f t="shared" si="0"/>
        <v>100</v>
      </c>
      <c r="G19" s="21"/>
      <c r="H19" s="20">
        <f t="shared" si="1"/>
        <v>100</v>
      </c>
      <c r="I19" s="21"/>
      <c r="J19" s="20">
        <f t="shared" si="2"/>
        <v>100</v>
      </c>
      <c r="K19" s="21"/>
      <c r="L19" s="20">
        <f t="shared" si="3"/>
        <v>100</v>
      </c>
      <c r="M19" s="21"/>
      <c r="N19" s="20">
        <f t="shared" si="4"/>
        <v>100</v>
      </c>
      <c r="O19" s="22"/>
      <c r="P19" s="20">
        <f t="shared" si="5"/>
        <v>100</v>
      </c>
      <c r="Q19" s="22"/>
      <c r="R19" s="20">
        <f t="shared" si="6"/>
        <v>100</v>
      </c>
      <c r="S19" s="22"/>
      <c r="T19" s="20">
        <f t="shared" si="7"/>
        <v>100</v>
      </c>
      <c r="U19" s="22"/>
      <c r="V19" s="127">
        <f t="shared" si="8"/>
        <v>100</v>
      </c>
      <c r="W19" s="105"/>
      <c r="Y19" t="str">
        <f t="shared" si="9"/>
        <v>PERCENTUAL CORRETO</v>
      </c>
    </row>
    <row r="20" spans="1:25" x14ac:dyDescent="0.25">
      <c r="A20" s="126" t="s">
        <v>70</v>
      </c>
      <c r="B20" s="19" t="str">
        <f>ORÇAMENTO!C18</f>
        <v>DISTRIBUIÇÃO</v>
      </c>
      <c r="C20" s="20">
        <f>SUM(ORÇAMENTO!G19:G21)</f>
        <v>13797.09</v>
      </c>
      <c r="D20" s="30">
        <f>((C20*100)/$C$45)/100</f>
        <v>0.23224683416990685</v>
      </c>
      <c r="E20" s="21">
        <v>100</v>
      </c>
      <c r="F20" s="20">
        <f t="shared" si="0"/>
        <v>100</v>
      </c>
      <c r="G20" s="21"/>
      <c r="H20" s="20">
        <f t="shared" si="1"/>
        <v>100</v>
      </c>
      <c r="I20" s="21"/>
      <c r="J20" s="20">
        <f t="shared" si="2"/>
        <v>100</v>
      </c>
      <c r="K20" s="21"/>
      <c r="L20" s="20">
        <f t="shared" si="3"/>
        <v>100</v>
      </c>
      <c r="M20" s="21"/>
      <c r="N20" s="20">
        <f t="shared" si="4"/>
        <v>100</v>
      </c>
      <c r="O20" s="22"/>
      <c r="P20" s="20">
        <f t="shared" si="5"/>
        <v>100</v>
      </c>
      <c r="Q20" s="22"/>
      <c r="R20" s="20">
        <f t="shared" si="6"/>
        <v>100</v>
      </c>
      <c r="S20" s="22"/>
      <c r="T20" s="20">
        <f t="shared" si="7"/>
        <v>100</v>
      </c>
      <c r="U20" s="22"/>
      <c r="V20" s="127">
        <f t="shared" si="8"/>
        <v>100</v>
      </c>
      <c r="W20" s="105"/>
      <c r="Y20" t="str">
        <f t="shared" si="9"/>
        <v>PERCENTUAL CORRETO</v>
      </c>
    </row>
    <row r="21" spans="1:25" x14ac:dyDescent="0.25">
      <c r="A21" s="126" t="s">
        <v>94</v>
      </c>
      <c r="B21" s="19" t="str">
        <f>ORÇAMENTO!C22</f>
        <v>PONTOS ELÉTRICOS</v>
      </c>
      <c r="C21" s="20">
        <f>SUM(ORÇAMENTO!G23)</f>
        <v>4261.3999999999996</v>
      </c>
      <c r="D21" s="30">
        <f>((C21*100)/$C$45)/100</f>
        <v>7.173227536615627E-2</v>
      </c>
      <c r="E21" s="21">
        <v>100</v>
      </c>
      <c r="F21" s="20">
        <f t="shared" si="0"/>
        <v>100</v>
      </c>
      <c r="G21" s="21"/>
      <c r="H21" s="20">
        <f t="shared" si="1"/>
        <v>100</v>
      </c>
      <c r="I21" s="21"/>
      <c r="J21" s="20">
        <f t="shared" si="2"/>
        <v>100</v>
      </c>
      <c r="K21" s="21"/>
      <c r="L21" s="20">
        <f t="shared" si="3"/>
        <v>100</v>
      </c>
      <c r="M21" s="21"/>
      <c r="N21" s="20">
        <f t="shared" si="4"/>
        <v>100</v>
      </c>
      <c r="O21" s="22"/>
      <c r="P21" s="20">
        <f t="shared" si="5"/>
        <v>100</v>
      </c>
      <c r="Q21" s="22"/>
      <c r="R21" s="20">
        <f t="shared" si="6"/>
        <v>100</v>
      </c>
      <c r="S21" s="22"/>
      <c r="T21" s="20">
        <f t="shared" si="7"/>
        <v>100</v>
      </c>
      <c r="U21" s="22"/>
      <c r="V21" s="127">
        <f t="shared" si="8"/>
        <v>100</v>
      </c>
      <c r="W21" s="105"/>
      <c r="Y21" t="str">
        <f t="shared" si="9"/>
        <v>PERCENTUAL CORRETO</v>
      </c>
    </row>
    <row r="22" spans="1:25" x14ac:dyDescent="0.25">
      <c r="A22" s="126">
        <v>2</v>
      </c>
      <c r="B22" s="19" t="str">
        <f>ORÇAMENTO!C24</f>
        <v>MONTAGEM DO NATAL DE LUZ</v>
      </c>
      <c r="C22" s="20"/>
      <c r="D22" s="30"/>
      <c r="E22" s="21"/>
      <c r="F22" s="20">
        <f t="shared" si="0"/>
        <v>0</v>
      </c>
      <c r="G22" s="21"/>
      <c r="H22" s="20">
        <f t="shared" si="1"/>
        <v>0</v>
      </c>
      <c r="I22" s="21"/>
      <c r="J22" s="20">
        <f t="shared" si="2"/>
        <v>0</v>
      </c>
      <c r="K22" s="21"/>
      <c r="L22" s="20">
        <f t="shared" si="3"/>
        <v>0</v>
      </c>
      <c r="M22" s="21"/>
      <c r="N22" s="20">
        <f t="shared" si="4"/>
        <v>0</v>
      </c>
      <c r="O22" s="22"/>
      <c r="P22" s="20">
        <f t="shared" si="5"/>
        <v>0</v>
      </c>
      <c r="Q22" s="22"/>
      <c r="R22" s="20">
        <f t="shared" si="6"/>
        <v>0</v>
      </c>
      <c r="S22" s="22"/>
      <c r="T22" s="20">
        <f t="shared" si="7"/>
        <v>0</v>
      </c>
      <c r="U22" s="22"/>
      <c r="V22" s="127">
        <f t="shared" si="8"/>
        <v>0</v>
      </c>
      <c r="W22" s="105"/>
    </row>
    <row r="23" spans="1:25" x14ac:dyDescent="0.25">
      <c r="A23" s="126" t="s">
        <v>71</v>
      </c>
      <c r="B23" s="19" t="str">
        <f>ORÇAMENTO!C25</f>
        <v>MONTAGEN DOS ENFEITES E LUZES DO NATAL DE LUZ</v>
      </c>
      <c r="C23" s="20">
        <f>SUM(ORÇAMENTO!G26)</f>
        <v>32000</v>
      </c>
      <c r="D23" s="30">
        <f>((C23*100)/$C$45)/100</f>
        <v>0.53865696994344603</v>
      </c>
      <c r="E23" s="21">
        <v>100</v>
      </c>
      <c r="F23" s="20">
        <f t="shared" si="0"/>
        <v>100</v>
      </c>
      <c r="G23" s="21"/>
      <c r="H23" s="20">
        <f t="shared" si="1"/>
        <v>100</v>
      </c>
      <c r="I23" s="21"/>
      <c r="J23" s="20">
        <f t="shared" si="2"/>
        <v>100</v>
      </c>
      <c r="K23" s="21"/>
      <c r="L23" s="20">
        <f t="shared" si="3"/>
        <v>100</v>
      </c>
      <c r="M23" s="21"/>
      <c r="N23" s="20">
        <f t="shared" si="4"/>
        <v>100</v>
      </c>
      <c r="O23" s="22"/>
      <c r="P23" s="20">
        <f t="shared" si="5"/>
        <v>100</v>
      </c>
      <c r="Q23" s="22"/>
      <c r="R23" s="20">
        <f t="shared" si="6"/>
        <v>100</v>
      </c>
      <c r="S23" s="22"/>
      <c r="T23" s="20">
        <f t="shared" si="7"/>
        <v>100</v>
      </c>
      <c r="U23" s="22"/>
      <c r="V23" s="127">
        <f t="shared" si="8"/>
        <v>100</v>
      </c>
      <c r="W23" s="105"/>
      <c r="Y23" t="str">
        <f t="shared" si="9"/>
        <v>PERCENTUAL CORRETO</v>
      </c>
    </row>
    <row r="24" spans="1:25" x14ac:dyDescent="0.25">
      <c r="A24" s="126"/>
      <c r="B24" s="19"/>
      <c r="C24" s="20"/>
      <c r="D24" s="30"/>
      <c r="E24" s="21"/>
      <c r="F24" s="20">
        <f t="shared" si="0"/>
        <v>0</v>
      </c>
      <c r="G24" s="21"/>
      <c r="H24" s="20">
        <f t="shared" si="1"/>
        <v>0</v>
      </c>
      <c r="I24" s="21"/>
      <c r="J24" s="20">
        <f t="shared" si="2"/>
        <v>0</v>
      </c>
      <c r="K24" s="21"/>
      <c r="L24" s="20">
        <f t="shared" si="3"/>
        <v>0</v>
      </c>
      <c r="M24" s="21"/>
      <c r="N24" s="20">
        <f t="shared" si="4"/>
        <v>0</v>
      </c>
      <c r="O24" s="22"/>
      <c r="P24" s="20">
        <f t="shared" si="5"/>
        <v>0</v>
      </c>
      <c r="Q24" s="22"/>
      <c r="R24" s="20">
        <f t="shared" si="6"/>
        <v>0</v>
      </c>
      <c r="S24" s="22"/>
      <c r="T24" s="20">
        <f t="shared" si="7"/>
        <v>0</v>
      </c>
      <c r="U24" s="22"/>
      <c r="V24" s="127">
        <f t="shared" si="8"/>
        <v>0</v>
      </c>
      <c r="W24" s="105"/>
    </row>
    <row r="25" spans="1:25" hidden="1" x14ac:dyDescent="0.25">
      <c r="A25" s="126"/>
      <c r="B25" s="19"/>
      <c r="C25" s="20"/>
      <c r="D25" s="30"/>
      <c r="E25" s="21"/>
      <c r="F25" s="20">
        <f t="shared" si="0"/>
        <v>0</v>
      </c>
      <c r="G25" s="21"/>
      <c r="H25" s="20">
        <f t="shared" si="1"/>
        <v>0</v>
      </c>
      <c r="I25" s="21"/>
      <c r="J25" s="20">
        <f t="shared" si="2"/>
        <v>0</v>
      </c>
      <c r="K25" s="21"/>
      <c r="L25" s="20">
        <f t="shared" si="3"/>
        <v>0</v>
      </c>
      <c r="M25" s="21"/>
      <c r="N25" s="20">
        <f t="shared" si="4"/>
        <v>0</v>
      </c>
      <c r="O25" s="22"/>
      <c r="P25" s="20">
        <f t="shared" si="5"/>
        <v>0</v>
      </c>
      <c r="Q25" s="22"/>
      <c r="R25" s="20">
        <f t="shared" si="6"/>
        <v>0</v>
      </c>
      <c r="S25" s="22"/>
      <c r="T25" s="20">
        <f t="shared" si="7"/>
        <v>0</v>
      </c>
      <c r="U25" s="22"/>
      <c r="V25" s="127">
        <f t="shared" si="8"/>
        <v>0</v>
      </c>
      <c r="W25" s="105"/>
      <c r="Y25" t="str">
        <f t="shared" si="9"/>
        <v>REVER PERCENTUAL ATÉ ATINGIR 100%- CASO NECESSÁRIO</v>
      </c>
    </row>
    <row r="26" spans="1:25" hidden="1" x14ac:dyDescent="0.25">
      <c r="A26" s="126"/>
      <c r="B26" s="19"/>
      <c r="C26" s="20"/>
      <c r="D26" s="30"/>
      <c r="E26" s="21"/>
      <c r="F26" s="20">
        <f t="shared" si="0"/>
        <v>0</v>
      </c>
      <c r="G26" s="21"/>
      <c r="H26" s="20">
        <f t="shared" si="1"/>
        <v>0</v>
      </c>
      <c r="I26" s="21"/>
      <c r="J26" s="20">
        <f t="shared" si="2"/>
        <v>0</v>
      </c>
      <c r="K26" s="21"/>
      <c r="L26" s="20">
        <f t="shared" si="3"/>
        <v>0</v>
      </c>
      <c r="M26" s="21"/>
      <c r="N26" s="20">
        <f t="shared" si="4"/>
        <v>0</v>
      </c>
      <c r="O26" s="22"/>
      <c r="P26" s="20">
        <f t="shared" si="5"/>
        <v>0</v>
      </c>
      <c r="Q26" s="22"/>
      <c r="R26" s="20">
        <f t="shared" si="6"/>
        <v>0</v>
      </c>
      <c r="S26" s="22"/>
      <c r="T26" s="20">
        <f t="shared" si="7"/>
        <v>0</v>
      </c>
      <c r="U26" s="22"/>
      <c r="V26" s="127">
        <f t="shared" si="8"/>
        <v>0</v>
      </c>
      <c r="W26" s="105"/>
      <c r="Y26" t="str">
        <f t="shared" si="9"/>
        <v>REVER PERCENTUAL ATÉ ATINGIR 100%- CASO NECESSÁRIO</v>
      </c>
    </row>
    <row r="27" spans="1:25" hidden="1" x14ac:dyDescent="0.25">
      <c r="A27" s="126"/>
      <c r="B27" s="19"/>
      <c r="C27" s="20"/>
      <c r="D27" s="30"/>
      <c r="E27" s="21"/>
      <c r="F27" s="20">
        <f t="shared" si="0"/>
        <v>0</v>
      </c>
      <c r="G27" s="21"/>
      <c r="H27" s="20">
        <f t="shared" si="1"/>
        <v>0</v>
      </c>
      <c r="I27" s="21"/>
      <c r="J27" s="20">
        <f t="shared" si="2"/>
        <v>0</v>
      </c>
      <c r="K27" s="21"/>
      <c r="L27" s="20">
        <f t="shared" si="3"/>
        <v>0</v>
      </c>
      <c r="M27" s="21"/>
      <c r="N27" s="20">
        <f t="shared" si="4"/>
        <v>0</v>
      </c>
      <c r="O27" s="22"/>
      <c r="P27" s="20">
        <f t="shared" si="5"/>
        <v>0</v>
      </c>
      <c r="Q27" s="22"/>
      <c r="R27" s="20">
        <f t="shared" si="6"/>
        <v>0</v>
      </c>
      <c r="S27" s="22"/>
      <c r="T27" s="20">
        <f t="shared" si="7"/>
        <v>0</v>
      </c>
      <c r="U27" s="22"/>
      <c r="V27" s="127">
        <f t="shared" si="8"/>
        <v>0</v>
      </c>
      <c r="W27" s="105"/>
      <c r="Y27" t="str">
        <f t="shared" si="9"/>
        <v>REVER PERCENTUAL ATÉ ATINGIR 100%- CASO NECESSÁRIO</v>
      </c>
    </row>
    <row r="28" spans="1:25" hidden="1" x14ac:dyDescent="0.25">
      <c r="A28" s="126"/>
      <c r="B28" s="19"/>
      <c r="C28" s="20"/>
      <c r="D28" s="30"/>
      <c r="E28" s="21"/>
      <c r="F28" s="20">
        <f t="shared" si="0"/>
        <v>0</v>
      </c>
      <c r="G28" s="21"/>
      <c r="H28" s="20">
        <f t="shared" si="1"/>
        <v>0</v>
      </c>
      <c r="I28" s="21"/>
      <c r="J28" s="20">
        <f t="shared" si="2"/>
        <v>0</v>
      </c>
      <c r="K28" s="21"/>
      <c r="L28" s="20">
        <f t="shared" si="3"/>
        <v>0</v>
      </c>
      <c r="M28" s="21"/>
      <c r="N28" s="20">
        <f t="shared" si="4"/>
        <v>0</v>
      </c>
      <c r="O28" s="22"/>
      <c r="P28" s="20">
        <f t="shared" si="5"/>
        <v>0</v>
      </c>
      <c r="Q28" s="22"/>
      <c r="R28" s="20">
        <f t="shared" si="6"/>
        <v>0</v>
      </c>
      <c r="S28" s="22"/>
      <c r="T28" s="20">
        <f t="shared" si="7"/>
        <v>0</v>
      </c>
      <c r="U28" s="22"/>
      <c r="V28" s="127">
        <f t="shared" si="8"/>
        <v>0</v>
      </c>
      <c r="W28" s="105"/>
      <c r="Y28" t="str">
        <f t="shared" si="9"/>
        <v>REVER PERCENTUAL ATÉ ATINGIR 100%- CASO NECESSÁRIO</v>
      </c>
    </row>
    <row r="29" spans="1:25" hidden="1" x14ac:dyDescent="0.25">
      <c r="A29" s="126"/>
      <c r="B29" s="19"/>
      <c r="C29" s="20"/>
      <c r="D29" s="30"/>
      <c r="E29" s="21"/>
      <c r="F29" s="20">
        <f t="shared" si="0"/>
        <v>0</v>
      </c>
      <c r="G29" s="21"/>
      <c r="H29" s="20">
        <f t="shared" si="1"/>
        <v>0</v>
      </c>
      <c r="I29" s="21"/>
      <c r="J29" s="20">
        <f t="shared" si="2"/>
        <v>0</v>
      </c>
      <c r="K29" s="21"/>
      <c r="L29" s="20">
        <f t="shared" si="3"/>
        <v>0</v>
      </c>
      <c r="M29" s="21"/>
      <c r="N29" s="20">
        <f t="shared" si="4"/>
        <v>0</v>
      </c>
      <c r="O29" s="22"/>
      <c r="P29" s="20">
        <f t="shared" si="5"/>
        <v>0</v>
      </c>
      <c r="Q29" s="22"/>
      <c r="R29" s="20">
        <f t="shared" si="6"/>
        <v>0</v>
      </c>
      <c r="S29" s="22"/>
      <c r="T29" s="20">
        <f t="shared" si="7"/>
        <v>0</v>
      </c>
      <c r="U29" s="22"/>
      <c r="V29" s="127">
        <f t="shared" si="8"/>
        <v>0</v>
      </c>
      <c r="W29" s="105"/>
      <c r="Y29" t="str">
        <f t="shared" si="9"/>
        <v>REVER PERCENTUAL ATÉ ATINGIR 100%- CASO NECESSÁRIO</v>
      </c>
    </row>
    <row r="30" spans="1:25" hidden="1" x14ac:dyDescent="0.25">
      <c r="A30" s="126"/>
      <c r="B30" s="19"/>
      <c r="C30" s="20"/>
      <c r="D30" s="30"/>
      <c r="E30" s="21"/>
      <c r="F30" s="20">
        <f t="shared" si="0"/>
        <v>0</v>
      </c>
      <c r="G30" s="21"/>
      <c r="H30" s="20">
        <f t="shared" si="1"/>
        <v>0</v>
      </c>
      <c r="I30" s="21"/>
      <c r="J30" s="20">
        <f t="shared" si="2"/>
        <v>0</v>
      </c>
      <c r="K30" s="21"/>
      <c r="L30" s="20">
        <f t="shared" si="3"/>
        <v>0</v>
      </c>
      <c r="M30" s="21"/>
      <c r="N30" s="20">
        <f t="shared" si="4"/>
        <v>0</v>
      </c>
      <c r="O30" s="22"/>
      <c r="P30" s="20">
        <f t="shared" si="5"/>
        <v>0</v>
      </c>
      <c r="Q30" s="22"/>
      <c r="R30" s="20">
        <f t="shared" si="6"/>
        <v>0</v>
      </c>
      <c r="S30" s="22"/>
      <c r="T30" s="20">
        <f t="shared" si="7"/>
        <v>0</v>
      </c>
      <c r="U30" s="22"/>
      <c r="V30" s="127">
        <f t="shared" si="8"/>
        <v>0</v>
      </c>
      <c r="W30" s="105"/>
      <c r="Y30" t="str">
        <f t="shared" si="9"/>
        <v>REVER PERCENTUAL ATÉ ATINGIR 100%- CASO NECESSÁRIO</v>
      </c>
    </row>
    <row r="31" spans="1:25" hidden="1" x14ac:dyDescent="0.25">
      <c r="A31" s="126"/>
      <c r="B31" s="19"/>
      <c r="C31" s="20"/>
      <c r="D31" s="30"/>
      <c r="E31" s="21"/>
      <c r="F31" s="20">
        <f t="shared" si="0"/>
        <v>0</v>
      </c>
      <c r="G31" s="21"/>
      <c r="H31" s="20">
        <f t="shared" si="1"/>
        <v>0</v>
      </c>
      <c r="I31" s="21"/>
      <c r="J31" s="20">
        <f t="shared" si="2"/>
        <v>0</v>
      </c>
      <c r="K31" s="21"/>
      <c r="L31" s="20">
        <f t="shared" si="3"/>
        <v>0</v>
      </c>
      <c r="M31" s="21"/>
      <c r="N31" s="20">
        <f t="shared" si="4"/>
        <v>0</v>
      </c>
      <c r="O31" s="22"/>
      <c r="P31" s="20">
        <f t="shared" si="5"/>
        <v>0</v>
      </c>
      <c r="Q31" s="22"/>
      <c r="R31" s="20">
        <f t="shared" si="6"/>
        <v>0</v>
      </c>
      <c r="S31" s="22"/>
      <c r="T31" s="20">
        <f t="shared" si="7"/>
        <v>0</v>
      </c>
      <c r="U31" s="22"/>
      <c r="V31" s="127">
        <f t="shared" si="8"/>
        <v>0</v>
      </c>
      <c r="W31" s="105"/>
      <c r="Y31" t="str">
        <f t="shared" si="9"/>
        <v>REVER PERCENTUAL ATÉ ATINGIR 100%- CASO NECESSÁRIO</v>
      </c>
    </row>
    <row r="32" spans="1:25" hidden="1" x14ac:dyDescent="0.25">
      <c r="A32" s="126"/>
      <c r="B32" s="19"/>
      <c r="C32" s="20"/>
      <c r="D32" s="30"/>
      <c r="E32" s="21"/>
      <c r="F32" s="20">
        <f t="shared" si="0"/>
        <v>0</v>
      </c>
      <c r="G32" s="21"/>
      <c r="H32" s="20">
        <f t="shared" si="1"/>
        <v>0</v>
      </c>
      <c r="I32" s="21"/>
      <c r="J32" s="20">
        <f t="shared" si="2"/>
        <v>0</v>
      </c>
      <c r="K32" s="21"/>
      <c r="L32" s="20">
        <f t="shared" si="3"/>
        <v>0</v>
      </c>
      <c r="M32" s="21"/>
      <c r="N32" s="20">
        <f t="shared" si="4"/>
        <v>0</v>
      </c>
      <c r="O32" s="22"/>
      <c r="P32" s="20">
        <f t="shared" si="5"/>
        <v>0</v>
      </c>
      <c r="Q32" s="22"/>
      <c r="R32" s="20">
        <f t="shared" si="6"/>
        <v>0</v>
      </c>
      <c r="S32" s="22"/>
      <c r="T32" s="20">
        <f t="shared" si="7"/>
        <v>0</v>
      </c>
      <c r="U32" s="22"/>
      <c r="V32" s="127">
        <f t="shared" si="8"/>
        <v>0</v>
      </c>
      <c r="W32" s="105"/>
      <c r="Y32" t="str">
        <f t="shared" si="9"/>
        <v>REVER PERCENTUAL ATÉ ATINGIR 100%- CASO NECESSÁRIO</v>
      </c>
    </row>
    <row r="33" spans="1:25" hidden="1" x14ac:dyDescent="0.25">
      <c r="A33" s="126"/>
      <c r="B33" s="19"/>
      <c r="C33" s="20"/>
      <c r="D33" s="30"/>
      <c r="E33" s="21"/>
      <c r="F33" s="20">
        <f t="shared" si="0"/>
        <v>0</v>
      </c>
      <c r="G33" s="21"/>
      <c r="H33" s="20">
        <f t="shared" si="1"/>
        <v>0</v>
      </c>
      <c r="I33" s="21"/>
      <c r="J33" s="20">
        <f t="shared" si="2"/>
        <v>0</v>
      </c>
      <c r="K33" s="21"/>
      <c r="L33" s="20">
        <f t="shared" si="3"/>
        <v>0</v>
      </c>
      <c r="M33" s="21"/>
      <c r="N33" s="20">
        <f t="shared" si="4"/>
        <v>0</v>
      </c>
      <c r="O33" s="22"/>
      <c r="P33" s="20">
        <f t="shared" si="5"/>
        <v>0</v>
      </c>
      <c r="Q33" s="22"/>
      <c r="R33" s="20">
        <f t="shared" si="6"/>
        <v>0</v>
      </c>
      <c r="S33" s="22"/>
      <c r="T33" s="20">
        <f t="shared" si="7"/>
        <v>0</v>
      </c>
      <c r="U33" s="22"/>
      <c r="V33" s="127">
        <f t="shared" si="8"/>
        <v>0</v>
      </c>
      <c r="W33" s="105"/>
      <c r="Y33" t="str">
        <f t="shared" si="9"/>
        <v>REVER PERCENTUAL ATÉ ATINGIR 100%- CASO NECESSÁRIO</v>
      </c>
    </row>
    <row r="34" spans="1:25" hidden="1" x14ac:dyDescent="0.25">
      <c r="A34" s="126"/>
      <c r="B34" s="19"/>
      <c r="C34" s="20"/>
      <c r="D34" s="30"/>
      <c r="E34" s="21"/>
      <c r="F34" s="20">
        <f t="shared" si="0"/>
        <v>0</v>
      </c>
      <c r="G34" s="21"/>
      <c r="H34" s="20">
        <f t="shared" si="1"/>
        <v>0</v>
      </c>
      <c r="I34" s="21"/>
      <c r="J34" s="20">
        <f t="shared" si="2"/>
        <v>0</v>
      </c>
      <c r="K34" s="21"/>
      <c r="L34" s="20">
        <f t="shared" si="3"/>
        <v>0</v>
      </c>
      <c r="M34" s="21"/>
      <c r="N34" s="20">
        <f t="shared" si="4"/>
        <v>0</v>
      </c>
      <c r="O34" s="22"/>
      <c r="P34" s="20">
        <f t="shared" si="5"/>
        <v>0</v>
      </c>
      <c r="Q34" s="22"/>
      <c r="R34" s="20">
        <f t="shared" si="6"/>
        <v>0</v>
      </c>
      <c r="S34" s="22"/>
      <c r="T34" s="20">
        <f t="shared" si="7"/>
        <v>0</v>
      </c>
      <c r="U34" s="22"/>
      <c r="V34" s="127">
        <f t="shared" si="8"/>
        <v>0</v>
      </c>
      <c r="W34" s="105"/>
      <c r="Y34" t="str">
        <f t="shared" si="9"/>
        <v>REVER PERCENTUAL ATÉ ATINGIR 100%- CASO NECESSÁRIO</v>
      </c>
    </row>
    <row r="35" spans="1:25" hidden="1" x14ac:dyDescent="0.25">
      <c r="A35" s="126"/>
      <c r="B35" s="19"/>
      <c r="C35" s="20"/>
      <c r="D35" s="30"/>
      <c r="E35" s="21"/>
      <c r="F35" s="20">
        <f t="shared" si="0"/>
        <v>0</v>
      </c>
      <c r="G35" s="21"/>
      <c r="H35" s="20">
        <f t="shared" si="1"/>
        <v>0</v>
      </c>
      <c r="I35" s="21"/>
      <c r="J35" s="20">
        <f t="shared" si="2"/>
        <v>0</v>
      </c>
      <c r="K35" s="21"/>
      <c r="L35" s="20">
        <f t="shared" si="3"/>
        <v>0</v>
      </c>
      <c r="M35" s="21"/>
      <c r="N35" s="20">
        <f t="shared" si="4"/>
        <v>0</v>
      </c>
      <c r="O35" s="22"/>
      <c r="P35" s="20">
        <f t="shared" si="5"/>
        <v>0</v>
      </c>
      <c r="Q35" s="22"/>
      <c r="R35" s="20">
        <f t="shared" si="6"/>
        <v>0</v>
      </c>
      <c r="S35" s="22"/>
      <c r="T35" s="20">
        <f t="shared" si="7"/>
        <v>0</v>
      </c>
      <c r="U35" s="22"/>
      <c r="V35" s="127">
        <f t="shared" si="8"/>
        <v>0</v>
      </c>
      <c r="W35" s="105"/>
      <c r="Y35" t="str">
        <f t="shared" si="9"/>
        <v>REVER PERCENTUAL ATÉ ATINGIR 100%- CASO NECESSÁRIO</v>
      </c>
    </row>
    <row r="36" spans="1:25" hidden="1" x14ac:dyDescent="0.25">
      <c r="A36" s="126"/>
      <c r="B36" s="19"/>
      <c r="C36" s="20"/>
      <c r="D36" s="30"/>
      <c r="E36" s="21"/>
      <c r="F36" s="20">
        <f t="shared" si="0"/>
        <v>0</v>
      </c>
      <c r="G36" s="21"/>
      <c r="H36" s="20">
        <f t="shared" si="1"/>
        <v>0</v>
      </c>
      <c r="I36" s="21"/>
      <c r="J36" s="20">
        <f t="shared" si="2"/>
        <v>0</v>
      </c>
      <c r="K36" s="21"/>
      <c r="L36" s="20">
        <f t="shared" si="3"/>
        <v>0</v>
      </c>
      <c r="M36" s="21"/>
      <c r="N36" s="20">
        <f t="shared" si="4"/>
        <v>0</v>
      </c>
      <c r="O36" s="22"/>
      <c r="P36" s="20">
        <f t="shared" si="5"/>
        <v>0</v>
      </c>
      <c r="Q36" s="22"/>
      <c r="R36" s="20">
        <f t="shared" si="6"/>
        <v>0</v>
      </c>
      <c r="S36" s="22"/>
      <c r="T36" s="20">
        <f t="shared" si="7"/>
        <v>0</v>
      </c>
      <c r="U36" s="22"/>
      <c r="V36" s="127">
        <f t="shared" si="8"/>
        <v>0</v>
      </c>
      <c r="W36" s="105"/>
      <c r="Y36" t="str">
        <f t="shared" si="9"/>
        <v>REVER PERCENTUAL ATÉ ATINGIR 100%- CASO NECESSÁRIO</v>
      </c>
    </row>
    <row r="37" spans="1:25" hidden="1" x14ac:dyDescent="0.25">
      <c r="A37" s="126"/>
      <c r="B37" s="19"/>
      <c r="C37" s="20"/>
      <c r="D37" s="30"/>
      <c r="E37" s="21"/>
      <c r="F37" s="20">
        <f t="shared" si="0"/>
        <v>0</v>
      </c>
      <c r="G37" s="21"/>
      <c r="H37" s="20">
        <f t="shared" si="1"/>
        <v>0</v>
      </c>
      <c r="I37" s="21"/>
      <c r="J37" s="20">
        <f t="shared" si="2"/>
        <v>0</v>
      </c>
      <c r="K37" s="21"/>
      <c r="L37" s="20">
        <f t="shared" si="3"/>
        <v>0</v>
      </c>
      <c r="M37" s="21"/>
      <c r="N37" s="20">
        <f t="shared" si="4"/>
        <v>0</v>
      </c>
      <c r="O37" s="22"/>
      <c r="P37" s="20">
        <f t="shared" si="5"/>
        <v>0</v>
      </c>
      <c r="Q37" s="22"/>
      <c r="R37" s="20">
        <f t="shared" si="6"/>
        <v>0</v>
      </c>
      <c r="S37" s="22"/>
      <c r="T37" s="20">
        <f t="shared" si="7"/>
        <v>0</v>
      </c>
      <c r="U37" s="22"/>
      <c r="V37" s="127">
        <f t="shared" si="8"/>
        <v>0</v>
      </c>
      <c r="W37" s="105"/>
      <c r="Y37" t="str">
        <f t="shared" si="9"/>
        <v>REVER PERCENTUAL ATÉ ATINGIR 100%- CASO NECESSÁRIO</v>
      </c>
    </row>
    <row r="38" spans="1:25" hidden="1" x14ac:dyDescent="0.25">
      <c r="A38" s="126"/>
      <c r="B38" s="19"/>
      <c r="C38" s="20"/>
      <c r="D38" s="30"/>
      <c r="E38" s="21"/>
      <c r="F38" s="20">
        <f t="shared" si="0"/>
        <v>0</v>
      </c>
      <c r="G38" s="21"/>
      <c r="H38" s="20">
        <f t="shared" si="1"/>
        <v>0</v>
      </c>
      <c r="I38" s="21"/>
      <c r="J38" s="20">
        <f t="shared" si="2"/>
        <v>0</v>
      </c>
      <c r="K38" s="21"/>
      <c r="L38" s="20">
        <f t="shared" si="3"/>
        <v>0</v>
      </c>
      <c r="M38" s="21"/>
      <c r="N38" s="20">
        <f t="shared" si="4"/>
        <v>0</v>
      </c>
      <c r="O38" s="22"/>
      <c r="P38" s="20">
        <f t="shared" si="5"/>
        <v>0</v>
      </c>
      <c r="Q38" s="22"/>
      <c r="R38" s="20">
        <f t="shared" si="6"/>
        <v>0</v>
      </c>
      <c r="S38" s="22"/>
      <c r="T38" s="20">
        <f t="shared" si="7"/>
        <v>0</v>
      </c>
      <c r="U38" s="22"/>
      <c r="V38" s="127">
        <f t="shared" si="8"/>
        <v>0</v>
      </c>
      <c r="W38" s="105"/>
      <c r="Y38" t="str">
        <f t="shared" si="9"/>
        <v>REVER PERCENTUAL ATÉ ATINGIR 100%- CASO NECESSÁRIO</v>
      </c>
    </row>
    <row r="39" spans="1:25" hidden="1" x14ac:dyDescent="0.25">
      <c r="A39" s="126"/>
      <c r="B39" s="19"/>
      <c r="C39" s="20"/>
      <c r="D39" s="30"/>
      <c r="E39" s="21"/>
      <c r="F39" s="20">
        <f t="shared" si="0"/>
        <v>0</v>
      </c>
      <c r="G39" s="21"/>
      <c r="H39" s="20">
        <f t="shared" si="1"/>
        <v>0</v>
      </c>
      <c r="I39" s="21"/>
      <c r="J39" s="20">
        <f t="shared" si="2"/>
        <v>0</v>
      </c>
      <c r="K39" s="21"/>
      <c r="L39" s="20">
        <f t="shared" si="3"/>
        <v>0</v>
      </c>
      <c r="M39" s="21"/>
      <c r="N39" s="20">
        <f t="shared" si="4"/>
        <v>0</v>
      </c>
      <c r="O39" s="22"/>
      <c r="P39" s="20">
        <f t="shared" si="5"/>
        <v>0</v>
      </c>
      <c r="Q39" s="22"/>
      <c r="R39" s="20">
        <f t="shared" si="6"/>
        <v>0</v>
      </c>
      <c r="S39" s="22"/>
      <c r="T39" s="20">
        <f t="shared" si="7"/>
        <v>0</v>
      </c>
      <c r="U39" s="22"/>
      <c r="V39" s="127">
        <f t="shared" si="8"/>
        <v>0</v>
      </c>
      <c r="W39" s="105"/>
      <c r="Y39" t="str">
        <f t="shared" si="9"/>
        <v>REVER PERCENTUAL ATÉ ATINGIR 100%- CASO NECESSÁRIO</v>
      </c>
    </row>
    <row r="40" spans="1:25" hidden="1" x14ac:dyDescent="0.25">
      <c r="A40" s="126"/>
      <c r="B40" s="19"/>
      <c r="C40" s="20"/>
      <c r="D40" s="30"/>
      <c r="E40" s="21"/>
      <c r="F40" s="20">
        <f t="shared" si="0"/>
        <v>0</v>
      </c>
      <c r="G40" s="21"/>
      <c r="H40" s="20">
        <f t="shared" si="1"/>
        <v>0</v>
      </c>
      <c r="I40" s="21"/>
      <c r="J40" s="20">
        <f t="shared" si="2"/>
        <v>0</v>
      </c>
      <c r="K40" s="21"/>
      <c r="L40" s="20">
        <f t="shared" si="3"/>
        <v>0</v>
      </c>
      <c r="M40" s="21"/>
      <c r="N40" s="20">
        <f t="shared" si="4"/>
        <v>0</v>
      </c>
      <c r="O40" s="22"/>
      <c r="P40" s="20">
        <f t="shared" si="5"/>
        <v>0</v>
      </c>
      <c r="Q40" s="22"/>
      <c r="R40" s="20">
        <f t="shared" si="6"/>
        <v>0</v>
      </c>
      <c r="S40" s="22"/>
      <c r="T40" s="20">
        <f t="shared" si="7"/>
        <v>0</v>
      </c>
      <c r="U40" s="22"/>
      <c r="V40" s="127">
        <f t="shared" si="8"/>
        <v>0</v>
      </c>
      <c r="W40" s="105"/>
      <c r="Y40" t="str">
        <f t="shared" si="9"/>
        <v>REVER PERCENTUAL ATÉ ATINGIR 100%- CASO NECESSÁRIO</v>
      </c>
    </row>
    <row r="41" spans="1:25" hidden="1" x14ac:dyDescent="0.25">
      <c r="A41" s="126"/>
      <c r="B41" s="19"/>
      <c r="C41" s="20"/>
      <c r="D41" s="30"/>
      <c r="E41" s="21"/>
      <c r="F41" s="20">
        <f t="shared" ref="F41:F43" si="10">E41</f>
        <v>0</v>
      </c>
      <c r="G41" s="21"/>
      <c r="H41" s="20">
        <f>F41+G41</f>
        <v>0</v>
      </c>
      <c r="I41" s="21"/>
      <c r="J41" s="20">
        <f>H41+I41</f>
        <v>0</v>
      </c>
      <c r="K41" s="21"/>
      <c r="L41" s="20">
        <f>J41+K41</f>
        <v>0</v>
      </c>
      <c r="M41" s="21"/>
      <c r="N41" s="20">
        <f>L41+M41</f>
        <v>0</v>
      </c>
      <c r="O41" s="22"/>
      <c r="P41" s="20">
        <f>N41+O41</f>
        <v>0</v>
      </c>
      <c r="Q41" s="22"/>
      <c r="R41" s="20">
        <f>P41+Q41</f>
        <v>0</v>
      </c>
      <c r="S41" s="22"/>
      <c r="T41" s="20">
        <f>R41+S41</f>
        <v>0</v>
      </c>
      <c r="U41" s="22"/>
      <c r="V41" s="127">
        <f>T41+U41</f>
        <v>0</v>
      </c>
      <c r="W41" s="105"/>
      <c r="Y41" t="str">
        <f t="shared" si="9"/>
        <v>REVER PERCENTUAL ATÉ ATINGIR 100%- CASO NECESSÁRIO</v>
      </c>
    </row>
    <row r="42" spans="1:25" hidden="1" x14ac:dyDescent="0.25">
      <c r="A42" s="126"/>
      <c r="B42" s="19"/>
      <c r="C42" s="20"/>
      <c r="D42" s="30"/>
      <c r="E42" s="21"/>
      <c r="F42" s="20">
        <f t="shared" si="10"/>
        <v>0</v>
      </c>
      <c r="G42" s="21"/>
      <c r="H42" s="20">
        <f t="shared" ref="H42" si="11">F42+G42</f>
        <v>0</v>
      </c>
      <c r="I42" s="21"/>
      <c r="J42" s="20">
        <f t="shared" ref="J42" si="12">H42+I42</f>
        <v>0</v>
      </c>
      <c r="K42" s="21"/>
      <c r="L42" s="20">
        <f t="shared" ref="L42" si="13">J42+K42</f>
        <v>0</v>
      </c>
      <c r="M42" s="21"/>
      <c r="N42" s="20">
        <f t="shared" ref="N42" si="14">L42+M42</f>
        <v>0</v>
      </c>
      <c r="O42" s="22"/>
      <c r="P42" s="20">
        <f t="shared" ref="P42" si="15">N42+O42</f>
        <v>0</v>
      </c>
      <c r="Q42" s="22"/>
      <c r="R42" s="20">
        <f t="shared" ref="R42:R43" si="16">P42+Q42</f>
        <v>0</v>
      </c>
      <c r="S42" s="22"/>
      <c r="T42" s="20">
        <f t="shared" ref="T42:T43" si="17">R42+S42</f>
        <v>0</v>
      </c>
      <c r="U42" s="22"/>
      <c r="V42" s="127">
        <f t="shared" ref="V42:V43" si="18">T42+U42</f>
        <v>0</v>
      </c>
      <c r="W42" s="105"/>
      <c r="Y42" t="str">
        <f t="shared" si="9"/>
        <v>REVER PERCENTUAL ATÉ ATINGIR 100%- CASO NECESSÁRIO</v>
      </c>
    </row>
    <row r="43" spans="1:25" hidden="1" x14ac:dyDescent="0.25">
      <c r="A43" s="126"/>
      <c r="B43" s="19"/>
      <c r="C43" s="20"/>
      <c r="D43" s="101">
        <f>((C43*100)/$C$45)/100</f>
        <v>0</v>
      </c>
      <c r="E43" s="21"/>
      <c r="F43" s="20">
        <f t="shared" si="10"/>
        <v>0</v>
      </c>
      <c r="G43" s="21"/>
      <c r="H43" s="20">
        <f t="shared" ref="H43" si="19">F43+G43</f>
        <v>0</v>
      </c>
      <c r="I43" s="21"/>
      <c r="J43" s="20">
        <f t="shared" ref="J43" si="20">H43+I43</f>
        <v>0</v>
      </c>
      <c r="K43" s="96"/>
      <c r="L43" s="20">
        <f t="shared" ref="L43" si="21">J43+K43</f>
        <v>0</v>
      </c>
      <c r="M43" s="96"/>
      <c r="N43" s="20">
        <f t="shared" ref="N43" si="22">L43+M43</f>
        <v>0</v>
      </c>
      <c r="O43" s="97"/>
      <c r="P43" s="20">
        <f t="shared" ref="P43" si="23">N43+O43</f>
        <v>0</v>
      </c>
      <c r="Q43" s="97"/>
      <c r="R43" s="20">
        <f t="shared" si="16"/>
        <v>0</v>
      </c>
      <c r="S43" s="97"/>
      <c r="T43" s="20">
        <f t="shared" si="17"/>
        <v>0</v>
      </c>
      <c r="U43" s="97"/>
      <c r="V43" s="127">
        <f t="shared" si="18"/>
        <v>0</v>
      </c>
      <c r="W43" s="105"/>
    </row>
    <row r="44" spans="1:25" x14ac:dyDescent="0.25">
      <c r="A44" s="128"/>
      <c r="B44" s="23" t="s">
        <v>26</v>
      </c>
      <c r="C44" s="31">
        <f>C45/SUM(C17:C42)</f>
        <v>1</v>
      </c>
      <c r="D44" s="31">
        <f>SUM(D17:D43)</f>
        <v>1</v>
      </c>
      <c r="E44" s="32">
        <f>(($D$17*E17)/100)+ (($D$18*E18)/100)+ (($D$19*E19)/100)+ (($D$20*E20)/100)+ (($D$21*E21)/100)+ (($D$22*E22)/100)+ (($D$23*E23)/100)+ (($D$24*E24)/100)+ (($D$25*E25)/100)+ (($D$26*E26)/100)+ (($D$27*E27)/100)+ (($D$28*E28)/100)+ (($D$29*E29)/100)+ (($D$30*E30)/100)+ (($D$31*E31)/100)+ (($D$32*E32)/100)+ (($D$33*E33)/100)+ (($D$34*E34)/100)+ (($D$35*E35)/100)+ (($D$36*E36)/100)+ (($D$37*E37)/100)+ (($D$38*E38)/100)+ (($D$39*E39)/100)+ (($D$40*E40)/100)+ (($D$41*E41)/100)+ (($D$42*E42)/100)</f>
        <v>1</v>
      </c>
      <c r="F44" s="32">
        <f>E44</f>
        <v>1</v>
      </c>
      <c r="G44" s="32">
        <f>(($D$17*G17)/100)+ (($D$18*G18)/100)+ (($D$19*G19)/100)+ (($D$20*G20)/100)+ (($D$21*G21)/100)+ (($D$22*G22)/100)+ (($D$23*G23)/100)+ (($D$24*G24)/100)+ (($D$25*G25)/100)+ (($D$26*G26)/100)+ (($D$27*G27)/100)+ (($D$28*G28)/100)+ (($D$29*G29)/100)+ (($D$30*G30)/100)+ (($D$31*G31)/100)+ (($D$32*G32)/100)+ (($D$33*G33)/100)+ (($D$34*G34)/100)+ (($D$35*G35)/100)+ (($D$36*G36)/100)+ (($D$37*G37)/100)+ (($D$38*G38)/100)+ (($D$39*G39)/100)+ (($D$40*G40)/100)+ (($D$41*G41)/100)+ (($D$42*G42)/100)</f>
        <v>0</v>
      </c>
      <c r="H44" s="32">
        <f>F44+G44</f>
        <v>1</v>
      </c>
      <c r="I44" s="32">
        <f>(($D$17*I17)/100)+ (($D$18*I18)/100)+ (($D$19*I19)/100)+ (($D$20*I20)/100)+ (($D$21*I21)/100)+ (($D$22*I22)/100)+ (($D$23*I23)/100)+ (($D$24*I24)/100)+ (($D$25*I25)/100)+ (($D$26*I26)/100)+ (($D$27*I27)/100)+ (($D$28*I28)/100)+ (($D$29*I29)/100)+ (($D$30*I30)/100)+ (($D$31*I31)/100)+ (($D$32*I32)/100)+ (($D$33*I33)/100)+ (($D$34*I34)/100)+ (($D$35*I35)/100)+ (($D$36*I36)/100)+ (($D$37*I37)/100)+ (($D$38*I38)/100)+ (($D$39*I39)/100)+ (($D$40*I40)/100)+ (($D$41*I41)/100)+ (($D$42*I42)/100)</f>
        <v>0</v>
      </c>
      <c r="J44" s="32">
        <f>H44+I44</f>
        <v>1</v>
      </c>
      <c r="K44" s="32">
        <f>(($D$17*K17)/100)+ (($D$18*K18)/100)+ (($D$19*K19)/100)+ (($D$20*K20)/100)+ (($D$21*K21)/100)+ (($D$22*K22)/100)+ (($D$23*K23)/100)+ (($D$24*K24)/100)+ (($D$25*K25)/100)+ (($D$26*K26)/100)+ (($D$27*K27)/100)+ (($D$28*K28)/100)+ (($D$29*K29)/100)+ (($D$30*K30)/100)+ (($D$31*K31)/100)+ (($D$32*K32)/100)+ (($D$33*K33)/100)+ (($D$34*K34)/100)+ (($D$35*K35)/100)+ (($D$36*K36)/100)+ (($D$37*K37)/100)+ (($D$38*K38)/100)+ (($D$39*K39)/100)+ (($D$40*K40)/100)+ (($D$41*K41)/100)+ (($D$42*K42)/100)</f>
        <v>0</v>
      </c>
      <c r="L44" s="32">
        <f>J44+K44</f>
        <v>1</v>
      </c>
      <c r="M44" s="32">
        <f>(($D$17*M17)/100)+ (($D$18*M18)/100)+ (($D$19*M19)/100)+ (($D$20*M20)/100)+ (($D$21*M21)/100)+ (($D$22*M22)/100)+ (($D$23*M23)/100)+ (($D$24*M24)/100)+ (($D$25*M25)/100)+ (($D$26*M26)/100)+ (($D$27*M27)/100)+ (($D$28*M28)/100)+ (($D$29*M29)/100)+ (($D$30*M30)/100)+ (($D$31*M31)/100)+ (($D$32*M32)/100)+ (($D$33*M33)/100)+ (($D$34*M34)/100)+ (($D$35*M35)/100)+ (($D$36*M36)/100)+ (($D$37*M37)/100)+ (($D$38*M38)/100)+ (($D$39*M39)/100)+ (($D$40*M40)/100)+ (($D$41*M41)/100)+ (($D$42*M42)/100)</f>
        <v>0</v>
      </c>
      <c r="N44" s="32">
        <f>L44+M44</f>
        <v>1</v>
      </c>
      <c r="O44" s="32">
        <f>(($D$17*O17)/100)+ (($D$18*O18)/100)+ (($D$19*O19)/100)+ (($D$20*O20)/100)+ (($D$21*O21)/100)+ (($D$22*O22)/100)+ (($D$23*O23)/100)+ (($D$24*O24)/100)+ (($D$25*O25)/100)+ (($D$26*O26)/100)+ (($D$27*O27)/100)+ (($D$28*O28)/100)+ (($D$29*O29)/100)+ (($D$30*O30)/100)+ (($D$31*O31)/100)+ (($D$32*O32)/100)+ (($D$33*O33)/100)+ (($D$34*O34)/100)+ (($D$35*O35)/100)+ (($D$36*O36)/100)+ (($D$37*O37)/100)+ (($D$38*O38)/100)+ (($D$39*O39)/100)+ (($D$40*O40)/100)+ (($D$41*O41)/100)+ (($D$42*O42)/100)</f>
        <v>0</v>
      </c>
      <c r="P44" s="32">
        <f>N44+O44</f>
        <v>1</v>
      </c>
      <c r="Q44" s="32">
        <f>(($D$17*Q17)/100)+ (($D$18*Q18)/100)+ (($D$19*Q19)/100)+ (($D$20*Q20)/100)+ (($D$21*Q21)/100)+ (($D$22*Q22)/100)+ (($D$23*Q23)/100)+ (($D$24*Q24)/100)+ (($D$25*Q25)/100)+ (($D$26*Q26)/100)+ (($D$27*Q27)/100)+ (($D$28*Q28)/100)+ (($D$29*Q29)/100)+ (($D$30*Q30)/100)+ (($D$31*Q31)/100)+ (($D$32*Q32)/100)+ (($D$33*Q33)/100)+ (($D$34*Q34)/100)+ (($D$35*Q35)/100)+ (($D$36*Q36)/100)+ (($D$37*Q37)/100)+ (($D$38*Q38)/100)+ (($D$39*Q39)/100)+ (($D$40*Q40)/100)+ (($D$41*Q41)/100)+ (($D$42*Q42)/100)</f>
        <v>0</v>
      </c>
      <c r="R44" s="32">
        <f>P44+Q44</f>
        <v>1</v>
      </c>
      <c r="S44" s="32">
        <f>(($D$17*S17)/100)+ (($D$18*S18)/100)+ (($D$19*S19)/100)+ (($D$20*S20)/100)+ (($D$21*S21)/100)+ (($D$22*S22)/100)+ (($D$23*S23)/100)+ (($D$24*S24)/100)+ (($D$25*S25)/100)+ (($D$26*S26)/100)+ (($D$27*S27)/100)+ (($D$28*S28)/100)+ (($D$29*S29)/100)+ (($D$30*S30)/100)+ (($D$31*S31)/100)+ (($D$32*S32)/100)+ (($D$33*S33)/100)+ (($D$34*S34)/100)+ (($D$35*S35)/100)+ (($D$36*S36)/100)+ (($D$37*S37)/100)+ (($D$38*S38)/100)+ (($D$39*S39)/100)+ (($D$40*S40)/100)+ (($D$41*S41)/100)+ (($D$42*S42)/100)</f>
        <v>0</v>
      </c>
      <c r="T44" s="32">
        <f>R44+S44</f>
        <v>1</v>
      </c>
      <c r="U44" s="32">
        <f>(($D$17*U17)/100)+ (($D$18*U18)/100)+ (($D$19*U19)/100)+ (($D$20*U20)/100)+ (($D$21*U21)/100)+ (($D$22*U22)/100)+ (($D$23*U23)/100)+ (($D$24*U24)/100)+ (($D$25*U25)/100)+ (($D$26*U26)/100)+ (($D$27*U27)/100)+ (($D$28*U28)/100)+ (($D$29*U29)/100)+ (($D$30*U30)/100)+ (($D$31*U31)/100)+ (($D$32*U32)/100)+ (($D$33*U33)/100)+ (($D$34*U34)/100)+ (($D$35*U35)/100)+ (($D$36*U36)/100)+ (($D$37*U37)/100)+ (($D$38*U38)/100)+ (($D$39*U39)/100)+ (($D$40*U40)/100)+ (($D$41*U41)/100)+ (($D$42*U42)/100)</f>
        <v>0</v>
      </c>
      <c r="V44" s="32">
        <f>T44+U44</f>
        <v>1</v>
      </c>
      <c r="W44" s="106"/>
    </row>
    <row r="45" spans="1:25" x14ac:dyDescent="0.25">
      <c r="A45" s="129"/>
      <c r="B45" s="25" t="s">
        <v>27</v>
      </c>
      <c r="C45" s="24">
        <f>SUM(C17:C43)</f>
        <v>59407.01</v>
      </c>
      <c r="D45" s="31">
        <f>D44</f>
        <v>1</v>
      </c>
      <c r="E45" s="157">
        <f>($C$45*E44)</f>
        <v>59407.01</v>
      </c>
      <c r="F45" s="157"/>
      <c r="G45" s="157">
        <f t="shared" ref="G45" si="24">($C$45*G44)</f>
        <v>0</v>
      </c>
      <c r="H45" s="157"/>
      <c r="I45" s="157">
        <f t="shared" ref="I45" si="25">($C$45*I44)</f>
        <v>0</v>
      </c>
      <c r="J45" s="157"/>
      <c r="K45" s="157">
        <f t="shared" ref="K45" si="26">($C$45*K44)</f>
        <v>0</v>
      </c>
      <c r="L45" s="157"/>
      <c r="M45" s="157">
        <f t="shared" ref="M45" si="27">($C$45*M44)</f>
        <v>0</v>
      </c>
      <c r="N45" s="157"/>
      <c r="O45" s="157">
        <f t="shared" ref="O45" si="28">($C$45*O44)</f>
        <v>0</v>
      </c>
      <c r="P45" s="157"/>
      <c r="Q45" s="157">
        <f t="shared" ref="Q45" si="29">($C$45*Q44)</f>
        <v>0</v>
      </c>
      <c r="R45" s="157"/>
      <c r="S45" s="157">
        <f t="shared" ref="S45" si="30">($C$45*S44)</f>
        <v>0</v>
      </c>
      <c r="T45" s="157"/>
      <c r="U45" s="157">
        <f t="shared" ref="U45" si="31">($C$45*U44)</f>
        <v>0</v>
      </c>
      <c r="V45" s="161"/>
      <c r="W45" s="107"/>
    </row>
    <row r="46" spans="1:25" ht="15.75" thickBot="1" x14ac:dyDescent="0.3">
      <c r="A46" s="130"/>
      <c r="B46" s="131" t="s">
        <v>28</v>
      </c>
      <c r="C46" s="132"/>
      <c r="D46" s="132"/>
      <c r="E46" s="158">
        <f>E45</f>
        <v>59407.01</v>
      </c>
      <c r="F46" s="158"/>
      <c r="G46" s="158">
        <f>G45+E46</f>
        <v>59407.01</v>
      </c>
      <c r="H46" s="158"/>
      <c r="I46" s="158">
        <f t="shared" ref="I46" si="32">I45+G46</f>
        <v>59407.01</v>
      </c>
      <c r="J46" s="158"/>
      <c r="K46" s="158">
        <f t="shared" ref="K46" si="33">K45+I46</f>
        <v>59407.01</v>
      </c>
      <c r="L46" s="158"/>
      <c r="M46" s="158">
        <f t="shared" ref="M46" si="34">M45+K46</f>
        <v>59407.01</v>
      </c>
      <c r="N46" s="158"/>
      <c r="O46" s="158">
        <f t="shared" ref="O46" si="35">O45+M46</f>
        <v>59407.01</v>
      </c>
      <c r="P46" s="158"/>
      <c r="Q46" s="158">
        <f t="shared" ref="Q46" si="36">Q45+O46</f>
        <v>59407.01</v>
      </c>
      <c r="R46" s="158"/>
      <c r="S46" s="158">
        <f t="shared" ref="S46" si="37">S45+Q46</f>
        <v>59407.01</v>
      </c>
      <c r="T46" s="158"/>
      <c r="U46" s="158">
        <f t="shared" ref="U46" si="38">U45+S46</f>
        <v>59407.01</v>
      </c>
      <c r="V46" s="162"/>
      <c r="W46" s="107"/>
    </row>
    <row r="48" spans="1:25" x14ac:dyDescent="0.25">
      <c r="A48" s="98"/>
      <c r="B48" s="98"/>
      <c r="C48" s="27"/>
      <c r="D48" s="98"/>
      <c r="E48" s="98"/>
      <c r="F48" s="98"/>
      <c r="G48" s="98"/>
      <c r="H48" s="98"/>
      <c r="I48" s="98"/>
      <c r="J48" s="98"/>
      <c r="K48" s="27"/>
      <c r="L48" s="27"/>
      <c r="M48" s="27"/>
      <c r="N48" s="27"/>
      <c r="O48" s="27"/>
      <c r="P48" s="27"/>
      <c r="Q48" s="27"/>
      <c r="R48" s="27"/>
      <c r="S48" s="27"/>
      <c r="T48" s="27"/>
      <c r="U48" s="27"/>
      <c r="V48" s="27"/>
      <c r="W48" s="27"/>
    </row>
    <row r="49" spans="1:23" x14ac:dyDescent="0.25">
      <c r="A49" s="27" t="s">
        <v>31</v>
      </c>
      <c r="B49" s="27"/>
      <c r="C49" s="27"/>
      <c r="D49" s="27" t="s">
        <v>73</v>
      </c>
      <c r="E49" s="27"/>
      <c r="F49" s="27"/>
      <c r="G49" s="27"/>
      <c r="H49" s="27"/>
      <c r="I49" s="27"/>
      <c r="J49" s="27"/>
      <c r="K49" s="27"/>
      <c r="L49" s="27"/>
      <c r="M49" s="27"/>
      <c r="N49" s="27"/>
      <c r="O49" s="27"/>
      <c r="P49" s="27"/>
      <c r="Q49" s="27"/>
      <c r="R49" s="27"/>
      <c r="S49" s="27"/>
      <c r="T49" s="27"/>
      <c r="U49" s="27"/>
      <c r="V49" s="27"/>
      <c r="W49" s="27"/>
    </row>
    <row r="50" spans="1:23" x14ac:dyDescent="0.25">
      <c r="A50" s="27"/>
      <c r="B50" s="27"/>
      <c r="C50" s="27"/>
      <c r="D50" s="27"/>
      <c r="E50" s="27"/>
      <c r="F50" s="27"/>
      <c r="G50" s="27"/>
      <c r="H50" s="27"/>
      <c r="I50" s="27"/>
      <c r="J50" s="27"/>
      <c r="K50" s="27"/>
      <c r="L50" s="27"/>
      <c r="M50" s="27"/>
      <c r="N50" s="27"/>
      <c r="O50" s="27"/>
      <c r="P50" s="27"/>
      <c r="Q50" s="27"/>
      <c r="R50" s="27"/>
      <c r="S50" s="27"/>
      <c r="T50" s="27"/>
      <c r="U50" s="27"/>
      <c r="V50" s="27"/>
      <c r="W50" s="27"/>
    </row>
    <row r="51" spans="1:23" x14ac:dyDescent="0.25">
      <c r="A51" s="27"/>
      <c r="B51" s="27"/>
      <c r="C51" s="27"/>
      <c r="D51" s="27"/>
      <c r="E51" s="27"/>
      <c r="F51" s="27"/>
      <c r="G51" s="27"/>
      <c r="H51" s="27"/>
      <c r="I51" s="27"/>
      <c r="J51" s="27"/>
      <c r="K51" s="27"/>
      <c r="L51" s="27"/>
      <c r="M51" s="27"/>
      <c r="N51" s="27"/>
      <c r="O51" s="27"/>
      <c r="P51" s="27"/>
      <c r="Q51" s="27"/>
      <c r="R51" s="27"/>
      <c r="S51" s="27"/>
      <c r="T51" s="27"/>
      <c r="U51" s="27"/>
      <c r="V51" s="27"/>
      <c r="W51" s="27"/>
    </row>
    <row r="52" spans="1:23" x14ac:dyDescent="0.25">
      <c r="A52" s="27"/>
      <c r="B52" s="27"/>
      <c r="C52" s="27"/>
      <c r="D52" s="27"/>
      <c r="E52" s="27"/>
      <c r="F52" s="27"/>
      <c r="G52" s="27"/>
      <c r="H52" s="27"/>
      <c r="I52" s="27"/>
      <c r="J52" s="27"/>
      <c r="K52" s="27"/>
      <c r="L52" s="27"/>
      <c r="M52" s="27"/>
      <c r="N52" s="27"/>
      <c r="O52" s="27"/>
      <c r="P52" s="27"/>
      <c r="Q52" s="27"/>
      <c r="R52" s="27"/>
      <c r="S52" s="27"/>
      <c r="T52" s="27"/>
      <c r="U52" s="27"/>
      <c r="V52" s="27"/>
      <c r="W52" s="27"/>
    </row>
    <row r="53" spans="1:23" x14ac:dyDescent="0.25">
      <c r="A53" s="27"/>
      <c r="B53" s="27"/>
      <c r="C53" s="27"/>
      <c r="D53" s="27"/>
      <c r="E53" s="27"/>
      <c r="F53" s="27"/>
      <c r="G53" s="27"/>
      <c r="H53" s="27"/>
      <c r="I53" s="27"/>
      <c r="J53" s="27"/>
      <c r="K53" s="27"/>
      <c r="L53" s="27"/>
      <c r="M53" s="27"/>
      <c r="N53" s="27"/>
      <c r="O53" s="27"/>
      <c r="P53" s="27"/>
      <c r="Q53" s="27"/>
      <c r="R53" s="27"/>
      <c r="S53" s="27"/>
      <c r="T53" s="27"/>
      <c r="U53" s="27"/>
      <c r="V53" s="27"/>
      <c r="W53" s="27"/>
    </row>
    <row r="54" spans="1:23" x14ac:dyDescent="0.25">
      <c r="A54" s="27"/>
      <c r="B54" s="27"/>
      <c r="C54" s="27"/>
      <c r="D54" s="27"/>
      <c r="E54" s="27"/>
      <c r="F54" s="27"/>
      <c r="G54" s="27"/>
      <c r="H54" s="27"/>
      <c r="I54" s="27"/>
      <c r="J54" s="27"/>
      <c r="K54" s="27"/>
      <c r="L54" s="27"/>
      <c r="M54" s="27"/>
      <c r="N54" s="27"/>
      <c r="O54" s="27"/>
      <c r="P54" s="27"/>
      <c r="Q54" s="27"/>
      <c r="R54" s="27"/>
      <c r="S54" s="27"/>
      <c r="T54" s="27"/>
      <c r="U54" s="27"/>
      <c r="V54" s="27"/>
      <c r="W54" s="27"/>
    </row>
    <row r="55" spans="1:23" x14ac:dyDescent="0.25">
      <c r="A55" s="27"/>
      <c r="B55" s="27"/>
      <c r="C55" s="27"/>
      <c r="D55" s="27"/>
      <c r="E55" s="27"/>
      <c r="F55" s="27"/>
      <c r="G55" s="27"/>
      <c r="H55" s="27"/>
      <c r="I55" s="27"/>
      <c r="J55" s="27"/>
      <c r="K55" s="27"/>
      <c r="L55" s="27"/>
      <c r="M55" s="27"/>
      <c r="N55" s="27"/>
      <c r="O55" s="27"/>
      <c r="P55" s="27"/>
      <c r="Q55" s="27"/>
      <c r="R55" s="27"/>
      <c r="S55" s="27"/>
      <c r="T55" s="27"/>
      <c r="U55" s="27"/>
      <c r="V55" s="27"/>
      <c r="W55" s="27"/>
    </row>
    <row r="56" spans="1:23" x14ac:dyDescent="0.25">
      <c r="A56" s="27"/>
      <c r="B56" s="27"/>
      <c r="C56" s="27"/>
      <c r="D56" s="27"/>
      <c r="E56" s="27"/>
      <c r="F56" s="27"/>
      <c r="G56" s="27"/>
      <c r="H56" s="27"/>
      <c r="I56" s="27"/>
      <c r="J56" s="27"/>
      <c r="K56" s="27"/>
      <c r="L56" s="27"/>
      <c r="M56" s="27"/>
      <c r="N56" s="27"/>
      <c r="O56" s="27"/>
      <c r="P56" s="27"/>
      <c r="Q56" s="27"/>
      <c r="R56" s="27"/>
      <c r="S56" s="27"/>
      <c r="T56" s="27"/>
      <c r="U56" s="27"/>
      <c r="V56" s="27"/>
      <c r="W56" s="27"/>
    </row>
    <row r="57" spans="1:23" x14ac:dyDescent="0.25">
      <c r="A57" s="27"/>
      <c r="B57" s="27"/>
      <c r="C57" s="27"/>
      <c r="D57" s="27"/>
      <c r="E57" s="27"/>
      <c r="F57" s="27"/>
      <c r="G57" s="27"/>
      <c r="H57" s="27"/>
      <c r="I57" s="27"/>
      <c r="J57" s="27"/>
      <c r="K57" s="27"/>
      <c r="L57" s="27"/>
      <c r="M57" s="27"/>
      <c r="N57" s="27"/>
      <c r="O57" s="27"/>
      <c r="P57" s="27"/>
      <c r="Q57" s="27"/>
      <c r="R57" s="27"/>
      <c r="S57" s="27"/>
      <c r="T57" s="27"/>
      <c r="U57" s="27"/>
      <c r="V57" s="27"/>
      <c r="W57" s="27"/>
    </row>
  </sheetData>
  <sheetProtection password="EE6F" sheet="1" objects="1" scenarios="1" selectLockedCells="1"/>
  <mergeCells count="31">
    <mergeCell ref="A9:V9"/>
    <mergeCell ref="E45:F45"/>
    <mergeCell ref="G45:H45"/>
    <mergeCell ref="I45:J45"/>
    <mergeCell ref="K45:L45"/>
    <mergeCell ref="M45:N45"/>
    <mergeCell ref="K15:L15"/>
    <mergeCell ref="A15:A16"/>
    <mergeCell ref="E15:F15"/>
    <mergeCell ref="G15:H15"/>
    <mergeCell ref="I15:J15"/>
    <mergeCell ref="B15:B16"/>
    <mergeCell ref="C15:C16"/>
    <mergeCell ref="Q15:R15"/>
    <mergeCell ref="Q45:R45"/>
    <mergeCell ref="S15:T15"/>
    <mergeCell ref="E46:F46"/>
    <mergeCell ref="G46:H46"/>
    <mergeCell ref="I46:J46"/>
    <mergeCell ref="K46:L46"/>
    <mergeCell ref="M46:N46"/>
    <mergeCell ref="Q46:R46"/>
    <mergeCell ref="O46:P46"/>
    <mergeCell ref="M15:N15"/>
    <mergeCell ref="O15:P15"/>
    <mergeCell ref="O45:P45"/>
    <mergeCell ref="S45:T45"/>
    <mergeCell ref="S46:T46"/>
    <mergeCell ref="U15:V15"/>
    <mergeCell ref="U45:V45"/>
    <mergeCell ref="U46:V46"/>
  </mergeCells>
  <conditionalFormatting sqref="P17:P43 R17:R43 N17:N42 L17:L42 J17:J42 H17:H42 F17:F43 T17:T43 V17:V43">
    <cfRule type="cellIs" dxfId="7" priority="19" stopIfTrue="1" operator="equal">
      <formula>D17+F17-100</formula>
    </cfRule>
  </conditionalFormatting>
  <conditionalFormatting sqref="N43">
    <cfRule type="cellIs" dxfId="6" priority="18" stopIfTrue="1" operator="equal">
      <formula>L43+N43-100</formula>
    </cfRule>
  </conditionalFormatting>
  <conditionalFormatting sqref="L43">
    <cfRule type="cellIs" dxfId="5" priority="17" stopIfTrue="1" operator="equal">
      <formula>J43+L43-100</formula>
    </cfRule>
  </conditionalFormatting>
  <conditionalFormatting sqref="J43">
    <cfRule type="cellIs" dxfId="4" priority="16" stopIfTrue="1" operator="equal">
      <formula>H43+J43-100</formula>
    </cfRule>
  </conditionalFormatting>
  <conditionalFormatting sqref="H43">
    <cfRule type="cellIs" dxfId="3" priority="15" stopIfTrue="1" operator="equal">
      <formula>F43+H43-100</formula>
    </cfRule>
  </conditionalFormatting>
  <conditionalFormatting sqref="F17:F43 H17:H43 J17:J43 L17:L43 N17:N43 P17:P43 V17:W43 R17:R43 T17:T43">
    <cfRule type="cellIs" dxfId="2" priority="8" operator="equal">
      <formula>0</formula>
    </cfRule>
  </conditionalFormatting>
  <conditionalFormatting sqref="W17:W43">
    <cfRule type="cellIs" dxfId="1" priority="21" stopIfTrue="1" operator="equal">
      <formula>O17+W17-100</formula>
    </cfRule>
  </conditionalFormatting>
  <pageMargins left="0.19685039370078741" right="0.19685039370078741" top="0.39370078740157483" bottom="0.39370078740157483" header="0.31496062992125984" footer="0.31496062992125984"/>
  <pageSetup paperSize="9" scale="73" orientation="landscape" horizontalDpi="300" verticalDpi="300" r:id="rId1"/>
  <extLst>
    <ext xmlns:x14="http://schemas.microsoft.com/office/spreadsheetml/2009/9/main" uri="{78C0D931-6437-407d-A8EE-F0AAD7539E65}">
      <x14:conditionalFormattings>
        <x14:conditionalFormatting xmlns:xm="http://schemas.microsoft.com/office/excel/2006/main">
          <x14:cfRule type="containsText" priority="7" operator="containsText" id="{545466F1-51E7-4D0E-96E1-1A7BEA910F3D}">
            <xm:f>NOT(ISERROR(SEARCH($Y$39,Y17)))</xm:f>
            <xm:f>$Y$39</xm:f>
            <x14:dxf>
              <font>
                <b/>
                <i val="0"/>
                <color rgb="FFFF0000"/>
              </font>
            </x14:dxf>
          </x14:cfRule>
          <xm:sqref>Y17:Y43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activeCell="C23" sqref="C23"/>
    </sheetView>
  </sheetViews>
  <sheetFormatPr defaultRowHeight="15" x14ac:dyDescent="0.25"/>
  <cols>
    <col min="1" max="1" width="36.5703125" customWidth="1"/>
    <col min="2" max="2" width="26.5703125" customWidth="1"/>
    <col min="4" max="4" width="6.7109375" bestFit="1" customWidth="1"/>
    <col min="5" max="5" width="12" bestFit="1" customWidth="1"/>
    <col min="8" max="8" width="30.28515625" customWidth="1"/>
    <col min="9" max="11" width="15.85546875" customWidth="1"/>
    <col min="12" max="12" width="10.28515625" bestFit="1" customWidth="1"/>
  </cols>
  <sheetData>
    <row r="1" spans="1:5" x14ac:dyDescent="0.25">
      <c r="A1" s="48"/>
      <c r="B1" s="48"/>
      <c r="C1" s="48"/>
      <c r="D1" s="48"/>
      <c r="E1" s="48"/>
    </row>
    <row r="2" spans="1:5" x14ac:dyDescent="0.25">
      <c r="A2" s="48"/>
      <c r="B2" s="48"/>
      <c r="C2" s="48"/>
      <c r="D2" s="48"/>
      <c r="E2" s="48"/>
    </row>
    <row r="3" spans="1:5" x14ac:dyDescent="0.25">
      <c r="A3" s="48"/>
      <c r="B3" s="48"/>
      <c r="C3" s="48"/>
      <c r="D3" s="48"/>
      <c r="E3" s="48"/>
    </row>
    <row r="4" spans="1:5" x14ac:dyDescent="0.25">
      <c r="A4" s="48"/>
      <c r="B4" s="48"/>
      <c r="C4" s="48"/>
      <c r="D4" s="48"/>
      <c r="E4" s="48"/>
    </row>
    <row r="5" spans="1:5" x14ac:dyDescent="0.25">
      <c r="A5" s="48"/>
      <c r="B5" s="48"/>
      <c r="C5" s="48"/>
      <c r="D5" s="48"/>
      <c r="E5" s="48"/>
    </row>
    <row r="6" spans="1:5" x14ac:dyDescent="0.25">
      <c r="A6" s="48"/>
      <c r="B6" s="48"/>
      <c r="C6" s="48"/>
      <c r="D6" s="48"/>
      <c r="E6" s="48"/>
    </row>
    <row r="7" spans="1:5" x14ac:dyDescent="0.25">
      <c r="A7" s="48"/>
      <c r="B7" s="48"/>
      <c r="C7" s="48"/>
      <c r="D7" s="48"/>
      <c r="E7" s="48"/>
    </row>
    <row r="8" spans="1:5" x14ac:dyDescent="0.25">
      <c r="A8" s="169" t="s">
        <v>63</v>
      </c>
      <c r="B8" s="169"/>
      <c r="C8" s="169"/>
      <c r="D8" s="48"/>
      <c r="E8" s="91" t="s">
        <v>64</v>
      </c>
    </row>
    <row r="9" spans="1:5" x14ac:dyDescent="0.25">
      <c r="A9" s="48"/>
      <c r="B9" s="92"/>
      <c r="C9" s="92"/>
      <c r="D9" s="92"/>
      <c r="E9" s="93" t="s">
        <v>65</v>
      </c>
    </row>
    <row r="10" spans="1:5" x14ac:dyDescent="0.25">
      <c r="A10" s="48"/>
      <c r="B10" s="48"/>
      <c r="C10" s="48"/>
      <c r="D10" s="48"/>
      <c r="E10" s="48"/>
    </row>
    <row r="11" spans="1:5" x14ac:dyDescent="0.25">
      <c r="A11" s="94" t="s">
        <v>32</v>
      </c>
      <c r="B11" s="94" t="s">
        <v>89</v>
      </c>
      <c r="C11" s="190" t="s">
        <v>33</v>
      </c>
      <c r="D11" s="191"/>
      <c r="E11" s="192"/>
    </row>
    <row r="12" spans="1:5" x14ac:dyDescent="0.25">
      <c r="A12" s="39"/>
      <c r="B12" s="39"/>
      <c r="C12" s="193" t="str">
        <f>Import.Município</f>
        <v>CORONEL VIVIDA - PR</v>
      </c>
      <c r="D12" s="194"/>
      <c r="E12" s="195"/>
    </row>
    <row r="13" spans="1:5" x14ac:dyDescent="0.25">
      <c r="A13" s="40"/>
      <c r="B13" s="40"/>
      <c r="C13" s="41"/>
      <c r="D13" s="42"/>
      <c r="E13" s="42"/>
    </row>
    <row r="14" spans="1:5" ht="15" customHeight="1" x14ac:dyDescent="0.25">
      <c r="A14" s="95" t="s">
        <v>34</v>
      </c>
      <c r="B14" s="182" t="str">
        <f>ORÇAMENTO!A7</f>
        <v>OBJETO: MONTAGEM DO NATAL DE LUZ 2020</v>
      </c>
      <c r="C14" s="184" t="str">
        <f>ORÇAMENTO!A8</f>
        <v>LOCALIZAÇÃO: LAGO MUNICIPAL ARNALDO WENTZ DE MORAES, PRAÇA ÂNGELO MEZZOMO, PRAÇA JOSÉ AUACHE, AVENIDA GENEROSO MARQUES, PRAÇA GETULIO VARGAS</v>
      </c>
      <c r="D14" s="185"/>
      <c r="E14" s="186"/>
    </row>
    <row r="15" spans="1:5" ht="32.25" customHeight="1" x14ac:dyDescent="0.25">
      <c r="A15" s="43" t="s">
        <v>66</v>
      </c>
      <c r="B15" s="183"/>
      <c r="C15" s="187"/>
      <c r="D15" s="188"/>
      <c r="E15" s="189"/>
    </row>
    <row r="16" spans="1:5" x14ac:dyDescent="0.25">
      <c r="A16" s="44"/>
      <c r="B16" s="45"/>
      <c r="C16" s="46"/>
      <c r="D16" s="46"/>
      <c r="E16" s="45"/>
    </row>
    <row r="17" spans="1:12" x14ac:dyDescent="0.25">
      <c r="A17" s="47" t="s">
        <v>35</v>
      </c>
      <c r="B17" s="45"/>
      <c r="C17" s="46"/>
      <c r="D17" s="46"/>
      <c r="E17" s="45"/>
    </row>
    <row r="18" spans="1:12" x14ac:dyDescent="0.25">
      <c r="A18" s="197" t="s">
        <v>36</v>
      </c>
      <c r="B18" s="197"/>
      <c r="C18" s="197"/>
      <c r="D18" s="197"/>
      <c r="E18" s="197"/>
    </row>
    <row r="19" spans="1:12" x14ac:dyDescent="0.25">
      <c r="A19" s="48"/>
      <c r="B19" s="48"/>
      <c r="C19" s="48"/>
      <c r="D19" s="48"/>
      <c r="E19" s="48"/>
    </row>
    <row r="20" spans="1:12" ht="15.75" thickBot="1" x14ac:dyDescent="0.3">
      <c r="A20" s="49" t="s">
        <v>37</v>
      </c>
      <c r="B20" s="50"/>
      <c r="C20" s="50"/>
      <c r="D20" s="51" t="s">
        <v>38</v>
      </c>
      <c r="E20" s="51" t="s">
        <v>39</v>
      </c>
    </row>
    <row r="21" spans="1:12" ht="15" customHeight="1" thickBot="1" x14ac:dyDescent="0.3">
      <c r="A21" s="52" t="s">
        <v>40</v>
      </c>
      <c r="B21" s="53"/>
      <c r="C21" s="53"/>
      <c r="D21" s="54" t="s">
        <v>41</v>
      </c>
      <c r="E21" s="55">
        <v>3.7999999999999999E-2</v>
      </c>
      <c r="H21" s="179" t="s">
        <v>74</v>
      </c>
      <c r="I21" s="180"/>
      <c r="J21" s="180"/>
      <c r="K21" s="181"/>
    </row>
    <row r="22" spans="1:12" ht="15.75" x14ac:dyDescent="0.25">
      <c r="A22" s="56" t="s">
        <v>42</v>
      </c>
      <c r="B22" s="57"/>
      <c r="C22" s="57"/>
      <c r="D22" s="58" t="s">
        <v>43</v>
      </c>
      <c r="E22" s="59">
        <v>3.32E-2</v>
      </c>
      <c r="H22" s="121" t="s">
        <v>75</v>
      </c>
      <c r="I22" s="122" t="s">
        <v>76</v>
      </c>
      <c r="J22" s="122" t="s">
        <v>77</v>
      </c>
      <c r="K22" s="123" t="s">
        <v>78</v>
      </c>
    </row>
    <row r="23" spans="1:12" ht="15.75" x14ac:dyDescent="0.25">
      <c r="A23" s="56" t="s">
        <v>44</v>
      </c>
      <c r="B23" s="57"/>
      <c r="C23" s="57"/>
      <c r="D23" s="58" t="s">
        <v>45</v>
      </c>
      <c r="E23" s="59">
        <v>5.0000000000000001E-3</v>
      </c>
      <c r="H23" s="114" t="s">
        <v>79</v>
      </c>
      <c r="I23" s="108">
        <v>3.7999999999999999E-2</v>
      </c>
      <c r="J23" s="109">
        <v>4.0099999999999997E-2</v>
      </c>
      <c r="K23" s="115">
        <v>4.6699999999999998E-2</v>
      </c>
    </row>
    <row r="24" spans="1:12" ht="15.75" x14ac:dyDescent="0.25">
      <c r="A24" s="56" t="s">
        <v>46</v>
      </c>
      <c r="B24" s="57"/>
      <c r="C24" s="57"/>
      <c r="D24" s="58" t="s">
        <v>47</v>
      </c>
      <c r="E24" s="59">
        <v>1.0200000000000001E-2</v>
      </c>
      <c r="H24" s="114" t="s">
        <v>80</v>
      </c>
      <c r="I24" s="110">
        <v>3.2000000000000002E-3</v>
      </c>
      <c r="J24" s="111">
        <v>4.0000000000000001E-3</v>
      </c>
      <c r="K24" s="116">
        <v>7.4000000000000003E-3</v>
      </c>
    </row>
    <row r="25" spans="1:12" ht="15.75" x14ac:dyDescent="0.25">
      <c r="A25" s="60" t="s">
        <v>48</v>
      </c>
      <c r="B25" s="61"/>
      <c r="C25" s="61"/>
      <c r="D25" s="58" t="s">
        <v>49</v>
      </c>
      <c r="E25" s="62">
        <v>6.6400000000000001E-2</v>
      </c>
      <c r="H25" s="114" t="s">
        <v>81</v>
      </c>
      <c r="I25" s="110">
        <v>5.0000000000000001E-3</v>
      </c>
      <c r="J25" s="111">
        <v>5.5999999999999999E-3</v>
      </c>
      <c r="K25" s="116">
        <v>9.7000000000000003E-3</v>
      </c>
    </row>
    <row r="26" spans="1:12" ht="15.75" x14ac:dyDescent="0.25">
      <c r="A26" s="60" t="s">
        <v>50</v>
      </c>
      <c r="B26" s="63" t="s">
        <v>51</v>
      </c>
      <c r="C26" s="64"/>
      <c r="D26" s="65" t="s">
        <v>52</v>
      </c>
      <c r="E26" s="62">
        <v>6.4999999999999997E-3</v>
      </c>
      <c r="H26" s="114" t="s">
        <v>82</v>
      </c>
      <c r="I26" s="110">
        <v>1.0200000000000001E-2</v>
      </c>
      <c r="J26" s="111">
        <v>1.11E-2</v>
      </c>
      <c r="K26" s="116">
        <v>1.21E-2</v>
      </c>
    </row>
    <row r="27" spans="1:12" ht="16.5" thickBot="1" x14ac:dyDescent="0.3">
      <c r="A27" s="66"/>
      <c r="B27" s="63" t="s">
        <v>53</v>
      </c>
      <c r="C27" s="64"/>
      <c r="D27" s="65"/>
      <c r="E27" s="62">
        <v>0.03</v>
      </c>
      <c r="H27" s="114" t="s">
        <v>83</v>
      </c>
      <c r="I27" s="112">
        <v>6.6400000000000001E-2</v>
      </c>
      <c r="J27" s="113">
        <v>7.2999999999999995E-2</v>
      </c>
      <c r="K27" s="117">
        <v>8.6900000000000005E-2</v>
      </c>
    </row>
    <row r="28" spans="1:12" ht="15.75" x14ac:dyDescent="0.25">
      <c r="A28" s="66"/>
      <c r="B28" s="63" t="s">
        <v>54</v>
      </c>
      <c r="C28" s="64"/>
      <c r="D28" s="65"/>
      <c r="E28" s="67">
        <f>IF(A18=" - Fornecimento de Materiais e Equipamentos (Aquisição direta)",0,ROUND(E37*D38,4))</f>
        <v>0.03</v>
      </c>
      <c r="H28" s="170" t="s">
        <v>85</v>
      </c>
      <c r="I28" s="171"/>
      <c r="J28" s="171"/>
      <c r="K28" s="172"/>
      <c r="L28" s="118">
        <v>3.6499999999999998E-2</v>
      </c>
    </row>
    <row r="29" spans="1:12" ht="15.75" x14ac:dyDescent="0.25">
      <c r="A29" s="66"/>
      <c r="B29" s="68" t="s">
        <v>55</v>
      </c>
      <c r="C29" s="70"/>
      <c r="D29" s="65"/>
      <c r="E29" s="71">
        <f>IF([1]Dados!$G$28="SELECIONAR","Ver DADOS",IF(A18=" - Fornecimento de Materiais e Equipamentos (Aquisição direta)",0,IF([1]Dados!$G$28="não desonerado",0%,4.5%)))</f>
        <v>4.4999999999999998E-2</v>
      </c>
      <c r="H29" s="173" t="s">
        <v>86</v>
      </c>
      <c r="I29" s="174"/>
      <c r="J29" s="174"/>
      <c r="K29" s="175"/>
      <c r="L29" s="119">
        <v>0.03</v>
      </c>
    </row>
    <row r="30" spans="1:12" ht="16.5" thickBot="1" x14ac:dyDescent="0.3">
      <c r="A30" s="72" t="s">
        <v>56</v>
      </c>
      <c r="B30" s="72"/>
      <c r="C30" s="72"/>
      <c r="D30" s="72"/>
      <c r="E30" s="73">
        <f>IF(A18=" - Fornecimento de Materiais e Equipamentos (Aquisição direta)",0,ROUND((((1+SUM(E$21:E$23))*(1+E$24)*(1+E$25))/(1-SUM(E$26:E$28)))-1,4))</f>
        <v>0.24199999999999999</v>
      </c>
      <c r="H30" s="176" t="s">
        <v>84</v>
      </c>
      <c r="I30" s="177"/>
      <c r="J30" s="177"/>
      <c r="K30" s="178"/>
      <c r="L30" s="120">
        <v>4.4999999999999998E-2</v>
      </c>
    </row>
    <row r="31" spans="1:12" x14ac:dyDescent="0.25">
      <c r="A31" s="74" t="s">
        <v>57</v>
      </c>
      <c r="B31" s="75"/>
      <c r="C31" s="75"/>
      <c r="D31" s="75"/>
      <c r="E31" s="76">
        <f>IF(A18=" - Fornecimento de Materiais e Equipamentos (Aquisição direta)",0,ROUND((((1+SUM(E$21:E$23))*(1+E$24)*(1+E$25))/(1-SUM(E$26:E$29)))-1,4))</f>
        <v>0.3049</v>
      </c>
    </row>
    <row r="32" spans="1:12" x14ac:dyDescent="0.25">
      <c r="A32" s="48"/>
      <c r="B32" s="48"/>
      <c r="C32" s="48"/>
      <c r="D32" s="48"/>
      <c r="E32" s="48"/>
    </row>
    <row r="33" spans="1:5" x14ac:dyDescent="0.25">
      <c r="A33" s="48" t="s">
        <v>58</v>
      </c>
      <c r="B33" s="48"/>
      <c r="C33" s="48"/>
      <c r="D33" s="48"/>
      <c r="E33" s="48"/>
    </row>
    <row r="34" spans="1:5" x14ac:dyDescent="0.25">
      <c r="A34" s="48"/>
      <c r="B34" s="48"/>
      <c r="C34" s="48"/>
      <c r="D34" s="48"/>
      <c r="E34" s="48"/>
    </row>
    <row r="35" spans="1:5" x14ac:dyDescent="0.25">
      <c r="A35" s="198" t="str">
        <f>IF(AND(A18=" - Fornecimento de Materiais e Equipamentos (Aquisição direta)",E$31=0),"",IF(OR($AI$10&lt;$AK$10,$AI$10&gt;$AL$10)=TRUE(),$AK$21,""))</f>
        <v/>
      </c>
      <c r="B35" s="198"/>
      <c r="C35" s="198"/>
      <c r="D35" s="198"/>
      <c r="E35" s="198"/>
    </row>
    <row r="36" spans="1:5" x14ac:dyDescent="0.25">
      <c r="A36" s="77"/>
      <c r="B36" s="77"/>
      <c r="C36" s="77"/>
      <c r="D36" s="77"/>
      <c r="E36" s="77"/>
    </row>
    <row r="37" spans="1:5" ht="15.75" customHeight="1" x14ac:dyDescent="0.25">
      <c r="A37" s="199" t="s">
        <v>59</v>
      </c>
      <c r="B37" s="200"/>
      <c r="C37" s="200"/>
      <c r="D37" s="200"/>
      <c r="E37" s="78">
        <v>0.6</v>
      </c>
    </row>
    <row r="38" spans="1:5" x14ac:dyDescent="0.25">
      <c r="A38" s="199" t="s">
        <v>60</v>
      </c>
      <c r="B38" s="200"/>
      <c r="C38" s="200"/>
      <c r="D38" s="78">
        <v>0.05</v>
      </c>
      <c r="E38" s="77"/>
    </row>
    <row r="39" spans="1:5" x14ac:dyDescent="0.25">
      <c r="A39" s="79"/>
      <c r="B39" s="80"/>
      <c r="C39" s="80"/>
      <c r="D39" s="81"/>
      <c r="E39" s="82"/>
    </row>
    <row r="40" spans="1:5" x14ac:dyDescent="0.25">
      <c r="A40" s="201" t="s">
        <v>61</v>
      </c>
      <c r="B40" s="202"/>
      <c r="C40" s="202"/>
      <c r="D40" s="202"/>
      <c r="E40" s="202"/>
    </row>
    <row r="43" spans="1:5" x14ac:dyDescent="0.25">
      <c r="A43" s="83"/>
      <c r="B43" s="84"/>
      <c r="C43" s="85"/>
      <c r="D43" s="85"/>
      <c r="E43" s="85"/>
    </row>
    <row r="44" spans="1:5" x14ac:dyDescent="0.25">
      <c r="A44" s="69" t="s">
        <v>73</v>
      </c>
      <c r="B44" s="69"/>
      <c r="C44" s="61"/>
      <c r="D44" s="48"/>
      <c r="E44" s="48"/>
    </row>
    <row r="45" spans="1:5" x14ac:dyDescent="0.25">
      <c r="A45" s="196" t="s">
        <v>67</v>
      </c>
      <c r="B45" s="196"/>
      <c r="C45" s="196"/>
      <c r="D45" s="86" t="s">
        <v>62</v>
      </c>
      <c r="E45" s="87" t="s">
        <v>88</v>
      </c>
    </row>
    <row r="46" spans="1:5" x14ac:dyDescent="0.25">
      <c r="A46" s="196" t="s">
        <v>87</v>
      </c>
      <c r="B46" s="196"/>
      <c r="C46" s="196"/>
      <c r="D46" s="88"/>
      <c r="E46" s="88"/>
    </row>
    <row r="47" spans="1:5" x14ac:dyDescent="0.25">
      <c r="A47" s="88"/>
      <c r="B47" s="89"/>
      <c r="C47" s="90"/>
      <c r="D47" s="88"/>
      <c r="E47" s="88"/>
    </row>
  </sheetData>
  <sheetProtection password="EE6F" sheet="1" objects="1" scenarios="1"/>
  <mergeCells count="16">
    <mergeCell ref="A45:C45"/>
    <mergeCell ref="A46:C46"/>
    <mergeCell ref="A18:E18"/>
    <mergeCell ref="A35:E35"/>
    <mergeCell ref="A37:D37"/>
    <mergeCell ref="A38:C38"/>
    <mergeCell ref="A40:E40"/>
    <mergeCell ref="A8:C8"/>
    <mergeCell ref="H28:K28"/>
    <mergeCell ref="H29:K29"/>
    <mergeCell ref="H30:K30"/>
    <mergeCell ref="H21:K21"/>
    <mergeCell ref="B14:B15"/>
    <mergeCell ref="C14:E15"/>
    <mergeCell ref="C11:E11"/>
    <mergeCell ref="C12:E12"/>
  </mergeCells>
  <dataValidations disablePrompts="1" count="2">
    <dataValidation type="decimal" allowBlank="1" showInputMessage="1" showErrorMessage="1" sqref="D38">
      <formula1>0</formula1>
      <formula2>0.05</formula2>
    </dataValidation>
    <dataValidation type="list" allowBlank="1" showInputMessage="1" showErrorMessage="1" sqref="A18:E18">
      <formula1>$AH$14:$AH$20</formula1>
    </dataValidation>
  </dataValidations>
  <pageMargins left="0.511811024" right="0.511811024" top="0.78740157499999996" bottom="0.78740157499999996" header="0.31496062000000002" footer="0.31496062000000002"/>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ORÇAMENTO</vt:lpstr>
      <vt:lpstr>CRONOGRAMA</vt:lpstr>
      <vt:lpstr>BDI</vt:lpstr>
      <vt:lpstr>BDI!Area_de_impressao</vt:lpstr>
      <vt:lpstr>CRONOGRAMA!Area_de_impressao</vt:lpstr>
      <vt:lpstr>ORÇAMENTO!Area_de_impressao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eng3</dc:creator>
  <cp:lastModifiedBy>engenharia4</cp:lastModifiedBy>
  <cp:lastPrinted>2020-10-19T20:03:24Z</cp:lastPrinted>
  <dcterms:created xsi:type="dcterms:W3CDTF">2013-05-17T17:26:46Z</dcterms:created>
  <dcterms:modified xsi:type="dcterms:W3CDTF">2020-10-22T19:28:47Z</dcterms:modified>
</cp:coreProperties>
</file>