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175" yWindow="-28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ORÇAMENTO!$A$10:$G$18</definedName>
    <definedName name="_xlnm.Print_Area" localSheetId="2">BDI!$A$1:$E$46</definedName>
    <definedName name="_xlnm.Print_Area" localSheetId="1">CRONOGRAMA!$A$1:$V$27</definedName>
    <definedName name="_xlnm.Print_Area" localSheetId="0">ORÇAMENTO!$A$1:$G$26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</definedNames>
  <calcPr calcId="145621"/>
</workbook>
</file>

<file path=xl/calcChain.xml><?xml version="1.0" encoding="utf-8"?>
<calcChain xmlns="http://schemas.openxmlformats.org/spreadsheetml/2006/main">
  <c r="O17" i="2" l="1"/>
  <c r="M17" i="2"/>
  <c r="K17" i="2"/>
  <c r="I17" i="2"/>
  <c r="P17" i="2"/>
  <c r="N17" i="2"/>
  <c r="L17" i="2"/>
  <c r="J17" i="2"/>
  <c r="O22" i="2"/>
  <c r="M22" i="2"/>
  <c r="K22" i="2"/>
  <c r="I22" i="2"/>
  <c r="G22" i="2"/>
  <c r="G17" i="2" s="1"/>
  <c r="H17" i="2" s="1"/>
  <c r="E22" i="2"/>
  <c r="E17" i="2" s="1"/>
  <c r="D22" i="2"/>
  <c r="C23" i="2"/>
  <c r="C20" i="2"/>
  <c r="C19" i="2"/>
  <c r="C18" i="2"/>
  <c r="H17" i="1"/>
  <c r="H15" i="1"/>
  <c r="H12" i="1"/>
  <c r="B20" i="2"/>
  <c r="B19" i="2"/>
  <c r="B18" i="2"/>
  <c r="F13" i="1"/>
  <c r="G13" i="1" s="1"/>
  <c r="F14" i="1"/>
  <c r="G14" i="1" s="1"/>
  <c r="F16" i="1"/>
  <c r="G16" i="1"/>
  <c r="F18" i="1"/>
  <c r="G18" i="1" s="1"/>
  <c r="B17" i="2" l="1"/>
  <c r="F17" i="2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R20" i="2" s="1"/>
  <c r="T20" i="2" s="1"/>
  <c r="V20" i="2" s="1"/>
  <c r="I11" i="1"/>
  <c r="I12" i="1"/>
  <c r="I13" i="1"/>
  <c r="I14" i="1"/>
  <c r="I15" i="1"/>
  <c r="I16" i="1"/>
  <c r="I17" i="1"/>
  <c r="I18" i="1"/>
  <c r="R19" i="2" l="1"/>
  <c r="T19" i="2" s="1"/>
  <c r="V19" i="2" s="1"/>
  <c r="Y19" i="2"/>
  <c r="Y20" i="2"/>
  <c r="Y18" i="2"/>
  <c r="C14" i="5"/>
  <c r="B14" i="5"/>
  <c r="H11" i="1"/>
  <c r="C17" i="2" s="1"/>
  <c r="G20" i="1" l="1"/>
  <c r="F21" i="2" l="1"/>
  <c r="H21" i="2" s="1"/>
  <c r="J21" i="2" s="1"/>
  <c r="L21" i="2" s="1"/>
  <c r="N21" i="2" s="1"/>
  <c r="P21" i="2" s="1"/>
  <c r="R21" i="2" l="1"/>
  <c r="T21" i="2" s="1"/>
  <c r="V21" i="2" s="1"/>
  <c r="E29" i="5"/>
  <c r="E28" i="5"/>
  <c r="C12" i="5"/>
  <c r="A12" i="2"/>
  <c r="E31" i="5" l="1"/>
  <c r="A35" i="5" s="1"/>
  <c r="E30" i="5"/>
  <c r="D20" i="2" l="1"/>
  <c r="D18" i="2"/>
  <c r="D19" i="2"/>
  <c r="C22" i="2"/>
  <c r="D17" i="2"/>
  <c r="D21" i="2"/>
  <c r="A11" i="2"/>
  <c r="U22" i="2" l="1"/>
  <c r="U23" i="2" s="1"/>
  <c r="S22" i="2"/>
  <c r="Q22" i="2"/>
  <c r="D23" i="2"/>
  <c r="S23" i="2" l="1"/>
  <c r="Q23" i="2"/>
  <c r="O23" i="2"/>
  <c r="M23" i="2"/>
  <c r="K23" i="2"/>
  <c r="I23" i="2"/>
  <c r="G23" i="2"/>
  <c r="F22" i="2"/>
  <c r="H22" i="2" s="1"/>
  <c r="J22" i="2" s="1"/>
  <c r="L22" i="2" s="1"/>
  <c r="N22" i="2" s="1"/>
  <c r="P22" i="2" s="1"/>
  <c r="R22" i="2" s="1"/>
  <c r="T22" i="2" s="1"/>
  <c r="V22" i="2" s="1"/>
  <c r="E23" i="2"/>
  <c r="M10" i="1" l="1"/>
  <c r="E24" i="2" l="1"/>
  <c r="G24" i="2" l="1"/>
  <c r="I24" i="2" s="1"/>
  <c r="K24" i="2" s="1"/>
  <c r="M24" i="2" s="1"/>
  <c r="O24" i="2" s="1"/>
  <c r="Q24" i="2" s="1"/>
  <c r="S24" i="2" s="1"/>
  <c r="U24" i="2" s="1"/>
</calcChain>
</file>

<file path=xl/sharedStrings.xml><?xml version="1.0" encoding="utf-8"?>
<sst xmlns="http://schemas.openxmlformats.org/spreadsheetml/2006/main" count="136" uniqueCount="105">
  <si>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</si>
  <si>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</si>
  <si>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</si>
  <si>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</si>
  <si>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</si>
  <si>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</si>
  <si>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</si>
  <si>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</si>
  <si>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</si>
  <si>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</si>
  <si>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</si>
  <si>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</si>
  <si>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</si>
  <si>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</si>
  <si>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</si>
  <si>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</si>
  <si>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</si>
  <si>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</si>
  <si>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</si>
  <si>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</si>
  <si>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</si>
  <si>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</si>
  <si>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</si>
  <si>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</si>
  <si>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</si>
  <si>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</si>
  <si>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</si>
  <si>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</si>
  <si>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</si>
  <si>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</si>
  <si>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</si>
  <si>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</si>
  <si>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</si>
  <si>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</si>
  <si>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</si>
  <si>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</si>
  <si>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</si>
  <si>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</si>
  <si>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</si>
  <si>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</si>
  <si>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</si>
  <si>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</si>
  <si>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</si>
  <si>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</si>
  <si>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</si>
  <si>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</si>
  <si>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</si>
  <si>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</si>
  <si>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</si>
  <si>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</si>
  <si>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</si>
  <si>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</si>
  <si>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</si>
  <si>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</si>
  <si>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</si>
  <si>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</si>
  <si>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</si>
  <si>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</si>
  <si>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</si>
  <si>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</si>
  <si>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</si>
  <si>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</si>
  <si>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</si>
  <si>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</si>
  <si>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</si>
  <si>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</si>
  <si>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Responsável legal ou procurador</t>
  </si>
  <si>
    <t>1º Quartil</t>
  </si>
  <si>
    <t>Médio</t>
  </si>
  <si>
    <t>3º Quartil</t>
  </si>
  <si>
    <t>CPF/CNPJ ou Crea</t>
  </si>
  <si>
    <t>Programa</t>
  </si>
  <si>
    <t>Mês 07</t>
  </si>
  <si>
    <t>Mês 08</t>
  </si>
  <si>
    <t>Mês 09</t>
  </si>
  <si>
    <t>M</t>
  </si>
  <si>
    <t>OBJETO: PAVIMENTAÇÃO EM CONCRETO ARMADO - BARRACÃO DEPARTAMENTO SOCIAL</t>
  </si>
  <si>
    <t>LOCALIZAÇÃO: RUA PRIMO ZENI, LOTE 02, QUADRA 29, LOTEAMENTO JARDIM LUIZ SCHIAVINI</t>
  </si>
  <si>
    <t>PAVIMENTAÇÃO DE BARRACÃO - DEPARTAMENTO SOCIAL</t>
  </si>
  <si>
    <t>SERVIÇOS INICIAIS</t>
  </si>
  <si>
    <t>REGULARIZAÇÃO DE BASE EM BRITA COM ESTAQUEAMENTO PARA RECEBIMENTO DO CONCRETO, PREVENDO A INCLINAÇÃO CORRETA DIRECIONANDO AS SAÍDAS</t>
  </si>
  <si>
    <t>LANÇAMENTO DE MALHA DE FERRO PARA RECEBIMENTO DO CONCRETO</t>
  </si>
  <si>
    <t>EXECUÇÃO DE PISO</t>
  </si>
  <si>
    <t>EXECUÇÃO DE PISO EM CONCRETO 25MPa, COMPREENDENDO OS SERVIÇOS DE LANÇAMENTO DO CONCRETO,E  ALISAMENTO  QUEIMADO COM DESEMPENADEIRA A COMBUSTÃO</t>
  </si>
  <si>
    <t>JUNTAS DE DILATAÇÃO</t>
  </si>
  <si>
    <t>CORTE DE JUNTAS PARA PAVIMENTOS DE CONCRETO  3,4mm  - COM TRATAMENTO DA JUNTA EM SELANTE ELÁSTICO DE POLIURETANO</t>
  </si>
  <si>
    <t>CP002</t>
  </si>
  <si>
    <t>CP003</t>
  </si>
  <si>
    <t>CP001</t>
  </si>
  <si>
    <t>CP004</t>
  </si>
  <si>
    <t>1.</t>
  </si>
  <si>
    <t>1.1.</t>
  </si>
  <si>
    <t>1.1.1.</t>
  </si>
  <si>
    <t>1.1.2.</t>
  </si>
  <si>
    <t>1.2.</t>
  </si>
  <si>
    <t>1.2.1.</t>
  </si>
  <si>
    <t>1.3.</t>
  </si>
  <si>
    <t>1.3.1.</t>
  </si>
  <si>
    <t>M²</t>
  </si>
  <si>
    <t>Agente Promotor / Proponente: MUNICÍPIO DE CORONEL VIVIDA  - PARANÁ</t>
  </si>
  <si>
    <t>Construção e Reforma de Edifícios</t>
  </si>
  <si>
    <t>XX/XX/2021</t>
  </si>
  <si>
    <t>CORONEL VIVIDA, XX DE XXXXXXXXXXX DE 2021</t>
  </si>
  <si>
    <t>Situação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</si>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</sst>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2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31"/>
        <bgColor indexed="42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6" fillId="0" borderId="0" applyFill="0" applyBorder="0" applyAlignment="0" applyProtection="0"/>
    <xf numFmtId="0" fontId="26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9" xfId="0" applyNumberFormat="1" applyFont="1" applyFill="1" applyBorder="1" applyAlignment="1" applyProtection="1">
      <alignment vertical="center"/>
    </xf>
    <xf numFmtId="0" fontId="2" fillId="0" borderId="28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 applyProtection="1">
      <alignment vertical="center"/>
    </xf>
    <xf numFmtId="0" fontId="2" fillId="0" borderId="28" xfId="0" applyFont="1" applyFill="1" applyBorder="1" applyAlignment="1" applyProtection="1">
      <alignment horizontal="left" vertical="center"/>
    </xf>
    <xf numFmtId="0" fontId="2" fillId="0" borderId="20" xfId="0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0" xfId="0" applyFont="1" applyBorder="1"/>
    <xf numFmtId="0" fontId="15" fillId="0" borderId="22" xfId="0" applyFont="1" applyBorder="1"/>
    <xf numFmtId="0" fontId="15" fillId="0" borderId="31" xfId="0" applyFont="1" applyFill="1" applyBorder="1" applyAlignment="1">
      <alignment horizontal="center"/>
    </xf>
    <xf numFmtId="10" fontId="15" fillId="6" borderId="31" xfId="1" applyNumberFormat="1" applyFont="1" applyFill="1" applyBorder="1" applyProtection="1">
      <protection locked="0"/>
    </xf>
    <xf numFmtId="0" fontId="15" fillId="0" borderId="25" xfId="0" applyFont="1" applyBorder="1"/>
    <xf numFmtId="0" fontId="15" fillId="0" borderId="5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3" xfId="0" applyFont="1" applyBorder="1"/>
    <xf numFmtId="10" fontId="15" fillId="6" borderId="33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6" xfId="0" applyFont="1" applyBorder="1"/>
    <xf numFmtId="0" fontId="15" fillId="0" borderId="29" xfId="0" applyFont="1" applyFill="1" applyBorder="1" applyAlignment="1">
      <alignment horizontal="center"/>
    </xf>
    <xf numFmtId="0" fontId="15" fillId="0" borderId="12" xfId="0" applyFont="1" applyBorder="1"/>
    <xf numFmtId="10" fontId="15" fillId="0" borderId="32" xfId="1" applyNumberFormat="1" applyFont="1" applyFill="1" applyBorder="1" applyProtection="1"/>
    <xf numFmtId="0" fontId="15" fillId="0" borderId="24" xfId="0" applyFont="1" applyBorder="1"/>
    <xf numFmtId="0" fontId="15" fillId="0" borderId="0" xfId="0" applyFont="1" applyBorder="1"/>
    <xf numFmtId="0" fontId="15" fillId="0" borderId="34" xfId="0" applyFont="1" applyBorder="1"/>
    <xf numFmtId="10" fontId="15" fillId="0" borderId="33" xfId="1" applyNumberFormat="1" applyFont="1" applyFill="1" applyBorder="1" applyAlignment="1" applyProtection="1">
      <alignment horizontal="right"/>
    </xf>
    <xf numFmtId="0" fontId="15" fillId="0" borderId="28" xfId="0" applyFont="1" applyBorder="1"/>
    <xf numFmtId="10" fontId="15" fillId="0" borderId="11" xfId="1" applyNumberFormat="1" applyFont="1" applyFill="1" applyBorder="1"/>
    <xf numFmtId="0" fontId="17" fillId="0" borderId="19" xfId="0" applyFont="1" applyFill="1" applyBorder="1"/>
    <xf numFmtId="0" fontId="17" fillId="0" borderId="28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29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7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3" xfId="0" applyNumberFormat="1" applyFont="1" applyFill="1" applyBorder="1" applyAlignment="1" applyProtection="1">
      <protection locked="0"/>
    </xf>
    <xf numFmtId="4" fontId="1" fillId="4" borderId="23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0" fontId="1" fillId="0" borderId="41" xfId="0" applyFont="1" applyBorder="1" applyAlignment="1" applyProtection="1">
      <alignment horizontal="center" vertical="top"/>
    </xf>
    <xf numFmtId="4" fontId="1" fillId="0" borderId="35" xfId="0" applyNumberFormat="1" applyFont="1" applyBorder="1" applyAlignment="1" applyProtection="1"/>
    <xf numFmtId="0" fontId="2" fillId="0" borderId="42" xfId="0" applyFont="1" applyBorder="1" applyAlignment="1" applyProtection="1">
      <alignment horizontal="center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horizontal="center" vertical="center"/>
    </xf>
    <xf numFmtId="0" fontId="2" fillId="0" borderId="45" xfId="0" applyFont="1" applyBorder="1" applyAlignment="1" applyProtection="1">
      <alignment horizontal="right" vertical="center"/>
    </xf>
    <xf numFmtId="0" fontId="2" fillId="5" borderId="46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0" fontId="2" fillId="0" borderId="41" xfId="0" applyFont="1" applyBorder="1" applyAlignment="1" applyProtection="1">
      <alignment horizontal="center" vertical="top"/>
    </xf>
    <xf numFmtId="4" fontId="2" fillId="0" borderId="2" xfId="0" applyNumberFormat="1" applyFont="1" applyBorder="1" applyAlignment="1" applyProtection="1">
      <alignment horizontal="justify" vertical="top" wrapText="1"/>
    </xf>
    <xf numFmtId="4" fontId="2" fillId="0" borderId="2" xfId="0" applyNumberFormat="1" applyFont="1" applyBorder="1" applyAlignment="1" applyProtection="1"/>
    <xf numFmtId="10" fontId="2" fillId="0" borderId="2" xfId="1" applyNumberFormat="1" applyFont="1" applyBorder="1" applyAlignment="1" applyProtection="1"/>
    <xf numFmtId="9" fontId="2" fillId="0" borderId="2" xfId="1" applyFont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top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2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46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38" xfId="0" applyFont="1" applyBorder="1" applyAlignment="1" applyProtection="1">
      <alignment horizontal="center" vertical="center"/>
    </xf>
    <xf numFmtId="4" fontId="2" fillId="0" borderId="40" xfId="0" applyNumberFormat="1" applyFont="1" applyBorder="1" applyAlignment="1" applyProtection="1">
      <alignment horizontal="right" vertical="center"/>
    </xf>
    <xf numFmtId="4" fontId="2" fillId="0" borderId="47" xfId="0" applyNumberFormat="1" applyFont="1" applyBorder="1" applyAlignment="1" applyProtection="1">
      <alignment horizontal="right" vertical="center"/>
    </xf>
    <xf numFmtId="0" fontId="25" fillId="0" borderId="0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4" fillId="0" borderId="21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15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3" fillId="0" borderId="17" xfId="0" applyNumberFormat="1" applyFont="1" applyFill="1" applyBorder="1" applyAlignment="1" applyProtection="1">
      <alignment horizontal="left" vertical="center"/>
    </xf>
    <xf numFmtId="0" fontId="13" fillId="0" borderId="21" xfId="0" applyNumberFormat="1" applyFont="1" applyFill="1" applyBorder="1" applyAlignment="1" applyProtection="1">
      <alignment horizontal="left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165" fontId="27" fillId="7" borderId="48" xfId="3" applyFont="1" applyFill="1" applyBorder="1" applyAlignment="1" applyProtection="1">
      <alignment horizontal="left"/>
      <protection locked="0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4" fontId="28" fillId="0" borderId="49" xfId="4" applyNumberFormat="1" applyFont="1" applyFill="1" applyBorder="1" applyAlignment="1" applyProtection="1">
      <alignment horizontal="center" vertical="center" wrapText="1"/>
    </xf>
    <xf numFmtId="0" fontId="5" fillId="0" borderId="49" xfId="4" applyFont="1" applyFill="1" applyBorder="1" applyAlignment="1" applyProtection="1">
      <alignment horizontal="center" vertical="center"/>
    </xf>
    <xf numFmtId="0" fontId="5" fillId="0" borderId="50" xfId="4" applyFont="1" applyFill="1" applyBorder="1" applyAlignment="1" applyProtection="1">
      <alignment horizontal="center" vertical="center"/>
    </xf>
    <xf numFmtId="4" fontId="28" fillId="0" borderId="49" xfId="4" applyNumberFormat="1" applyFont="1" applyFill="1" applyBorder="1" applyAlignment="1" applyProtection="1">
      <alignment horizontal="center" vertical="center"/>
    </xf>
    <xf numFmtId="10" fontId="0" fillId="0" borderId="11" xfId="1" applyNumberFormat="1" applyFont="1" applyBorder="1"/>
    <xf numFmtId="4" fontId="28" fillId="0" borderId="51" xfId="4" applyNumberFormat="1" applyFont="1" applyFill="1" applyBorder="1" applyAlignment="1" applyProtection="1">
      <alignment horizontal="center" vertical="center"/>
    </xf>
    <xf numFmtId="4" fontId="28" fillId="0" borderId="51" xfId="4" applyNumberFormat="1" applyFont="1" applyFill="1" applyBorder="1" applyAlignment="1" applyProtection="1">
      <alignment horizontal="center" vertical="center" wrapText="1"/>
    </xf>
  </cellXfs>
  <cellStyles count="5">
    <cellStyle name="Moeda_Composicao BDI v2.1" xfId="3"/>
    <cellStyle name="Normal" xfId="0" builtinId="0"/>
    <cellStyle name="Normal 2" xfId="4"/>
    <cellStyle name="Porcentagem" xfId="1" builtinId="5"/>
    <cellStyle name="Vírgula" xfId="2" builtinId="3"/>
  </cellStyles>
  <dxfs count="24"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A22" sqref="A22:G22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30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33" t="s">
        <v>8</v>
      </c>
      <c r="K2" s="131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34"/>
      <c r="K3" s="131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34"/>
      <c r="K4" s="131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34"/>
      <c r="K5" s="131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35"/>
      <c r="K6" s="131"/>
    </row>
    <row r="7" spans="1:13" ht="15.75" customHeight="1" x14ac:dyDescent="0.25">
      <c r="A7" s="128" t="s">
        <v>76</v>
      </c>
      <c r="B7" s="128"/>
      <c r="C7" s="128"/>
      <c r="D7" s="128"/>
      <c r="E7" s="128"/>
      <c r="F7" s="128"/>
      <c r="G7" s="128"/>
      <c r="K7" s="131"/>
    </row>
    <row r="8" spans="1:13" ht="15" customHeight="1" x14ac:dyDescent="0.25">
      <c r="A8" s="136" t="s">
        <v>77</v>
      </c>
      <c r="B8" s="136"/>
      <c r="C8" s="136"/>
      <c r="D8" s="136"/>
      <c r="E8" s="136"/>
      <c r="F8" s="136"/>
      <c r="G8" s="136"/>
      <c r="K8" s="131"/>
      <c r="L8" s="9" t="s">
        <v>9</v>
      </c>
    </row>
    <row r="9" spans="1:13" ht="15" customHeight="1" x14ac:dyDescent="0.25">
      <c r="A9" s="137"/>
      <c r="B9" s="138"/>
      <c r="C9" s="138"/>
      <c r="D9" s="138"/>
      <c r="E9" s="138"/>
      <c r="F9" s="138"/>
      <c r="G9" s="139"/>
      <c r="K9" s="132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G20</f>
        <v>14660.8</v>
      </c>
    </row>
    <row r="11" spans="1:13" s="1" customFormat="1" x14ac:dyDescent="0.25">
      <c r="A11" s="28" t="s">
        <v>90</v>
      </c>
      <c r="B11" s="28"/>
      <c r="C11" s="29" t="s">
        <v>78</v>
      </c>
      <c r="D11" s="6"/>
      <c r="E11" s="7"/>
      <c r="F11" s="117"/>
      <c r="G11" s="117"/>
      <c r="H11" s="119">
        <f>SUM(G11:G18)</f>
        <v>14660.8</v>
      </c>
      <c r="I11" s="118">
        <f t="shared" ref="I11:I12" si="0">ROUND(L11-(L11*$K$10),2)</f>
        <v>0</v>
      </c>
      <c r="L11" s="9"/>
    </row>
    <row r="12" spans="1:13" s="1" customFormat="1" x14ac:dyDescent="0.25">
      <c r="A12" s="28" t="s">
        <v>91</v>
      </c>
      <c r="B12" s="28"/>
      <c r="C12" s="29" t="s">
        <v>79</v>
      </c>
      <c r="D12" s="6"/>
      <c r="E12" s="7"/>
      <c r="F12" s="117"/>
      <c r="G12" s="117"/>
      <c r="H12" s="121">
        <f>SUM(G13:G14)</f>
        <v>4799.55</v>
      </c>
      <c r="I12" s="118">
        <f t="shared" si="0"/>
        <v>0</v>
      </c>
      <c r="L12" s="9"/>
    </row>
    <row r="13" spans="1:13" s="1" customFormat="1" ht="33.75" x14ac:dyDescent="0.25">
      <c r="A13" s="6" t="s">
        <v>92</v>
      </c>
      <c r="B13" s="6" t="s">
        <v>86</v>
      </c>
      <c r="C13" s="5" t="s">
        <v>80</v>
      </c>
      <c r="D13" s="6" t="s">
        <v>98</v>
      </c>
      <c r="E13" s="7">
        <v>195.82</v>
      </c>
      <c r="F13" s="117">
        <f t="shared" ref="F13:F18" si="1">ROUND(I13,2)</f>
        <v>9.06</v>
      </c>
      <c r="G13" s="117">
        <f t="shared" ref="G13:G18" si="2">ROUND(F13*E13,2)</f>
        <v>1774.13</v>
      </c>
      <c r="I13" s="118">
        <f t="shared" ref="I13:I18" si="3">ROUND(L13-(L13*$K$10),2)</f>
        <v>9.06</v>
      </c>
      <c r="L13" s="9">
        <v>9.06</v>
      </c>
    </row>
    <row r="14" spans="1:13" s="1" customFormat="1" ht="22.5" x14ac:dyDescent="0.25">
      <c r="A14" s="6" t="s">
        <v>93</v>
      </c>
      <c r="B14" s="6" t="s">
        <v>87</v>
      </c>
      <c r="C14" s="5" t="s">
        <v>81</v>
      </c>
      <c r="D14" s="6" t="s">
        <v>98</v>
      </c>
      <c r="E14" s="7">
        <v>195.82</v>
      </c>
      <c r="F14" s="117">
        <f t="shared" si="1"/>
        <v>15.45</v>
      </c>
      <c r="G14" s="117">
        <f t="shared" si="2"/>
        <v>3025.42</v>
      </c>
      <c r="I14" s="118">
        <f t="shared" si="3"/>
        <v>15.45</v>
      </c>
      <c r="L14" s="9">
        <v>15.45</v>
      </c>
    </row>
    <row r="15" spans="1:13" s="1" customFormat="1" x14ac:dyDescent="0.25">
      <c r="A15" s="28" t="s">
        <v>94</v>
      </c>
      <c r="B15" s="28"/>
      <c r="C15" s="29" t="s">
        <v>82</v>
      </c>
      <c r="D15" s="6"/>
      <c r="E15" s="7"/>
      <c r="F15" s="117"/>
      <c r="G15" s="117"/>
      <c r="H15" s="121">
        <f>SUM(G16)</f>
        <v>8406.5499999999993</v>
      </c>
      <c r="I15" s="118">
        <f t="shared" si="3"/>
        <v>0</v>
      </c>
      <c r="L15" s="9">
        <v>0</v>
      </c>
    </row>
    <row r="16" spans="1:13" s="1" customFormat="1" ht="33.75" x14ac:dyDescent="0.25">
      <c r="A16" s="6" t="s">
        <v>95</v>
      </c>
      <c r="B16" s="6" t="s">
        <v>88</v>
      </c>
      <c r="C16" s="5" t="s">
        <v>83</v>
      </c>
      <c r="D16" s="6" t="s">
        <v>98</v>
      </c>
      <c r="E16" s="7">
        <v>195.82</v>
      </c>
      <c r="F16" s="117">
        <f t="shared" si="1"/>
        <v>42.93</v>
      </c>
      <c r="G16" s="117">
        <f t="shared" si="2"/>
        <v>8406.5499999999993</v>
      </c>
      <c r="I16" s="118">
        <f t="shared" si="3"/>
        <v>42.93</v>
      </c>
      <c r="L16" s="9">
        <v>42.93</v>
      </c>
    </row>
    <row r="17" spans="1:12" s="1" customFormat="1" x14ac:dyDescent="0.25">
      <c r="A17" s="28" t="s">
        <v>96</v>
      </c>
      <c r="B17" s="28"/>
      <c r="C17" s="29" t="s">
        <v>84</v>
      </c>
      <c r="D17" s="6"/>
      <c r="E17" s="7"/>
      <c r="F17" s="117"/>
      <c r="G17" s="117"/>
      <c r="H17" s="121">
        <f>SUM(G18)</f>
        <v>1454.7</v>
      </c>
      <c r="I17" s="118">
        <f t="shared" si="3"/>
        <v>0</v>
      </c>
      <c r="L17" s="9">
        <v>0</v>
      </c>
    </row>
    <row r="18" spans="1:12" s="1" customFormat="1" ht="33.75" x14ac:dyDescent="0.25">
      <c r="A18" s="6" t="s">
        <v>97</v>
      </c>
      <c r="B18" s="6" t="s">
        <v>89</v>
      </c>
      <c r="C18" s="5" t="s">
        <v>85</v>
      </c>
      <c r="D18" s="6" t="s">
        <v>75</v>
      </c>
      <c r="E18" s="7">
        <v>130</v>
      </c>
      <c r="F18" s="117">
        <f t="shared" si="1"/>
        <v>11.19</v>
      </c>
      <c r="G18" s="117">
        <f t="shared" si="2"/>
        <v>1454.7</v>
      </c>
      <c r="I18" s="118">
        <f t="shared" si="3"/>
        <v>11.19</v>
      </c>
      <c r="L18" s="9">
        <v>11.19</v>
      </c>
    </row>
    <row r="19" spans="1:12" s="1" customFormat="1" x14ac:dyDescent="0.25">
      <c r="A19" s="140"/>
      <c r="B19" s="140"/>
      <c r="C19" s="140"/>
      <c r="D19" s="140"/>
      <c r="E19" s="140"/>
      <c r="F19" s="140"/>
      <c r="G19" s="141"/>
      <c r="I19" s="102"/>
      <c r="L19" s="11"/>
    </row>
    <row r="20" spans="1:12" x14ac:dyDescent="0.25">
      <c r="A20" s="127" t="s">
        <v>4</v>
      </c>
      <c r="B20" s="127"/>
      <c r="C20" s="127"/>
      <c r="D20" s="127"/>
      <c r="E20" s="127"/>
      <c r="F20" s="127"/>
      <c r="G20" s="8">
        <f>SUM(G11:G18)</f>
        <v>14660.8</v>
      </c>
      <c r="H20" s="120"/>
    </row>
    <row r="21" spans="1:12" x14ac:dyDescent="0.25">
      <c r="A21" s="26"/>
      <c r="B21" s="26"/>
      <c r="C21" s="26"/>
      <c r="D21" s="26"/>
      <c r="E21" s="26"/>
      <c r="F21" s="26"/>
      <c r="G21" s="26"/>
    </row>
    <row r="22" spans="1:12" ht="15" customHeight="1" x14ac:dyDescent="0.25">
      <c r="A22" s="129" t="s">
        <v>102</v>
      </c>
      <c r="B22" s="129"/>
      <c r="C22" s="129"/>
      <c r="D22" s="129"/>
      <c r="E22" s="129"/>
      <c r="F22" s="129"/>
      <c r="G22" s="129"/>
    </row>
    <row r="23" spans="1:12" x14ac:dyDescent="0.25">
      <c r="A23" s="26"/>
      <c r="B23" s="26"/>
      <c r="C23" s="26"/>
      <c r="D23" s="26"/>
      <c r="E23" s="26"/>
      <c r="F23" s="26"/>
      <c r="G23" s="26"/>
    </row>
    <row r="24" spans="1:12" x14ac:dyDescent="0.25">
      <c r="A24" s="26"/>
      <c r="B24" s="26"/>
      <c r="C24" s="26"/>
      <c r="D24" s="26"/>
      <c r="E24" s="26"/>
      <c r="F24" s="26"/>
      <c r="G24" s="26"/>
    </row>
    <row r="25" spans="1:12" x14ac:dyDescent="0.25">
      <c r="A25" s="26"/>
      <c r="B25" s="26"/>
      <c r="C25" s="26"/>
      <c r="D25" s="26"/>
      <c r="E25" s="26"/>
      <c r="F25" s="26"/>
      <c r="G25" s="26"/>
    </row>
    <row r="26" spans="1:12" x14ac:dyDescent="0.25">
      <c r="A26" s="26"/>
      <c r="B26" s="26"/>
      <c r="C26" s="26"/>
      <c r="D26" s="26"/>
      <c r="E26" s="26"/>
      <c r="F26" s="26"/>
      <c r="G26" s="26"/>
    </row>
    <row r="27" spans="1:12" x14ac:dyDescent="0.25">
      <c r="A27" s="26"/>
      <c r="B27" s="26"/>
      <c r="C27" s="26"/>
      <c r="D27" s="26"/>
      <c r="E27" s="26"/>
      <c r="F27" s="26"/>
      <c r="G27" s="26"/>
    </row>
    <row r="28" spans="1:12" x14ac:dyDescent="0.25">
      <c r="A28" s="26"/>
      <c r="B28" s="26"/>
      <c r="C28" s="26"/>
      <c r="D28" s="26"/>
      <c r="E28" s="26"/>
      <c r="F28" s="26"/>
      <c r="G28" s="26"/>
    </row>
    <row r="29" spans="1:12" x14ac:dyDescent="0.25">
      <c r="A29" s="26"/>
      <c r="B29" s="26"/>
      <c r="C29" s="26"/>
      <c r="D29" s="26"/>
      <c r="E29" s="26"/>
      <c r="F29" s="26"/>
      <c r="G29" s="26"/>
    </row>
  </sheetData>
  <sheetProtection password="EE6F" sheet="1" objects="1" scenarios="1" selectLockedCells="1"/>
  <mergeCells count="8">
    <mergeCell ref="A20:F20"/>
    <mergeCell ref="A7:G7"/>
    <mergeCell ref="A22:G22"/>
    <mergeCell ref="K1:K9"/>
    <mergeCell ref="I2:I6"/>
    <mergeCell ref="A8:G8"/>
    <mergeCell ref="A9:G9"/>
    <mergeCell ref="A19:G19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9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35"/>
  <sheetViews>
    <sheetView workbookViewId="0">
      <selection activeCell="E18" sqref="E18"/>
    </sheetView>
  </sheetViews>
  <sheetFormatPr defaultRowHeight="15" x14ac:dyDescent="0.25"/>
  <cols>
    <col min="1" max="1" width="7.42578125" customWidth="1"/>
    <col min="2" max="2" width="64.42578125" customWidth="1"/>
    <col min="3" max="3" width="11.42578125" bestFit="1" customWidth="1"/>
    <col min="4" max="4" width="7.85546875" customWidth="1"/>
    <col min="5" max="10" width="7" bestFit="1" customWidth="1"/>
    <col min="11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48" t="s">
        <v>22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PAVIMENTAÇÃO EM CONCRETO ARMADO - BARRACÃO DEPARTAMENTO SOCIAL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ORÇAMENTO!A8</f>
        <v>LOCALIZAÇÃO: RUA PRIMO ZENI, LOTE 02, QUADRA 29, LOTEAMENTO JARDIM LUIZ SCHIAVINI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99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49" t="s">
        <v>10</v>
      </c>
      <c r="B15" s="144" t="s">
        <v>23</v>
      </c>
      <c r="C15" s="152" t="s">
        <v>24</v>
      </c>
      <c r="D15" s="108" t="s">
        <v>28</v>
      </c>
      <c r="E15" s="144" t="s">
        <v>11</v>
      </c>
      <c r="F15" s="144"/>
      <c r="G15" s="144" t="s">
        <v>12</v>
      </c>
      <c r="H15" s="144"/>
      <c r="I15" s="144" t="s">
        <v>13</v>
      </c>
      <c r="J15" s="144"/>
      <c r="K15" s="144" t="s">
        <v>14</v>
      </c>
      <c r="L15" s="144"/>
      <c r="M15" s="144" t="s">
        <v>15</v>
      </c>
      <c r="N15" s="144"/>
      <c r="O15" s="144" t="s">
        <v>16</v>
      </c>
      <c r="P15" s="144"/>
      <c r="Q15" s="144" t="s">
        <v>72</v>
      </c>
      <c r="R15" s="144"/>
      <c r="S15" s="144" t="s">
        <v>73</v>
      </c>
      <c r="T15" s="144"/>
      <c r="U15" s="144" t="s">
        <v>74</v>
      </c>
      <c r="V15" s="145"/>
      <c r="W15" s="104"/>
    </row>
    <row r="16" spans="1:23" x14ac:dyDescent="0.25">
      <c r="A16" s="150"/>
      <c r="B16" s="151"/>
      <c r="C16" s="153"/>
      <c r="D16" s="99" t="s">
        <v>29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09" t="s">
        <v>18</v>
      </c>
      <c r="W16" s="104"/>
    </row>
    <row r="17" spans="1:25" x14ac:dyDescent="0.25">
      <c r="A17" s="122">
        <v>1</v>
      </c>
      <c r="B17" s="123" t="str">
        <f>ORÇAMENTO!C11</f>
        <v>PAVIMENTAÇÃO DE BARRACÃO - DEPARTAMENTO SOCIAL</v>
      </c>
      <c r="C17" s="124">
        <f>ORÇAMENTO!H11</f>
        <v>14660.8</v>
      </c>
      <c r="D17" s="125">
        <f>((C17*100)/$C$23)/100</f>
        <v>1</v>
      </c>
      <c r="E17" s="126">
        <f>E22</f>
        <v>1</v>
      </c>
      <c r="F17" s="126">
        <f t="shared" ref="F17:P20" si="0">E17</f>
        <v>1</v>
      </c>
      <c r="G17" s="125">
        <f>G22</f>
        <v>0</v>
      </c>
      <c r="H17" s="126">
        <f t="shared" si="0"/>
        <v>0</v>
      </c>
      <c r="I17" s="125">
        <f>I22</f>
        <v>0</v>
      </c>
      <c r="J17" s="126">
        <f t="shared" si="0"/>
        <v>0</v>
      </c>
      <c r="K17" s="125">
        <f>K22</f>
        <v>0</v>
      </c>
      <c r="L17" s="126">
        <f t="shared" si="0"/>
        <v>0</v>
      </c>
      <c r="M17" s="125">
        <f>M22</f>
        <v>0</v>
      </c>
      <c r="N17" s="126">
        <f t="shared" si="0"/>
        <v>0</v>
      </c>
      <c r="O17" s="125">
        <f>O22</f>
        <v>0</v>
      </c>
      <c r="P17" s="126">
        <f t="shared" si="0"/>
        <v>0</v>
      </c>
      <c r="Q17" s="22"/>
      <c r="R17" s="20">
        <f t="shared" ref="R17:R20" si="1">P17+Q17</f>
        <v>0</v>
      </c>
      <c r="S17" s="22"/>
      <c r="T17" s="20">
        <f t="shared" ref="T17:T20" si="2">R17+S17</f>
        <v>0</v>
      </c>
      <c r="U17" s="22"/>
      <c r="V17" s="111">
        <f t="shared" ref="V17:V20" si="3">T17+U17</f>
        <v>0</v>
      </c>
      <c r="W17" s="105"/>
    </row>
    <row r="18" spans="1:25" x14ac:dyDescent="0.25">
      <c r="A18" s="110" t="s">
        <v>91</v>
      </c>
      <c r="B18" s="19" t="str">
        <f>ORÇAMENTO!C12</f>
        <v>SERVIÇOS INICIAIS</v>
      </c>
      <c r="C18" s="20">
        <f>ORÇAMENTO!H12</f>
        <v>4799.55</v>
      </c>
      <c r="D18" s="30">
        <f>((C18*100)/$C$23)/100</f>
        <v>0.32737299465240643</v>
      </c>
      <c r="E18" s="21">
        <v>100</v>
      </c>
      <c r="F18" s="20">
        <f t="shared" si="0"/>
        <v>100</v>
      </c>
      <c r="G18" s="21"/>
      <c r="H18" s="20">
        <f t="shared" ref="H18:H20" si="4">F18+G18</f>
        <v>100</v>
      </c>
      <c r="I18" s="21"/>
      <c r="J18" s="20">
        <f t="shared" ref="J18:J20" si="5">H18+I18</f>
        <v>100</v>
      </c>
      <c r="K18" s="21"/>
      <c r="L18" s="20">
        <f t="shared" ref="L18:L20" si="6">J18+K18</f>
        <v>100</v>
      </c>
      <c r="M18" s="21"/>
      <c r="N18" s="20">
        <f t="shared" ref="N18:N20" si="7">L18+M18</f>
        <v>100</v>
      </c>
      <c r="O18" s="22"/>
      <c r="P18" s="20">
        <f t="shared" ref="P18:P20" si="8">N18+O18</f>
        <v>100</v>
      </c>
      <c r="Q18" s="22"/>
      <c r="R18" s="20">
        <f t="shared" si="1"/>
        <v>100</v>
      </c>
      <c r="S18" s="22"/>
      <c r="T18" s="20">
        <f t="shared" si="2"/>
        <v>100</v>
      </c>
      <c r="U18" s="22"/>
      <c r="V18" s="111">
        <f t="shared" si="3"/>
        <v>100</v>
      </c>
      <c r="W18" s="105"/>
      <c r="Y18" t="str">
        <f t="shared" ref="Y18:Y20" si="9">IF(P18&lt;&gt;100,"REVER PERCENTUAL ATÉ ATINGIR 100%- CASO NECESSÁRIO","PERCENTUAL CORRETO")</f>
        <v>PERCENTUAL CORRETO</v>
      </c>
    </row>
    <row r="19" spans="1:25" x14ac:dyDescent="0.25">
      <c r="A19" s="110" t="s">
        <v>94</v>
      </c>
      <c r="B19" s="19" t="str">
        <f>ORÇAMENTO!C15</f>
        <v>EXECUÇÃO DE PISO</v>
      </c>
      <c r="C19" s="20">
        <f>ORÇAMENTO!H15</f>
        <v>8406.5499999999993</v>
      </c>
      <c r="D19" s="30">
        <f>((C19*100)/$C$23)/100</f>
        <v>0.57340322492633411</v>
      </c>
      <c r="E19" s="21">
        <v>100</v>
      </c>
      <c r="F19" s="20">
        <f t="shared" si="0"/>
        <v>100</v>
      </c>
      <c r="G19" s="21"/>
      <c r="H19" s="20">
        <f t="shared" si="4"/>
        <v>100</v>
      </c>
      <c r="I19" s="21"/>
      <c r="J19" s="20">
        <f t="shared" si="5"/>
        <v>100</v>
      </c>
      <c r="K19" s="21"/>
      <c r="L19" s="20">
        <f t="shared" si="6"/>
        <v>100</v>
      </c>
      <c r="M19" s="21"/>
      <c r="N19" s="20">
        <f t="shared" si="7"/>
        <v>100</v>
      </c>
      <c r="O19" s="22"/>
      <c r="P19" s="20">
        <f t="shared" si="8"/>
        <v>100</v>
      </c>
      <c r="Q19" s="22"/>
      <c r="R19" s="20">
        <f t="shared" si="1"/>
        <v>100</v>
      </c>
      <c r="S19" s="22"/>
      <c r="T19" s="20">
        <f t="shared" si="2"/>
        <v>100</v>
      </c>
      <c r="U19" s="22"/>
      <c r="V19" s="111">
        <f t="shared" si="3"/>
        <v>100</v>
      </c>
      <c r="W19" s="105"/>
      <c r="Y19" t="str">
        <f t="shared" si="9"/>
        <v>PERCENTUAL CORRETO</v>
      </c>
    </row>
    <row r="20" spans="1:25" x14ac:dyDescent="0.25">
      <c r="A20" s="110" t="s">
        <v>96</v>
      </c>
      <c r="B20" s="19" t="str">
        <f>ORÇAMENTO!C17</f>
        <v>JUNTAS DE DILATAÇÃO</v>
      </c>
      <c r="C20" s="20">
        <f>ORÇAMENTO!H17</f>
        <v>1454.7</v>
      </c>
      <c r="D20" s="30">
        <f>((C20*100)/$C$23)/100</f>
        <v>9.9223780421259414E-2</v>
      </c>
      <c r="E20" s="21">
        <v>100</v>
      </c>
      <c r="F20" s="20">
        <f t="shared" si="0"/>
        <v>100</v>
      </c>
      <c r="G20" s="21"/>
      <c r="H20" s="20">
        <f t="shared" si="4"/>
        <v>100</v>
      </c>
      <c r="I20" s="21"/>
      <c r="J20" s="20">
        <f t="shared" si="5"/>
        <v>100</v>
      </c>
      <c r="K20" s="21"/>
      <c r="L20" s="20">
        <f t="shared" si="6"/>
        <v>100</v>
      </c>
      <c r="M20" s="21"/>
      <c r="N20" s="20">
        <f t="shared" si="7"/>
        <v>100</v>
      </c>
      <c r="O20" s="22"/>
      <c r="P20" s="20">
        <f t="shared" si="8"/>
        <v>100</v>
      </c>
      <c r="Q20" s="22"/>
      <c r="R20" s="20">
        <f t="shared" si="1"/>
        <v>100</v>
      </c>
      <c r="S20" s="22"/>
      <c r="T20" s="20">
        <f t="shared" si="2"/>
        <v>100</v>
      </c>
      <c r="U20" s="22"/>
      <c r="V20" s="111">
        <f t="shared" si="3"/>
        <v>100</v>
      </c>
      <c r="W20" s="105"/>
      <c r="Y20" t="str">
        <f t="shared" si="9"/>
        <v>PERCENTUAL CORRETO</v>
      </c>
    </row>
    <row r="21" spans="1:25" x14ac:dyDescent="0.25">
      <c r="A21" s="110"/>
      <c r="B21" s="19"/>
      <c r="C21" s="20"/>
      <c r="D21" s="101">
        <f>((C21*100)/$C$23)/100</f>
        <v>0</v>
      </c>
      <c r="E21" s="21"/>
      <c r="F21" s="20">
        <f t="shared" ref="F21" si="10">E21</f>
        <v>0</v>
      </c>
      <c r="G21" s="21"/>
      <c r="H21" s="20">
        <f t="shared" ref="H21" si="11">F21+G21</f>
        <v>0</v>
      </c>
      <c r="I21" s="21"/>
      <c r="J21" s="20">
        <f t="shared" ref="J21" si="12">H21+I21</f>
        <v>0</v>
      </c>
      <c r="K21" s="96"/>
      <c r="L21" s="20">
        <f t="shared" ref="L21" si="13">J21+K21</f>
        <v>0</v>
      </c>
      <c r="M21" s="96"/>
      <c r="N21" s="20">
        <f t="shared" ref="N21" si="14">L21+M21</f>
        <v>0</v>
      </c>
      <c r="O21" s="97"/>
      <c r="P21" s="20">
        <f t="shared" ref="P21" si="15">N21+O21</f>
        <v>0</v>
      </c>
      <c r="Q21" s="97"/>
      <c r="R21" s="20">
        <f t="shared" ref="R21" si="16">P21+Q21</f>
        <v>0</v>
      </c>
      <c r="S21" s="97"/>
      <c r="T21" s="20">
        <f t="shared" ref="T21" si="17">R21+S21</f>
        <v>0</v>
      </c>
      <c r="U21" s="97"/>
      <c r="V21" s="111">
        <f t="shared" ref="V21" si="18">T21+U21</f>
        <v>0</v>
      </c>
      <c r="W21" s="105"/>
    </row>
    <row r="22" spans="1:25" x14ac:dyDescent="0.25">
      <c r="A22" s="112"/>
      <c r="B22" s="23" t="s">
        <v>25</v>
      </c>
      <c r="C22" s="31">
        <f>C23/SUM(C17:C20)</f>
        <v>0.5</v>
      </c>
      <c r="D22" s="31">
        <f>SUM(D18:D21)</f>
        <v>1</v>
      </c>
      <c r="E22" s="32">
        <f>(($D$18*E18)/100)+ (($D$19*E19)/100)+ (($D$20*E20)/100)</f>
        <v>1</v>
      </c>
      <c r="F22" s="32">
        <f>E22</f>
        <v>1</v>
      </c>
      <c r="G22" s="32">
        <f>(($D$18*G18)/100)+ (($D$19*G19)/100)+ (($D$20*G20)/100)</f>
        <v>0</v>
      </c>
      <c r="H22" s="32">
        <f>F22+G22</f>
        <v>1</v>
      </c>
      <c r="I22" s="32">
        <f>(($D$18*I18)/100)+ (($D$19*I19)/100)+ (($D$20*I20)/100)</f>
        <v>0</v>
      </c>
      <c r="J22" s="32">
        <f>H22+I22</f>
        <v>1</v>
      </c>
      <c r="K22" s="32">
        <f>(($D$18*K18)/100)+ (($D$19*K19)/100)+ (($D$20*K20)/100)</f>
        <v>0</v>
      </c>
      <c r="L22" s="32">
        <f>J22+K22</f>
        <v>1</v>
      </c>
      <c r="M22" s="32">
        <f>(($D$18*M18)/100)+ (($D$19*M19)/100)+ (($D$20*M20)/100)</f>
        <v>0</v>
      </c>
      <c r="N22" s="32">
        <f>L22+M22</f>
        <v>1</v>
      </c>
      <c r="O22" s="32">
        <f>(($D$18*O18)/100)+ (($D$19*O19)/100)+ (($D$20*O20)/100)</f>
        <v>0</v>
      </c>
      <c r="P22" s="32">
        <f>N22+O22</f>
        <v>1</v>
      </c>
      <c r="Q22" s="32" t="e">
        <f>(($D$17*Q17)/100)+ (($D$18*Q18)/100)+ (($D$19*Q19)/100)+ (($D$20*Q20)/100)+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R22" s="32" t="e">
        <f>P22+Q22</f>
        <v>#REF!</v>
      </c>
      <c r="S22" s="32" t="e">
        <f>(($D$17*S17)/100)+ (($D$18*S18)/100)+ (($D$19*S19)/100)+ (($D$20*S20)/100)+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T22" s="32" t="e">
        <f>R22+S22</f>
        <v>#REF!</v>
      </c>
      <c r="U22" s="32" t="e">
        <f>(($D$17*U17)/100)+ (($D$18*U18)/100)+ (($D$19*U19)/100)+ (($D$20*U20)/100)+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V22" s="32" t="e">
        <f>T22+U22</f>
        <v>#REF!</v>
      </c>
      <c r="W22" s="106"/>
    </row>
    <row r="23" spans="1:25" x14ac:dyDescent="0.25">
      <c r="A23" s="113"/>
      <c r="B23" s="25" t="s">
        <v>26</v>
      </c>
      <c r="C23" s="24">
        <f>SUM(C18:C21)</f>
        <v>14660.8</v>
      </c>
      <c r="D23" s="31">
        <f>D22</f>
        <v>1</v>
      </c>
      <c r="E23" s="142">
        <f>($C$23*E22)</f>
        <v>14660.8</v>
      </c>
      <c r="F23" s="142"/>
      <c r="G23" s="142">
        <f t="shared" ref="G23" si="19">($C$23*G22)</f>
        <v>0</v>
      </c>
      <c r="H23" s="142"/>
      <c r="I23" s="142">
        <f t="shared" ref="I23" si="20">($C$23*I22)</f>
        <v>0</v>
      </c>
      <c r="J23" s="142"/>
      <c r="K23" s="142">
        <f t="shared" ref="K23" si="21">($C$23*K22)</f>
        <v>0</v>
      </c>
      <c r="L23" s="142"/>
      <c r="M23" s="142">
        <f t="shared" ref="M23" si="22">($C$23*M22)</f>
        <v>0</v>
      </c>
      <c r="N23" s="142"/>
      <c r="O23" s="142">
        <f t="shared" ref="O23" si="23">($C$23*O22)</f>
        <v>0</v>
      </c>
      <c r="P23" s="142"/>
      <c r="Q23" s="142" t="e">
        <f t="shared" ref="Q23" si="24">($C$23*Q22)</f>
        <v>#REF!</v>
      </c>
      <c r="R23" s="142"/>
      <c r="S23" s="142" t="e">
        <f t="shared" ref="S23" si="25">($C$23*S22)</f>
        <v>#REF!</v>
      </c>
      <c r="T23" s="142"/>
      <c r="U23" s="142" t="e">
        <f t="shared" ref="U23" si="26">($C$23*U22)</f>
        <v>#REF!</v>
      </c>
      <c r="V23" s="146"/>
      <c r="W23" s="107"/>
    </row>
    <row r="24" spans="1:25" ht="15.75" thickBot="1" x14ac:dyDescent="0.3">
      <c r="A24" s="114"/>
      <c r="B24" s="115" t="s">
        <v>27</v>
      </c>
      <c r="C24" s="116"/>
      <c r="D24" s="116"/>
      <c r="E24" s="143">
        <f>E23</f>
        <v>14660.8</v>
      </c>
      <c r="F24" s="143"/>
      <c r="G24" s="143">
        <f>G23+E24</f>
        <v>14660.8</v>
      </c>
      <c r="H24" s="143"/>
      <c r="I24" s="143">
        <f t="shared" ref="I24" si="27">I23+G24</f>
        <v>14660.8</v>
      </c>
      <c r="J24" s="143"/>
      <c r="K24" s="143">
        <f t="shared" ref="K24" si="28">K23+I24</f>
        <v>14660.8</v>
      </c>
      <c r="L24" s="143"/>
      <c r="M24" s="143">
        <f t="shared" ref="M24" si="29">M23+K24</f>
        <v>14660.8</v>
      </c>
      <c r="N24" s="143"/>
      <c r="O24" s="143">
        <f t="shared" ref="O24" si="30">O23+M24</f>
        <v>14660.8</v>
      </c>
      <c r="P24" s="143"/>
      <c r="Q24" s="143" t="e">
        <f t="shared" ref="Q24" si="31">Q23+O24</f>
        <v>#REF!</v>
      </c>
      <c r="R24" s="143"/>
      <c r="S24" s="143" t="e">
        <f t="shared" ref="S24" si="32">S23+Q24</f>
        <v>#REF!</v>
      </c>
      <c r="T24" s="143"/>
      <c r="U24" s="143" t="e">
        <f t="shared" ref="U24" si="33">U23+S24</f>
        <v>#REF!</v>
      </c>
      <c r="V24" s="147"/>
      <c r="W24" s="107"/>
    </row>
    <row r="26" spans="1:25" x14ac:dyDescent="0.25">
      <c r="A26" s="98"/>
      <c r="B26" s="98"/>
      <c r="C26" s="27"/>
      <c r="D26" s="98"/>
      <c r="E26" s="98"/>
      <c r="F26" s="98"/>
      <c r="G26" s="98"/>
      <c r="H26" s="98"/>
      <c r="I26" s="98"/>
      <c r="J26" s="98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</row>
    <row r="27" spans="1:25" x14ac:dyDescent="0.25">
      <c r="A27" s="27" t="s">
        <v>30</v>
      </c>
      <c r="B27" s="27"/>
      <c r="C27" s="27"/>
      <c r="D27" s="27" t="s">
        <v>66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</row>
    <row r="28" spans="1:25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</row>
    <row r="29" spans="1:25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</row>
    <row r="30" spans="1:25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</row>
    <row r="31" spans="1:25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</row>
    <row r="32" spans="1:25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</row>
    <row r="34" spans="1:23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</row>
    <row r="35" spans="1:23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</row>
  </sheetData>
  <sheetProtection password="EE6F" sheet="1" objects="1" scenarios="1" selectLockedCells="1"/>
  <mergeCells count="31">
    <mergeCell ref="A9:V9"/>
    <mergeCell ref="E23:F23"/>
    <mergeCell ref="G23:H23"/>
    <mergeCell ref="I23:J23"/>
    <mergeCell ref="K23:L23"/>
    <mergeCell ref="M23:N23"/>
    <mergeCell ref="K15:L15"/>
    <mergeCell ref="A15:A16"/>
    <mergeCell ref="E15:F15"/>
    <mergeCell ref="G15:H15"/>
    <mergeCell ref="I15:J15"/>
    <mergeCell ref="B15:B16"/>
    <mergeCell ref="C15:C16"/>
    <mergeCell ref="Q15:R15"/>
    <mergeCell ref="Q23:R23"/>
    <mergeCell ref="S15:T15"/>
    <mergeCell ref="E24:F24"/>
    <mergeCell ref="G24:H24"/>
    <mergeCell ref="I24:J24"/>
    <mergeCell ref="K24:L24"/>
    <mergeCell ref="M24:N24"/>
    <mergeCell ref="Q24:R24"/>
    <mergeCell ref="O24:P24"/>
    <mergeCell ref="M15:N15"/>
    <mergeCell ref="O15:P15"/>
    <mergeCell ref="O23:P23"/>
    <mergeCell ref="S23:T23"/>
    <mergeCell ref="S24:T24"/>
    <mergeCell ref="U15:V15"/>
    <mergeCell ref="U23:V23"/>
    <mergeCell ref="U24:V24"/>
  </mergeCells>
  <conditionalFormatting sqref="R17:R21 F17:F21 T17:T21 V17:V21 H17:H20 J17:J20 L17:L20 N17:N20 P17:P21">
    <cfRule type="cellIs" dxfId="23" priority="41" stopIfTrue="1" operator="equal">
      <formula>D17+F17-100</formula>
    </cfRule>
  </conditionalFormatting>
  <conditionalFormatting sqref="N21">
    <cfRule type="cellIs" dxfId="22" priority="40" stopIfTrue="1" operator="equal">
      <formula>L21+N21-100</formula>
    </cfRule>
  </conditionalFormatting>
  <conditionalFormatting sqref="L21">
    <cfRule type="cellIs" dxfId="21" priority="39" stopIfTrue="1" operator="equal">
      <formula>J21+L21-100</formula>
    </cfRule>
  </conditionalFormatting>
  <conditionalFormatting sqref="J21">
    <cfRule type="cellIs" dxfId="20" priority="38" stopIfTrue="1" operator="equal">
      <formula>H21+J21-100</formula>
    </cfRule>
  </conditionalFormatting>
  <conditionalFormatting sqref="H21">
    <cfRule type="cellIs" dxfId="19" priority="37" stopIfTrue="1" operator="equal">
      <formula>F21+H21-100</formula>
    </cfRule>
  </conditionalFormatting>
  <conditionalFormatting sqref="F17:F21 V17:W21 R17:R21 T17:T21 H17:H21 J17:J21 L17:L21 N17:N21 P17:P21">
    <cfRule type="cellIs" dxfId="18" priority="30" operator="equal">
      <formula>0</formula>
    </cfRule>
  </conditionalFormatting>
  <conditionalFormatting sqref="W17:W21">
    <cfRule type="cellIs" dxfId="17" priority="43" stopIfTrue="1" operator="equal">
      <formula>O17+W17-100</formula>
    </cfRule>
  </conditionalFormatting>
  <conditionalFormatting sqref="E17">
    <cfRule type="cellIs" dxfId="16" priority="22" stopIfTrue="1" operator="equal">
      <formula>C17+E17-100</formula>
    </cfRule>
  </conditionalFormatting>
  <conditionalFormatting sqref="E17">
    <cfRule type="cellIs" dxfId="15" priority="21" operator="equal">
      <formula>0</formula>
    </cfRule>
  </conditionalFormatting>
  <conditionalFormatting sqref="G17">
    <cfRule type="cellIs" dxfId="14" priority="10" stopIfTrue="1" operator="equal">
      <formula>E17+G17-100</formula>
    </cfRule>
  </conditionalFormatting>
  <conditionalFormatting sqref="G17">
    <cfRule type="cellIs" dxfId="13" priority="9" operator="equal">
      <formula>0</formula>
    </cfRule>
  </conditionalFormatting>
  <conditionalFormatting sqref="O17">
    <cfRule type="cellIs" dxfId="12" priority="1" operator="equal">
      <formula>0</formula>
    </cfRule>
  </conditionalFormatting>
  <conditionalFormatting sqref="I17">
    <cfRule type="cellIs" dxfId="11" priority="8" stopIfTrue="1" operator="equal">
      <formula>G17+I17-100</formula>
    </cfRule>
  </conditionalFormatting>
  <conditionalFormatting sqref="I17">
    <cfRule type="cellIs" dxfId="10" priority="7" operator="equal">
      <formula>0</formula>
    </cfRule>
  </conditionalFormatting>
  <conditionalFormatting sqref="K17">
    <cfRule type="cellIs" dxfId="9" priority="6" stopIfTrue="1" operator="equal">
      <formula>I17+K17-100</formula>
    </cfRule>
  </conditionalFormatting>
  <conditionalFormatting sqref="K17">
    <cfRule type="cellIs" dxfId="8" priority="5" operator="equal">
      <formula>0</formula>
    </cfRule>
  </conditionalFormatting>
  <conditionalFormatting sqref="M17">
    <cfRule type="cellIs" dxfId="7" priority="4" stopIfTrue="1" operator="equal">
      <formula>K17+M17-100</formula>
    </cfRule>
  </conditionalFormatting>
  <conditionalFormatting sqref="M17">
    <cfRule type="cellIs" dxfId="6" priority="3" operator="equal">
      <formula>0</formula>
    </cfRule>
  </conditionalFormatting>
  <conditionalFormatting sqref="O17">
    <cfRule type="cellIs" dxfId="5" priority="2" stopIfTrue="1" operator="equal">
      <formula>M17+O17-100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545466F1-51E7-4D0E-96E1-1A7BEA910F3D}">
            <xm:f>NOT(ISERROR(SEARCH(#REF!,Y17)))</xm:f>
            <xm:f>#REF!</xm:f>
            <x14:dxf>
              <font>
                <b/>
                <i val="0"/>
                <color rgb="FFFF0000"/>
              </font>
            </x14:dxf>
          </x14:cfRule>
          <xm:sqref>Y17:Y21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A4" workbookViewId="0">
      <selection activeCell="O21" sqref="O21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6" max="7" width="9.5703125" customWidth="1"/>
    <col min="9" max="9" width="10.42578125" customWidth="1"/>
    <col min="10" max="12" width="10.7109375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54" t="s">
        <v>61</v>
      </c>
      <c r="B8" s="154"/>
      <c r="C8" s="154"/>
      <c r="D8" s="48"/>
      <c r="E8" s="91" t="s">
        <v>62</v>
      </c>
    </row>
    <row r="9" spans="1:5" x14ac:dyDescent="0.25">
      <c r="A9" s="48"/>
      <c r="B9" s="92"/>
      <c r="C9" s="92"/>
      <c r="D9" s="92"/>
      <c r="E9" s="93" t="s">
        <v>63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31</v>
      </c>
      <c r="B11" s="94" t="s">
        <v>71</v>
      </c>
      <c r="C11" s="163" t="s">
        <v>32</v>
      </c>
      <c r="D11" s="164"/>
      <c r="E11" s="165"/>
    </row>
    <row r="12" spans="1:5" x14ac:dyDescent="0.25">
      <c r="A12" s="39"/>
      <c r="B12" s="39"/>
      <c r="C12" s="166" t="str">
        <f>Import.Município</f>
        <v>CORONEL VIVIDA - PR</v>
      </c>
      <c r="D12" s="167"/>
      <c r="E12" s="168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33</v>
      </c>
      <c r="B14" s="155" t="str">
        <f>ORÇAMENTO!A7</f>
        <v>OBJETO: PAVIMENTAÇÃO EM CONCRETO ARMADO - BARRACÃO DEPARTAMENTO SOCIAL</v>
      </c>
      <c r="C14" s="157" t="str">
        <f>ORÇAMENTO!A8</f>
        <v>LOCALIZAÇÃO: RUA PRIMO ZENI, LOTE 02, QUADRA 29, LOTEAMENTO JARDIM LUIZ SCHIAVINI</v>
      </c>
      <c r="D14" s="158"/>
      <c r="E14" s="159"/>
    </row>
    <row r="15" spans="1:5" ht="25.5" customHeight="1" x14ac:dyDescent="0.25">
      <c r="A15" s="43" t="s">
        <v>64</v>
      </c>
      <c r="B15" s="156"/>
      <c r="C15" s="160"/>
      <c r="D15" s="161"/>
      <c r="E15" s="162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34</v>
      </c>
      <c r="B17" s="45"/>
      <c r="C17" s="46"/>
      <c r="D17" s="46"/>
      <c r="E17" s="45"/>
    </row>
    <row r="18" spans="1:12" x14ac:dyDescent="0.25">
      <c r="A18" s="169" t="s">
        <v>100</v>
      </c>
      <c r="B18" s="169"/>
      <c r="C18" s="169"/>
      <c r="D18" s="169"/>
      <c r="E18" s="169"/>
    </row>
    <row r="19" spans="1:12" x14ac:dyDescent="0.25">
      <c r="A19" s="48"/>
      <c r="B19" s="48"/>
      <c r="C19" s="48"/>
      <c r="D19" s="48"/>
      <c r="E19" s="48"/>
      <c r="I19" s="176" t="s">
        <v>103</v>
      </c>
      <c r="J19" s="177" t="s">
        <v>67</v>
      </c>
      <c r="K19" s="177" t="s">
        <v>68</v>
      </c>
      <c r="L19" s="177" t="s">
        <v>69</v>
      </c>
    </row>
    <row r="20" spans="1:12" x14ac:dyDescent="0.25">
      <c r="A20" s="49" t="s">
        <v>35</v>
      </c>
      <c r="B20" s="50"/>
      <c r="C20" s="50"/>
      <c r="D20" s="51" t="s">
        <v>36</v>
      </c>
      <c r="E20" s="51" t="s">
        <v>37</v>
      </c>
      <c r="I20" s="176"/>
      <c r="J20" s="178"/>
      <c r="K20" s="178"/>
      <c r="L20" s="178"/>
    </row>
    <row r="21" spans="1:12" x14ac:dyDescent="0.25">
      <c r="A21" s="52" t="s">
        <v>38</v>
      </c>
      <c r="B21" s="53"/>
      <c r="C21" s="53"/>
      <c r="D21" s="54" t="s">
        <v>39</v>
      </c>
      <c r="E21" s="55">
        <v>0.04</v>
      </c>
      <c r="I21" s="179" t="s">
        <v>104</v>
      </c>
      <c r="J21" s="180">
        <v>0.03</v>
      </c>
      <c r="K21" s="180">
        <v>0.04</v>
      </c>
      <c r="L21" s="180">
        <v>5.5E-2</v>
      </c>
    </row>
    <row r="22" spans="1:12" x14ac:dyDescent="0.25">
      <c r="A22" s="56" t="s">
        <v>40</v>
      </c>
      <c r="B22" s="57"/>
      <c r="C22" s="57"/>
      <c r="D22" s="58" t="s">
        <v>41</v>
      </c>
      <c r="E22" s="59">
        <v>8.0000000000000002E-3</v>
      </c>
      <c r="I22" s="179" t="s">
        <v>104</v>
      </c>
      <c r="J22" s="180">
        <v>8.0000000000000002E-3</v>
      </c>
      <c r="K22" s="180">
        <v>8.0000000000000002E-3</v>
      </c>
      <c r="L22" s="180">
        <v>0.01</v>
      </c>
    </row>
    <row r="23" spans="1:12" x14ac:dyDescent="0.25">
      <c r="A23" s="56" t="s">
        <v>42</v>
      </c>
      <c r="B23" s="57"/>
      <c r="C23" s="57"/>
      <c r="D23" s="58" t="s">
        <v>43</v>
      </c>
      <c r="E23" s="59">
        <v>1.2699999999999999E-2</v>
      </c>
      <c r="I23" s="179" t="s">
        <v>104</v>
      </c>
      <c r="J23" s="180">
        <v>9.7000000000000003E-3</v>
      </c>
      <c r="K23" s="180">
        <v>1.2699999999999999E-2</v>
      </c>
      <c r="L23" s="180">
        <v>1.2699999999999999E-2</v>
      </c>
    </row>
    <row r="24" spans="1:12" x14ac:dyDescent="0.25">
      <c r="A24" s="56" t="s">
        <v>44</v>
      </c>
      <c r="B24" s="57"/>
      <c r="C24" s="57"/>
      <c r="D24" s="58" t="s">
        <v>45</v>
      </c>
      <c r="E24" s="59">
        <v>1.23E-2</v>
      </c>
      <c r="I24" s="179" t="s">
        <v>104</v>
      </c>
      <c r="J24" s="180">
        <v>5.8999999999999999E-3</v>
      </c>
      <c r="K24" s="180">
        <v>1.23E-2</v>
      </c>
      <c r="L24" s="180">
        <v>1.3899999999999999E-2</v>
      </c>
    </row>
    <row r="25" spans="1:12" x14ac:dyDescent="0.25">
      <c r="A25" s="60" t="s">
        <v>46</v>
      </c>
      <c r="B25" s="61"/>
      <c r="C25" s="61"/>
      <c r="D25" s="58" t="s">
        <v>47</v>
      </c>
      <c r="E25" s="62">
        <v>7.3999999999999996E-2</v>
      </c>
      <c r="I25" s="179" t="s">
        <v>104</v>
      </c>
      <c r="J25" s="180">
        <v>6.1600000000000002E-2</v>
      </c>
      <c r="K25" s="180">
        <v>7.400000000000001E-2</v>
      </c>
      <c r="L25" s="180">
        <v>8.9600000000000013E-2</v>
      </c>
    </row>
    <row r="26" spans="1:12" x14ac:dyDescent="0.25">
      <c r="A26" s="60" t="s">
        <v>48</v>
      </c>
      <c r="B26" s="63" t="s">
        <v>49</v>
      </c>
      <c r="C26" s="64"/>
      <c r="D26" s="65" t="s">
        <v>50</v>
      </c>
      <c r="E26" s="62">
        <v>6.4999999999999997E-3</v>
      </c>
      <c r="I26" s="179" t="s">
        <v>104</v>
      </c>
      <c r="J26" s="180">
        <v>3.6499999999999998E-2</v>
      </c>
      <c r="K26" s="180">
        <v>3.6499999999999998E-2</v>
      </c>
      <c r="L26" s="180">
        <v>3.6499999999999998E-2</v>
      </c>
    </row>
    <row r="27" spans="1:12" x14ac:dyDescent="0.25">
      <c r="A27" s="66"/>
      <c r="B27" s="63" t="s">
        <v>51</v>
      </c>
      <c r="C27" s="64"/>
      <c r="D27" s="65"/>
      <c r="E27" s="62">
        <v>0.03</v>
      </c>
      <c r="I27" s="179" t="s">
        <v>104</v>
      </c>
      <c r="J27" s="180">
        <v>0</v>
      </c>
      <c r="K27" s="180">
        <v>2.5000000000000001E-2</v>
      </c>
      <c r="L27" s="180">
        <v>0.05</v>
      </c>
    </row>
    <row r="28" spans="1:12" x14ac:dyDescent="0.25">
      <c r="A28" s="66"/>
      <c r="B28" s="63" t="s">
        <v>52</v>
      </c>
      <c r="C28" s="64"/>
      <c r="D28" s="65"/>
      <c r="E28" s="67">
        <f>IF(A18=" - Fornecimento de Materiais e Equipamentos (Aquisição direta)",0,ROUND(E37*D38,4))</f>
        <v>0.03</v>
      </c>
      <c r="I28" s="181" t="s">
        <v>104</v>
      </c>
      <c r="J28" s="180">
        <v>0</v>
      </c>
      <c r="K28" s="180">
        <v>4.4999999999999998E-2</v>
      </c>
      <c r="L28" s="180">
        <v>4.4999999999999998E-2</v>
      </c>
    </row>
    <row r="29" spans="1:12" x14ac:dyDescent="0.25">
      <c r="A29" s="66"/>
      <c r="B29" s="68" t="s">
        <v>53</v>
      </c>
      <c r="C29" s="70"/>
      <c r="D29" s="65"/>
      <c r="E29" s="71">
        <f>IF([2]Dados!$G$28="SELECIONAR","Ver DADOS",IF(A18=" - Fornecimento de Materiais e Equipamentos (Aquisição direta)",0,IF([2]Dados!$G$28="não desonerado",0%,4.5%)))</f>
        <v>4.4999999999999998E-2</v>
      </c>
      <c r="I29" s="182"/>
      <c r="J29" s="180"/>
      <c r="K29" s="180"/>
      <c r="L29" s="180"/>
    </row>
    <row r="30" spans="1:12" x14ac:dyDescent="0.25">
      <c r="A30" s="72" t="s">
        <v>54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0.2354</v>
      </c>
    </row>
    <row r="31" spans="1:12" x14ac:dyDescent="0.25">
      <c r="A31" s="74" t="s">
        <v>55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0.2979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56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71" t="str">
        <f>IF(AND(A18=" - Fornecimento de Materiais e Equipamentos (Aquisição direta)",E$31=0),"",IF(OR($Y$10&lt;$AA$10,$Y$10&gt;$AB$10)=TRUE(),$AA$21,""))</f>
        <v/>
      </c>
      <c r="B35" s="171"/>
      <c r="C35" s="171"/>
      <c r="D35" s="171"/>
      <c r="E35" s="171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72" t="s">
        <v>57</v>
      </c>
      <c r="B37" s="173"/>
      <c r="C37" s="173"/>
      <c r="D37" s="173"/>
      <c r="E37" s="78">
        <v>0.6</v>
      </c>
    </row>
    <row r="38" spans="1:5" x14ac:dyDescent="0.25">
      <c r="A38" s="172" t="s">
        <v>58</v>
      </c>
      <c r="B38" s="173"/>
      <c r="C38" s="173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74" t="s">
        <v>59</v>
      </c>
      <c r="B40" s="175"/>
      <c r="C40" s="175"/>
      <c r="D40" s="175"/>
      <c r="E40" s="175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66</v>
      </c>
      <c r="B44" s="69"/>
      <c r="C44" s="61"/>
      <c r="D44" s="48"/>
      <c r="E44" s="48"/>
    </row>
    <row r="45" spans="1:5" x14ac:dyDescent="0.25">
      <c r="A45" s="170" t="s">
        <v>65</v>
      </c>
      <c r="B45" s="170"/>
      <c r="C45" s="170"/>
      <c r="D45" s="86" t="s">
        <v>60</v>
      </c>
      <c r="E45" s="87" t="s">
        <v>101</v>
      </c>
    </row>
    <row r="46" spans="1:5" x14ac:dyDescent="0.25">
      <c r="A46" s="170" t="s">
        <v>70</v>
      </c>
      <c r="B46" s="170"/>
      <c r="C46" s="170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2">
    <mergeCell ref="A45:C45"/>
    <mergeCell ref="A46:C46"/>
    <mergeCell ref="A35:E35"/>
    <mergeCell ref="A37:D37"/>
    <mergeCell ref="A38:C38"/>
    <mergeCell ref="A40:E40"/>
    <mergeCell ref="A8:C8"/>
    <mergeCell ref="B14:B15"/>
    <mergeCell ref="C14:E15"/>
    <mergeCell ref="C11:E11"/>
    <mergeCell ref="C12:E12"/>
    <mergeCell ref="A18:E18"/>
  </mergeCells>
  <conditionalFormatting sqref="I29">
    <cfRule type="expression" dxfId="1" priority="1" stopIfTrue="1">
      <formula>AND(I29&lt;&gt;"OK",I29&lt;&gt;"-",I29&lt;&gt;"")</formula>
    </cfRule>
    <cfRule type="cellIs" dxfId="0" priority="2" stopIfTrue="1" operator="equal">
      <formula>"OK"</formula>
    </cfRule>
  </conditionalFormatting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ErrorMessage="1" sqref="A18:E18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2021-01-27T18:37:29Z</cp:lastPrinted>
  <dcterms:created xsi:type="dcterms:W3CDTF">2013-05-17T17:26:46Z</dcterms:created>
  <dcterms:modified xsi:type="dcterms:W3CDTF">2021-02-01T12:34:02Z</dcterms:modified>
</cp:coreProperties>
</file>