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ORÇAMENTO!$A$9:$G$35</definedName>
    <definedName name="_xlnm.Print_Area" localSheetId="2">BDI!$A$1:$E$46</definedName>
    <definedName name="_xlnm.Print_Area" localSheetId="1">CRONOGRAMA!$A$1:$V$49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B26" i="2" l="1"/>
  <c r="B25" i="2"/>
  <c r="B24" i="2"/>
  <c r="B23" i="2"/>
  <c r="B22" i="2"/>
  <c r="B21" i="2"/>
  <c r="B20" i="2"/>
  <c r="B19" i="2"/>
  <c r="B18" i="2"/>
  <c r="B17" i="2" l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F28" i="2"/>
  <c r="H28" i="2" s="1"/>
  <c r="J28" i="2" s="1"/>
  <c r="F29" i="2"/>
  <c r="H29" i="2" s="1"/>
  <c r="J29" i="2" s="1"/>
  <c r="F30" i="2"/>
  <c r="H30" i="2" s="1"/>
  <c r="J30" i="2" s="1"/>
  <c r="F31" i="2"/>
  <c r="H31" i="2" s="1"/>
  <c r="J31" i="2" s="1"/>
  <c r="F32" i="2"/>
  <c r="H32" i="2" s="1"/>
  <c r="J32" i="2" s="1"/>
  <c r="F33" i="2"/>
  <c r="H33" i="2" s="1"/>
  <c r="J33" i="2" s="1"/>
  <c r="F34" i="2"/>
  <c r="H34" i="2" s="1"/>
  <c r="J34" i="2" s="1"/>
  <c r="F35" i="2"/>
  <c r="H35" i="2" s="1"/>
  <c r="J35" i="2" s="1"/>
  <c r="F36" i="2"/>
  <c r="H36" i="2" s="1"/>
  <c r="J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R38" i="2" s="1"/>
  <c r="T38" i="2" s="1"/>
  <c r="V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0" i="1"/>
  <c r="F10" i="1" s="1"/>
  <c r="G10" i="1" s="1"/>
  <c r="I11" i="1"/>
  <c r="F11" i="1" s="1"/>
  <c r="G11" i="1" s="1"/>
  <c r="I12" i="1"/>
  <c r="I13" i="1"/>
  <c r="F13" i="1" s="1"/>
  <c r="G13" i="1" s="1"/>
  <c r="I14" i="1"/>
  <c r="F14" i="1" s="1"/>
  <c r="G14" i="1" s="1"/>
  <c r="I15" i="1"/>
  <c r="F15" i="1" s="1"/>
  <c r="G15" i="1" s="1"/>
  <c r="H14" i="1" s="1"/>
  <c r="C19" i="2" s="1"/>
  <c r="I16" i="1"/>
  <c r="F16" i="1" s="1"/>
  <c r="G16" i="1" s="1"/>
  <c r="I17" i="1"/>
  <c r="F17" i="1" s="1"/>
  <c r="G17" i="1" s="1"/>
  <c r="I18" i="1"/>
  <c r="F18" i="1" s="1"/>
  <c r="G18" i="1" s="1"/>
  <c r="H17" i="1" s="1"/>
  <c r="C20" i="2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H30" i="1" s="1"/>
  <c r="C25" i="2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H27" i="1" l="1"/>
  <c r="C24" i="2" s="1"/>
  <c r="H19" i="1"/>
  <c r="C21" i="2" s="1"/>
  <c r="H24" i="1"/>
  <c r="H32" i="1"/>
  <c r="C26" i="2" s="1"/>
  <c r="Y20" i="2"/>
  <c r="L36" i="2"/>
  <c r="N36" i="2" s="1"/>
  <c r="P36" i="2" s="1"/>
  <c r="L27" i="2"/>
  <c r="N27" i="2" s="1"/>
  <c r="P27" i="2" s="1"/>
  <c r="L34" i="2"/>
  <c r="N34" i="2" s="1"/>
  <c r="P34" i="2" s="1"/>
  <c r="L28" i="2"/>
  <c r="N28" i="2" s="1"/>
  <c r="P28" i="2" s="1"/>
  <c r="L33" i="2"/>
  <c r="N33" i="2" s="1"/>
  <c r="P33" i="2" s="1"/>
  <c r="L29" i="2"/>
  <c r="N29" i="2" s="1"/>
  <c r="P29" i="2" s="1"/>
  <c r="L35" i="2"/>
  <c r="N35" i="2" s="1"/>
  <c r="P35" i="2" s="1"/>
  <c r="L32" i="2"/>
  <c r="N32" i="2" s="1"/>
  <c r="P32" i="2" s="1"/>
  <c r="L31" i="2"/>
  <c r="N31" i="2" s="1"/>
  <c r="P31" i="2" s="1"/>
  <c r="L30" i="2"/>
  <c r="N30" i="2" s="1"/>
  <c r="P30" i="2" s="1"/>
  <c r="R19" i="2"/>
  <c r="T19" i="2" s="1"/>
  <c r="V19" i="2" s="1"/>
  <c r="Y19" i="2"/>
  <c r="Y25" i="2"/>
  <c r="Y40" i="2"/>
  <c r="Y24" i="2"/>
  <c r="Y39" i="2"/>
  <c r="Y23" i="2"/>
  <c r="Y38" i="2"/>
  <c r="Y22" i="2"/>
  <c r="Y37" i="2"/>
  <c r="Y21" i="2"/>
  <c r="Y26" i="2"/>
  <c r="Y18" i="2"/>
  <c r="C14" i="5"/>
  <c r="B14" i="5"/>
  <c r="F12" i="1"/>
  <c r="G12" i="1" s="1"/>
  <c r="H11" i="1" s="1"/>
  <c r="H10" i="1" l="1"/>
  <c r="C18" i="2"/>
  <c r="H23" i="1"/>
  <c r="C23" i="2"/>
  <c r="R36" i="2"/>
  <c r="T36" i="2" s="1"/>
  <c r="V36" i="2" s="1"/>
  <c r="Y36" i="2"/>
  <c r="R35" i="2"/>
  <c r="T35" i="2" s="1"/>
  <c r="V35" i="2" s="1"/>
  <c r="Y35" i="2"/>
  <c r="R33" i="2"/>
  <c r="T33" i="2" s="1"/>
  <c r="V33" i="2" s="1"/>
  <c r="Y33" i="2"/>
  <c r="R34" i="2"/>
  <c r="T34" i="2" s="1"/>
  <c r="V34" i="2" s="1"/>
  <c r="Y34" i="2"/>
  <c r="R31" i="2"/>
  <c r="T31" i="2" s="1"/>
  <c r="V31" i="2" s="1"/>
  <c r="Y31" i="2"/>
  <c r="R32" i="2"/>
  <c r="T32" i="2" s="1"/>
  <c r="V32" i="2" s="1"/>
  <c r="Y32" i="2"/>
  <c r="R29" i="2"/>
  <c r="T29" i="2" s="1"/>
  <c r="V29" i="2" s="1"/>
  <c r="Y29" i="2"/>
  <c r="R28" i="2"/>
  <c r="T28" i="2" s="1"/>
  <c r="V28" i="2" s="1"/>
  <c r="Y28" i="2"/>
  <c r="Y30" i="2"/>
  <c r="R30" i="2"/>
  <c r="T30" i="2" s="1"/>
  <c r="V30" i="2" s="1"/>
  <c r="R27" i="2"/>
  <c r="T27" i="2" s="1"/>
  <c r="V27" i="2" s="1"/>
  <c r="Y27" i="2"/>
  <c r="G37" i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9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<sst xmlns="http://schemas.openxmlformats.org/spreadsheetml/2006/main" count="183" uniqueCount="131">
  <si>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</si>
  <si>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</si>
  <si>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</si>
  <si>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</si>
  <si>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</si>
  <si>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</si>
  <si>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</si>
  <si>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</si>
  <si>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</si>
  <si>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</si>
  <si>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</si>
  <si>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</si>
  <si>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</si>
  <si>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</si>
  <si>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</si>
  <si>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</si>
  <si>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</si>
  <si>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</si>
  <si>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</si>
  <si>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</si>
  <si>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</si>
  <si>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</si>
  <si>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</si>
  <si>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</si>
  <si>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</si>
  <si>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</si>
  <si>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</si>
  <si>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</si>
  <si>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</si>
  <si>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</si>
  <si>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</si>
  <si>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</si>
  <si>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</si>
  <si>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</si>
  <si>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</si>
  <si>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</si>
  <si>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</si>
  <si>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</si>
  <si>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</si>
  <si>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</si>
  <si>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</si>
  <si>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</si>
  <si>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</si>
  <si>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</si>
  <si>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</si>
  <si>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</si>
  <si>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</si>
  <si>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</si>
  <si>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</si>
  <si>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</si>
  <si>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</si>
  <si>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</si>
  <si>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</si>
  <si>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</si>
  <si>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</si>
  <si>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</si>
  <si>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</si>
  <si>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</si>
  <si>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</si>
  <si>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</si>
  <si>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</si>
  <si>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</si>
  <si>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</si>
  <si>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</si>
  <si>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</si>
  <si>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</si>
  <si>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</si>
  <si>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</si>
  <si>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1.1.1</t>
  </si>
  <si>
    <t>1.2</t>
  </si>
  <si>
    <t>1.2.1</t>
  </si>
  <si>
    <t>1.3</t>
  </si>
  <si>
    <t>1.3.1</t>
  </si>
  <si>
    <t>M2</t>
  </si>
  <si>
    <t>2.1</t>
  </si>
  <si>
    <t>2.1.1</t>
  </si>
  <si>
    <t>2.2</t>
  </si>
  <si>
    <t>2.2.1</t>
  </si>
  <si>
    <t>2.2.2</t>
  </si>
  <si>
    <t>2.3</t>
  </si>
  <si>
    <t>2.3.1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</si>
  <si>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</si>
  <si>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</si>
  <si>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</si>
  <si>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</si>
  <si>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</si>
  <si>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</si>
  <si>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</si>
  <si>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</si>
  <si>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</si>
  <si>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</si>
  <si>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</si>
  <si>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</si>
  <si>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</si>
  <si>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</si>
  <si>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</si>
  <si>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</si>
  <si>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</si>
  <si>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</si>
  <si>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</si>
  <si>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</si>
  <si>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</si>
  <si>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1.1.2</t>
  </si>
  <si>
    <t>1.4</t>
  </si>
  <si>
    <t>1.4.1</t>
  </si>
  <si>
    <t>1.4.2</t>
  </si>
  <si>
    <t>1.4.3</t>
  </si>
  <si>
    <t>2.4</t>
  </si>
  <si>
    <t>2.4.1</t>
  </si>
  <si>
    <t>OBJETO: REVITALIZAÇÃO DO CANTEIRO CENTRAL DE DUAS RUAS DE CORONEL VIVIDA-PR</t>
  </si>
  <si>
    <t>LOCALIZAÇÃO: RUA MAJOR ESTEVÃO RIBEIRO DO NASCIMENTO &amp; RUA IGUAÇU</t>
  </si>
  <si>
    <t>DEMOLIÇÃO DE LAJES, DE FORMA MECANIZADA COM MERTELETE, SEM REAPROVEITAMENTO</t>
  </si>
  <si>
    <t>LIMPEZA MANUAL DE VEGETAÇÃO EM TERRENO COM
ENXADA.AF_05/2018</t>
  </si>
  <si>
    <t>REMOÇÃO DE TODAS AS AROEIRAS E DAS ARVORES MORTAS</t>
  </si>
  <si>
    <t>CORTE RASO E RECORTE DE ÁRVORE COM DIÂMETRO DE TRONCO
MAIOR OU IGUAL A 0,20 M E MENOR QUE 0,40 M.AF_05/2018</t>
  </si>
  <si>
    <t>PLANTIO DAS NOVAS ARVORES (EXTREMOSA)</t>
  </si>
  <si>
    <t>PLANTIO DE GRAMA</t>
  </si>
  <si>
    <t>APLICAÇÃO DE ADUBO EM SOLO. AF_05/2018</t>
  </si>
  <si>
    <t>APLICAÇÃO DE CALCÁRIO PARA CORREÇÃO DO PH DO SOLO.
AF_05/2018</t>
  </si>
  <si>
    <t>PLANTIO DE GRAMA EM PLACAS. AF_05/2018</t>
  </si>
  <si>
    <t>REVITALIZAÇÃO DO CANTEIRO CENTRAL DA RUA IGUAÇU</t>
  </si>
  <si>
    <t>UN</t>
  </si>
  <si>
    <t>1.2.2</t>
  </si>
  <si>
    <t>2.1.2</t>
  </si>
  <si>
    <t>2.4.2</t>
  </si>
  <si>
    <t>2.4.3</t>
  </si>
  <si>
    <t>RETIRADA DOS ARBUSTOS E LAJOTAS DE CONCRETO</t>
  </si>
  <si>
    <t>DEMOLIÇÃO DE PAVIMENTO INTERTRAVADO, DE FORMA MANUAL, COM REAPROVEITAMENTO. AF_12/2017</t>
  </si>
  <si>
    <t>REMOÇÃO DE RAÍZES REMANESCENTES DE TRONCO DE ÁRVORE COM DIÂMETRO MAIOR OU IGUAL A 0,20 M E MENOR QUE 0,40 M.AF_05/2018</t>
  </si>
  <si>
    <t>PLANTIO DE ÁRVORE ORNAMENTAL COM ALTURA DE MUDA MENOR OU IGUAL A 2,00 M. AF_05/2018</t>
  </si>
  <si>
    <t>REVITALIZAÇÃO DO CANTEIRO CENTRAL DA RUA MAJOR ESTEVAN RIBEIRO DO NASCIMENTO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</si>
</sst>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2" fillId="2" borderId="2" xfId="0" applyNumberFormat="1" applyFont="1" applyFill="1" applyBorder="1" applyAlignment="1" applyProtection="1"/>
    <xf numFmtId="43" fontId="2" fillId="2" borderId="2" xfId="2" applyFont="1" applyFill="1" applyBorder="1" applyAlignment="1" applyProtection="1"/>
    <xf numFmtId="0" fontId="2" fillId="0" borderId="63" xfId="0" applyFont="1" applyBorder="1" applyAlignment="1" applyProtection="1">
      <alignment horizontal="center" vertical="top"/>
    </xf>
    <xf numFmtId="4" fontId="2" fillId="0" borderId="2" xfId="0" applyNumberFormat="1" applyFont="1" applyBorder="1" applyAlignment="1" applyProtection="1">
      <alignment horizontal="justify" vertical="top" wrapText="1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/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6"/>
      <c r="B1" s="26"/>
      <c r="C1" s="26"/>
      <c r="D1" s="26"/>
      <c r="E1" s="26"/>
      <c r="F1" s="26"/>
      <c r="G1" s="26"/>
      <c r="I1" s="146" t="s">
        <v>8</v>
      </c>
      <c r="K1" s="144"/>
    </row>
    <row r="2" spans="1:13" ht="15" customHeight="1" x14ac:dyDescent="0.25">
      <c r="A2" s="26"/>
      <c r="B2" s="26"/>
      <c r="C2" s="27"/>
      <c r="D2" s="26"/>
      <c r="E2" s="26"/>
      <c r="F2" s="26"/>
      <c r="G2" s="26"/>
      <c r="I2" s="147"/>
      <c r="K2" s="144"/>
    </row>
    <row r="3" spans="1:13" ht="15" customHeight="1" x14ac:dyDescent="0.25">
      <c r="A3" s="26"/>
      <c r="B3" s="26"/>
      <c r="C3" s="27"/>
      <c r="D3" s="26"/>
      <c r="E3" s="26"/>
      <c r="F3" s="26"/>
      <c r="G3" s="26"/>
      <c r="I3" s="147"/>
      <c r="K3" s="144"/>
    </row>
    <row r="4" spans="1:13" ht="15" customHeight="1" x14ac:dyDescent="0.25">
      <c r="A4" s="26"/>
      <c r="B4" s="26"/>
      <c r="C4" s="26"/>
      <c r="D4" s="26"/>
      <c r="E4" s="26"/>
      <c r="F4" s="26"/>
      <c r="G4" s="26"/>
      <c r="I4" s="147"/>
      <c r="K4" s="144"/>
    </row>
    <row r="5" spans="1:13" ht="15" customHeight="1" x14ac:dyDescent="0.25">
      <c r="A5" s="26"/>
      <c r="B5" s="26"/>
      <c r="C5" s="26"/>
      <c r="D5" s="26"/>
      <c r="E5" s="26"/>
      <c r="F5" s="26"/>
      <c r="G5" s="26"/>
      <c r="I5" s="148"/>
      <c r="K5" s="144"/>
    </row>
    <row r="6" spans="1:13" ht="15.75" customHeight="1" x14ac:dyDescent="0.25">
      <c r="A6" s="142" t="s">
        <v>109</v>
      </c>
      <c r="B6" s="142"/>
      <c r="C6" s="142"/>
      <c r="D6" s="142"/>
      <c r="E6" s="142"/>
      <c r="F6" s="142"/>
      <c r="G6" s="142"/>
      <c r="K6" s="144"/>
    </row>
    <row r="7" spans="1:13" ht="15" customHeight="1" x14ac:dyDescent="0.25">
      <c r="A7" s="149" t="s">
        <v>110</v>
      </c>
      <c r="B7" s="149"/>
      <c r="C7" s="149"/>
      <c r="D7" s="149"/>
      <c r="E7" s="149"/>
      <c r="F7" s="149"/>
      <c r="G7" s="149"/>
      <c r="K7" s="144"/>
      <c r="L7" s="9" t="s">
        <v>9</v>
      </c>
    </row>
    <row r="8" spans="1:13" ht="15" customHeight="1" x14ac:dyDescent="0.25">
      <c r="A8" s="150"/>
      <c r="B8" s="151"/>
      <c r="C8" s="151"/>
      <c r="D8" s="151"/>
      <c r="E8" s="151"/>
      <c r="F8" s="151"/>
      <c r="G8" s="152"/>
      <c r="K8" s="145"/>
      <c r="L8" s="9" t="s">
        <v>3</v>
      </c>
    </row>
    <row r="9" spans="1:13" s="1" customFormat="1" ht="47.25" x14ac:dyDescent="0.25">
      <c r="A9" s="2" t="s">
        <v>5</v>
      </c>
      <c r="B9" s="2" t="s">
        <v>6</v>
      </c>
      <c r="C9" s="2" t="s">
        <v>0</v>
      </c>
      <c r="D9" s="3" t="s">
        <v>1</v>
      </c>
      <c r="E9" s="4" t="s">
        <v>2</v>
      </c>
      <c r="F9" s="4" t="s">
        <v>3</v>
      </c>
      <c r="G9" s="4" t="s">
        <v>4</v>
      </c>
      <c r="I9" s="10" t="s">
        <v>19</v>
      </c>
      <c r="J9" s="10" t="s">
        <v>20</v>
      </c>
      <c r="K9" s="12">
        <v>0</v>
      </c>
      <c r="L9" s="9" t="s">
        <v>7</v>
      </c>
      <c r="M9" s="9">
        <f>G37</f>
        <v>56064.5</v>
      </c>
    </row>
    <row r="10" spans="1:13" s="1" customFormat="1" ht="22.5" x14ac:dyDescent="0.25">
      <c r="A10" s="6">
        <v>1</v>
      </c>
      <c r="B10" s="6"/>
      <c r="C10" s="29" t="s">
        <v>130</v>
      </c>
      <c r="D10" s="28"/>
      <c r="E10" s="137"/>
      <c r="F10" s="138">
        <f t="shared" ref="F10:F11" si="0">ROUND(I10,2)</f>
        <v>0</v>
      </c>
      <c r="G10" s="138">
        <f t="shared" ref="G10:G11" si="1">ROUND(F10*E10,2)</f>
        <v>0</v>
      </c>
      <c r="H10" s="135">
        <f>H11+H14+H17+H19</f>
        <v>23805.15</v>
      </c>
      <c r="I10" s="134">
        <f t="shared" ref="I10:I11" si="2">ROUND(L10-(L10*$K$9),2)</f>
        <v>0</v>
      </c>
      <c r="L10" s="9"/>
    </row>
    <row r="11" spans="1:13" s="1" customFormat="1" x14ac:dyDescent="0.25">
      <c r="A11" s="6" t="s">
        <v>67</v>
      </c>
      <c r="B11" s="6"/>
      <c r="C11" s="29" t="s">
        <v>126</v>
      </c>
      <c r="D11" s="6"/>
      <c r="E11" s="7"/>
      <c r="F11" s="133">
        <f t="shared" si="0"/>
        <v>0</v>
      </c>
      <c r="G11" s="133">
        <f t="shared" si="1"/>
        <v>0</v>
      </c>
      <c r="H11" s="135">
        <f>SUM(G12:G13)</f>
        <v>3279.3</v>
      </c>
      <c r="I11" s="134">
        <f t="shared" si="2"/>
        <v>0</v>
      </c>
      <c r="L11" s="9"/>
    </row>
    <row r="12" spans="1:13" s="1" customFormat="1" ht="22.5" x14ac:dyDescent="0.25">
      <c r="A12" s="6" t="s">
        <v>68</v>
      </c>
      <c r="B12" s="6">
        <v>97635</v>
      </c>
      <c r="C12" s="5" t="s">
        <v>111</v>
      </c>
      <c r="D12" s="6" t="s">
        <v>73</v>
      </c>
      <c r="E12" s="7">
        <v>170</v>
      </c>
      <c r="F12" s="133">
        <f t="shared" ref="F12" si="3">ROUND(I12,2)</f>
        <v>15.62</v>
      </c>
      <c r="G12" s="133">
        <f t="shared" ref="G12" si="4">ROUND(F12*E12,2)</f>
        <v>2655.4</v>
      </c>
      <c r="I12" s="134">
        <f t="shared" ref="I12:I35" si="5">ROUND(L12-(L12*$K$9),2)</f>
        <v>15.62</v>
      </c>
      <c r="L12" s="9">
        <v>15.62</v>
      </c>
    </row>
    <row r="13" spans="1:13" s="1" customFormat="1" ht="22.5" x14ac:dyDescent="0.25">
      <c r="A13" s="6" t="s">
        <v>102</v>
      </c>
      <c r="B13" s="6">
        <v>98524</v>
      </c>
      <c r="C13" s="5" t="s">
        <v>112</v>
      </c>
      <c r="D13" s="6" t="s">
        <v>73</v>
      </c>
      <c r="E13" s="7">
        <v>170</v>
      </c>
      <c r="F13" s="133">
        <f t="shared" ref="F13:F35" si="6">ROUND(I13,2)</f>
        <v>3.67</v>
      </c>
      <c r="G13" s="133">
        <f t="shared" ref="G13:G35" si="7">ROUND(F13*E13,2)</f>
        <v>623.9</v>
      </c>
      <c r="I13" s="134">
        <f t="shared" si="5"/>
        <v>3.67</v>
      </c>
      <c r="L13" s="9">
        <v>3.67</v>
      </c>
    </row>
    <row r="14" spans="1:13" s="1" customFormat="1" x14ac:dyDescent="0.25">
      <c r="A14" s="6" t="s">
        <v>69</v>
      </c>
      <c r="B14" s="6"/>
      <c r="C14" s="29" t="s">
        <v>113</v>
      </c>
      <c r="D14" s="28"/>
      <c r="E14" s="137"/>
      <c r="F14" s="138">
        <f t="shared" si="6"/>
        <v>0</v>
      </c>
      <c r="G14" s="138">
        <f t="shared" si="7"/>
        <v>0</v>
      </c>
      <c r="H14" s="135">
        <f>SUM(G15:G16)</f>
        <v>3936</v>
      </c>
      <c r="I14" s="134">
        <f t="shared" si="5"/>
        <v>0</v>
      </c>
      <c r="L14" s="9"/>
    </row>
    <row r="15" spans="1:13" s="1" customFormat="1" ht="33.75" x14ac:dyDescent="0.25">
      <c r="A15" s="6" t="s">
        <v>70</v>
      </c>
      <c r="B15" s="6">
        <v>98526</v>
      </c>
      <c r="C15" s="5" t="s">
        <v>128</v>
      </c>
      <c r="D15" s="6" t="s">
        <v>121</v>
      </c>
      <c r="E15" s="7">
        <v>25</v>
      </c>
      <c r="F15" s="133">
        <f t="shared" si="6"/>
        <v>78.12</v>
      </c>
      <c r="G15" s="133">
        <f t="shared" si="7"/>
        <v>1953</v>
      </c>
      <c r="I15" s="134">
        <f t="shared" si="5"/>
        <v>78.12</v>
      </c>
      <c r="L15" s="9">
        <v>78.12</v>
      </c>
    </row>
    <row r="16" spans="1:13" s="1" customFormat="1" ht="22.5" x14ac:dyDescent="0.25">
      <c r="A16" s="6" t="s">
        <v>122</v>
      </c>
      <c r="B16" s="6">
        <v>98529</v>
      </c>
      <c r="C16" s="5" t="s">
        <v>114</v>
      </c>
      <c r="D16" s="6" t="s">
        <v>121</v>
      </c>
      <c r="E16" s="7">
        <v>25</v>
      </c>
      <c r="F16" s="133">
        <f t="shared" si="6"/>
        <v>79.319999999999993</v>
      </c>
      <c r="G16" s="133">
        <f t="shared" si="7"/>
        <v>1983</v>
      </c>
      <c r="I16" s="134">
        <f t="shared" si="5"/>
        <v>79.319999999999993</v>
      </c>
      <c r="L16" s="9">
        <v>79.319999999999993</v>
      </c>
    </row>
    <row r="17" spans="1:12" s="1" customFormat="1" x14ac:dyDescent="0.25">
      <c r="A17" s="6" t="s">
        <v>71</v>
      </c>
      <c r="B17" s="28"/>
      <c r="C17" s="29" t="s">
        <v>115</v>
      </c>
      <c r="D17" s="28"/>
      <c r="E17" s="137"/>
      <c r="F17" s="138">
        <f t="shared" si="6"/>
        <v>0</v>
      </c>
      <c r="G17" s="138">
        <f t="shared" si="7"/>
        <v>0</v>
      </c>
      <c r="H17" s="135">
        <f>SUM(G18)</f>
        <v>1928.85</v>
      </c>
      <c r="I17" s="134">
        <f t="shared" si="5"/>
        <v>0</v>
      </c>
      <c r="L17" s="9"/>
    </row>
    <row r="18" spans="1:12" s="1" customFormat="1" ht="22.5" x14ac:dyDescent="0.25">
      <c r="A18" s="6" t="s">
        <v>72</v>
      </c>
      <c r="B18" s="6">
        <v>98510</v>
      </c>
      <c r="C18" s="5" t="s">
        <v>129</v>
      </c>
      <c r="D18" s="6" t="s">
        <v>121</v>
      </c>
      <c r="E18" s="7">
        <v>35</v>
      </c>
      <c r="F18" s="133">
        <f t="shared" si="6"/>
        <v>55.11</v>
      </c>
      <c r="G18" s="133">
        <f t="shared" si="7"/>
        <v>1928.85</v>
      </c>
      <c r="I18" s="134">
        <f t="shared" si="5"/>
        <v>55.11</v>
      </c>
      <c r="L18" s="9">
        <v>55.11</v>
      </c>
    </row>
    <row r="19" spans="1:12" s="1" customFormat="1" x14ac:dyDescent="0.25">
      <c r="A19" s="6" t="s">
        <v>103</v>
      </c>
      <c r="B19" s="28"/>
      <c r="C19" s="29" t="s">
        <v>116</v>
      </c>
      <c r="D19" s="28"/>
      <c r="E19" s="137"/>
      <c r="F19" s="138">
        <f t="shared" si="6"/>
        <v>0</v>
      </c>
      <c r="G19" s="138">
        <f t="shared" si="7"/>
        <v>0</v>
      </c>
      <c r="H19" s="135">
        <f>SUM(G20:G22)</f>
        <v>14661</v>
      </c>
      <c r="I19" s="134">
        <f t="shared" si="5"/>
        <v>0</v>
      </c>
      <c r="L19" s="9"/>
    </row>
    <row r="20" spans="1:12" s="1" customFormat="1" x14ac:dyDescent="0.25">
      <c r="A20" s="6" t="s">
        <v>104</v>
      </c>
      <c r="B20" s="6">
        <v>98520</v>
      </c>
      <c r="C20" s="5" t="s">
        <v>117</v>
      </c>
      <c r="D20" s="6" t="s">
        <v>73</v>
      </c>
      <c r="E20" s="7">
        <v>810</v>
      </c>
      <c r="F20" s="133">
        <f t="shared" si="6"/>
        <v>6.51</v>
      </c>
      <c r="G20" s="133">
        <f t="shared" si="7"/>
        <v>5273.1</v>
      </c>
      <c r="I20" s="134">
        <f t="shared" si="5"/>
        <v>6.51</v>
      </c>
      <c r="L20" s="9">
        <v>6.51</v>
      </c>
    </row>
    <row r="21" spans="1:12" s="1" customFormat="1" ht="22.5" x14ac:dyDescent="0.25">
      <c r="A21" s="6" t="s">
        <v>105</v>
      </c>
      <c r="B21" s="6">
        <v>98521</v>
      </c>
      <c r="C21" s="5" t="s">
        <v>118</v>
      </c>
      <c r="D21" s="6" t="s">
        <v>73</v>
      </c>
      <c r="E21" s="7">
        <v>810</v>
      </c>
      <c r="F21" s="133">
        <f t="shared" si="6"/>
        <v>0.39</v>
      </c>
      <c r="G21" s="133">
        <f t="shared" si="7"/>
        <v>315.89999999999998</v>
      </c>
      <c r="I21" s="134">
        <f t="shared" si="5"/>
        <v>0.39</v>
      </c>
      <c r="L21" s="9">
        <v>0.39</v>
      </c>
    </row>
    <row r="22" spans="1:12" s="1" customFormat="1" x14ac:dyDescent="0.25">
      <c r="A22" s="6" t="s">
        <v>106</v>
      </c>
      <c r="B22" s="6">
        <v>98504</v>
      </c>
      <c r="C22" s="5" t="s">
        <v>119</v>
      </c>
      <c r="D22" s="6" t="s">
        <v>73</v>
      </c>
      <c r="E22" s="7">
        <v>810</v>
      </c>
      <c r="F22" s="133">
        <f t="shared" si="6"/>
        <v>11.2</v>
      </c>
      <c r="G22" s="133">
        <f t="shared" si="7"/>
        <v>9072</v>
      </c>
      <c r="I22" s="134">
        <f t="shared" si="5"/>
        <v>11.2</v>
      </c>
      <c r="L22" s="9">
        <v>11.2</v>
      </c>
    </row>
    <row r="23" spans="1:12" s="1" customFormat="1" x14ac:dyDescent="0.25">
      <c r="A23" s="6">
        <v>2</v>
      </c>
      <c r="B23" s="28"/>
      <c r="C23" s="29" t="s">
        <v>120</v>
      </c>
      <c r="D23" s="28"/>
      <c r="E23" s="137"/>
      <c r="F23" s="138">
        <f t="shared" si="6"/>
        <v>0</v>
      </c>
      <c r="G23" s="138">
        <f t="shared" si="7"/>
        <v>0</v>
      </c>
      <c r="H23" s="135">
        <f>H24+H27+H30+H32</f>
        <v>32259.35</v>
      </c>
      <c r="I23" s="134">
        <f t="shared" si="5"/>
        <v>0</v>
      </c>
      <c r="L23" s="9"/>
    </row>
    <row r="24" spans="1:12" s="1" customFormat="1" x14ac:dyDescent="0.25">
      <c r="A24" s="6" t="s">
        <v>74</v>
      </c>
      <c r="B24" s="28"/>
      <c r="C24" s="29" t="s">
        <v>126</v>
      </c>
      <c r="D24" s="28"/>
      <c r="E24" s="137"/>
      <c r="F24" s="138">
        <f t="shared" si="6"/>
        <v>0</v>
      </c>
      <c r="G24" s="138">
        <f t="shared" si="7"/>
        <v>0</v>
      </c>
      <c r="H24" s="135">
        <f>SUM(G25:G26)</f>
        <v>6186.2</v>
      </c>
      <c r="I24" s="134">
        <f t="shared" si="5"/>
        <v>0</v>
      </c>
      <c r="L24" s="9"/>
    </row>
    <row r="25" spans="1:12" s="1" customFormat="1" ht="22.5" x14ac:dyDescent="0.25">
      <c r="A25" s="6" t="s">
        <v>75</v>
      </c>
      <c r="B25" s="6">
        <v>97635</v>
      </c>
      <c r="C25" s="5" t="s">
        <v>127</v>
      </c>
      <c r="D25" s="6" t="s">
        <v>73</v>
      </c>
      <c r="E25" s="7">
        <v>100</v>
      </c>
      <c r="F25" s="133">
        <f t="shared" si="6"/>
        <v>15.62</v>
      </c>
      <c r="G25" s="133">
        <f t="shared" si="7"/>
        <v>1562</v>
      </c>
      <c r="I25" s="134">
        <f t="shared" si="5"/>
        <v>15.62</v>
      </c>
      <c r="L25" s="9">
        <v>15.62</v>
      </c>
    </row>
    <row r="26" spans="1:12" s="1" customFormat="1" ht="22.5" x14ac:dyDescent="0.25">
      <c r="A26" s="6" t="s">
        <v>123</v>
      </c>
      <c r="B26" s="6">
        <v>98524</v>
      </c>
      <c r="C26" s="5" t="s">
        <v>112</v>
      </c>
      <c r="D26" s="6" t="s">
        <v>73</v>
      </c>
      <c r="E26" s="7">
        <v>1260</v>
      </c>
      <c r="F26" s="133">
        <f t="shared" si="6"/>
        <v>3.67</v>
      </c>
      <c r="G26" s="133">
        <f t="shared" si="7"/>
        <v>4624.2</v>
      </c>
      <c r="H26" s="135"/>
      <c r="I26" s="134">
        <f t="shared" si="5"/>
        <v>3.67</v>
      </c>
      <c r="L26" s="9">
        <v>3.67</v>
      </c>
    </row>
    <row r="27" spans="1:12" s="1" customFormat="1" x14ac:dyDescent="0.25">
      <c r="A27" s="6" t="s">
        <v>76</v>
      </c>
      <c r="B27" s="28"/>
      <c r="C27" s="29" t="s">
        <v>113</v>
      </c>
      <c r="D27" s="28"/>
      <c r="E27" s="137"/>
      <c r="F27" s="138">
        <f t="shared" si="6"/>
        <v>0</v>
      </c>
      <c r="G27" s="138">
        <f t="shared" si="7"/>
        <v>0</v>
      </c>
      <c r="H27" s="135">
        <f>SUM(G28:G29)</f>
        <v>787.2</v>
      </c>
      <c r="I27" s="134">
        <f t="shared" si="5"/>
        <v>0</v>
      </c>
      <c r="L27" s="9"/>
    </row>
    <row r="28" spans="1:12" s="1" customFormat="1" ht="33.75" x14ac:dyDescent="0.25">
      <c r="A28" s="6" t="s">
        <v>77</v>
      </c>
      <c r="B28" s="6">
        <v>98526</v>
      </c>
      <c r="C28" s="5" t="s">
        <v>128</v>
      </c>
      <c r="D28" s="6" t="s">
        <v>121</v>
      </c>
      <c r="E28" s="7">
        <v>5</v>
      </c>
      <c r="F28" s="133">
        <f t="shared" si="6"/>
        <v>78.12</v>
      </c>
      <c r="G28" s="133">
        <f t="shared" si="7"/>
        <v>390.6</v>
      </c>
      <c r="I28" s="134">
        <f t="shared" si="5"/>
        <v>78.12</v>
      </c>
      <c r="L28" s="9">
        <v>78.12</v>
      </c>
    </row>
    <row r="29" spans="1:12" s="1" customFormat="1" ht="22.5" x14ac:dyDescent="0.25">
      <c r="A29" s="6" t="s">
        <v>78</v>
      </c>
      <c r="B29" s="6">
        <v>98529</v>
      </c>
      <c r="C29" s="5" t="s">
        <v>114</v>
      </c>
      <c r="D29" s="6" t="s">
        <v>121</v>
      </c>
      <c r="E29" s="7">
        <v>5</v>
      </c>
      <c r="F29" s="133">
        <f t="shared" si="6"/>
        <v>79.319999999999993</v>
      </c>
      <c r="G29" s="133">
        <f t="shared" si="7"/>
        <v>396.6</v>
      </c>
      <c r="I29" s="134">
        <f t="shared" si="5"/>
        <v>79.319999999999993</v>
      </c>
      <c r="L29" s="9">
        <v>79.319999999999993</v>
      </c>
    </row>
    <row r="30" spans="1:12" s="1" customFormat="1" x14ac:dyDescent="0.25">
      <c r="A30" s="6" t="s">
        <v>79</v>
      </c>
      <c r="B30" s="28"/>
      <c r="C30" s="29" t="s">
        <v>115</v>
      </c>
      <c r="D30" s="28"/>
      <c r="E30" s="137"/>
      <c r="F30" s="138">
        <f t="shared" si="6"/>
        <v>0</v>
      </c>
      <c r="G30" s="138">
        <f t="shared" si="7"/>
        <v>0</v>
      </c>
      <c r="H30" s="135">
        <f>SUM(G31)</f>
        <v>2479.9499999999998</v>
      </c>
      <c r="I30" s="134">
        <f t="shared" si="5"/>
        <v>0</v>
      </c>
      <c r="L30" s="9"/>
    </row>
    <row r="31" spans="1:12" s="1" customFormat="1" ht="22.5" x14ac:dyDescent="0.25">
      <c r="A31" s="6" t="s">
        <v>80</v>
      </c>
      <c r="B31" s="6">
        <v>98510</v>
      </c>
      <c r="C31" s="5" t="s">
        <v>129</v>
      </c>
      <c r="D31" s="6" t="s">
        <v>121</v>
      </c>
      <c r="E31" s="7">
        <v>45</v>
      </c>
      <c r="F31" s="133">
        <f t="shared" si="6"/>
        <v>55.11</v>
      </c>
      <c r="G31" s="133">
        <f t="shared" si="7"/>
        <v>2479.9499999999998</v>
      </c>
      <c r="I31" s="134">
        <f t="shared" si="5"/>
        <v>55.11</v>
      </c>
      <c r="L31" s="9">
        <v>55.11</v>
      </c>
    </row>
    <row r="32" spans="1:12" s="1" customFormat="1" x14ac:dyDescent="0.25">
      <c r="A32" s="6" t="s">
        <v>107</v>
      </c>
      <c r="B32" s="28"/>
      <c r="C32" s="29" t="s">
        <v>116</v>
      </c>
      <c r="D32" s="28"/>
      <c r="E32" s="137"/>
      <c r="F32" s="138">
        <f t="shared" si="6"/>
        <v>0</v>
      </c>
      <c r="G32" s="138">
        <f t="shared" si="7"/>
        <v>0</v>
      </c>
      <c r="H32" s="135">
        <f>SUM(G33:G35)</f>
        <v>22806</v>
      </c>
      <c r="I32" s="134">
        <f t="shared" si="5"/>
        <v>0</v>
      </c>
      <c r="L32" s="9"/>
    </row>
    <row r="33" spans="1:12" s="1" customFormat="1" x14ac:dyDescent="0.25">
      <c r="A33" s="6" t="s">
        <v>108</v>
      </c>
      <c r="B33" s="6">
        <v>98520</v>
      </c>
      <c r="C33" s="5" t="s">
        <v>117</v>
      </c>
      <c r="D33" s="6" t="s">
        <v>73</v>
      </c>
      <c r="E33" s="7">
        <v>1260</v>
      </c>
      <c r="F33" s="133">
        <f t="shared" si="6"/>
        <v>6.51</v>
      </c>
      <c r="G33" s="133">
        <f t="shared" si="7"/>
        <v>8202.6</v>
      </c>
      <c r="I33" s="134">
        <f t="shared" si="5"/>
        <v>6.51</v>
      </c>
      <c r="L33" s="9">
        <v>6.51</v>
      </c>
    </row>
    <row r="34" spans="1:12" s="1" customFormat="1" ht="22.5" x14ac:dyDescent="0.25">
      <c r="A34" s="6" t="s">
        <v>124</v>
      </c>
      <c r="B34" s="6">
        <v>98521</v>
      </c>
      <c r="C34" s="5" t="s">
        <v>118</v>
      </c>
      <c r="D34" s="6" t="s">
        <v>73</v>
      </c>
      <c r="E34" s="7">
        <v>1260</v>
      </c>
      <c r="F34" s="133">
        <f t="shared" si="6"/>
        <v>0.39</v>
      </c>
      <c r="G34" s="133">
        <f t="shared" si="7"/>
        <v>491.4</v>
      </c>
      <c r="I34" s="134">
        <f t="shared" si="5"/>
        <v>0.39</v>
      </c>
      <c r="L34" s="9">
        <v>0.39</v>
      </c>
    </row>
    <row r="35" spans="1:12" s="1" customFormat="1" x14ac:dyDescent="0.25">
      <c r="A35" s="6" t="s">
        <v>125</v>
      </c>
      <c r="B35" s="6">
        <v>98504</v>
      </c>
      <c r="C35" s="5" t="s">
        <v>119</v>
      </c>
      <c r="D35" s="6" t="s">
        <v>73</v>
      </c>
      <c r="E35" s="7">
        <v>1260</v>
      </c>
      <c r="F35" s="133">
        <f t="shared" si="6"/>
        <v>11.2</v>
      </c>
      <c r="G35" s="133">
        <f t="shared" si="7"/>
        <v>14112</v>
      </c>
      <c r="I35" s="134">
        <f t="shared" si="5"/>
        <v>11.2</v>
      </c>
      <c r="L35" s="9">
        <v>11.2</v>
      </c>
    </row>
    <row r="36" spans="1:12" s="1" customFormat="1" ht="9.75" customHeight="1" x14ac:dyDescent="0.25">
      <c r="A36" s="153"/>
      <c r="B36" s="153"/>
      <c r="C36" s="153"/>
      <c r="D36" s="153"/>
      <c r="E36" s="153"/>
      <c r="F36" s="153"/>
      <c r="G36" s="154"/>
      <c r="I36" s="102"/>
      <c r="L36" s="11"/>
    </row>
    <row r="37" spans="1:12" x14ac:dyDescent="0.25">
      <c r="A37" s="141" t="s">
        <v>4</v>
      </c>
      <c r="B37" s="141"/>
      <c r="C37" s="141"/>
      <c r="D37" s="141"/>
      <c r="E37" s="141"/>
      <c r="F37" s="141"/>
      <c r="G37" s="8">
        <f>SUM(G10:G35)</f>
        <v>56064.5</v>
      </c>
      <c r="H37" s="136"/>
    </row>
    <row r="38" spans="1:12" x14ac:dyDescent="0.25">
      <c r="A38" s="26"/>
      <c r="B38" s="26"/>
      <c r="C38" s="26"/>
      <c r="D38" s="26"/>
      <c r="E38" s="26"/>
      <c r="F38" s="26"/>
      <c r="G38" s="26"/>
    </row>
    <row r="39" spans="1:12" ht="15" customHeight="1" x14ac:dyDescent="0.25">
      <c r="A39" s="143" t="s">
        <v>98</v>
      </c>
      <c r="B39" s="143"/>
      <c r="C39" s="143"/>
      <c r="D39" s="143"/>
      <c r="E39" s="143"/>
      <c r="F39" s="143"/>
      <c r="G39" s="143"/>
    </row>
    <row r="40" spans="1:12" x14ac:dyDescent="0.25">
      <c r="A40" s="26"/>
      <c r="B40" s="26"/>
      <c r="C40" s="26"/>
      <c r="D40" s="26"/>
      <c r="E40" s="26"/>
      <c r="F40" s="26"/>
      <c r="G40" s="26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</sheetData>
  <sheetProtection password="EE6F" sheet="1" objects="1" scenarios="1" selectLockedCells="1"/>
  <mergeCells count="8">
    <mergeCell ref="A37:F37"/>
    <mergeCell ref="A6:G6"/>
    <mergeCell ref="A39:G39"/>
    <mergeCell ref="K1:K8"/>
    <mergeCell ref="I1:I5"/>
    <mergeCell ref="A7:G7"/>
    <mergeCell ref="A8:G8"/>
    <mergeCell ref="A36:G36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0:I36">
      <formula1>L10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5" workbookViewId="0">
      <selection activeCell="G17" sqref="G17:G43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1" t="s">
        <v>21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ORÇAMENTO!A6</f>
        <v>OBJETO: REVITALIZAÇÃO DO CANTEIRO CENTRAL DE DUAS RUAS DE CORONEL VIVIDA-PR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ORÇAMENTO!A7</f>
        <v>LOCALIZAÇÃO: RUA MAJOR ESTEVÃO RIBEIRO DO NASCIMENTO &amp; RUA IGUAÇU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62" t="s">
        <v>10</v>
      </c>
      <c r="B15" s="157" t="s">
        <v>23</v>
      </c>
      <c r="C15" s="165" t="s">
        <v>24</v>
      </c>
      <c r="D15" s="124" t="s">
        <v>28</v>
      </c>
      <c r="E15" s="157" t="s">
        <v>11</v>
      </c>
      <c r="F15" s="157"/>
      <c r="G15" s="157" t="s">
        <v>12</v>
      </c>
      <c r="H15" s="157"/>
      <c r="I15" s="157" t="s">
        <v>13</v>
      </c>
      <c r="J15" s="157"/>
      <c r="K15" s="157" t="s">
        <v>14</v>
      </c>
      <c r="L15" s="157"/>
      <c r="M15" s="157" t="s">
        <v>15</v>
      </c>
      <c r="N15" s="157"/>
      <c r="O15" s="157" t="s">
        <v>16</v>
      </c>
      <c r="P15" s="157"/>
      <c r="Q15" s="157" t="s">
        <v>99</v>
      </c>
      <c r="R15" s="157"/>
      <c r="S15" s="157" t="s">
        <v>100</v>
      </c>
      <c r="T15" s="157"/>
      <c r="U15" s="157" t="s">
        <v>101</v>
      </c>
      <c r="V15" s="158"/>
      <c r="W15" s="104"/>
    </row>
    <row r="16" spans="1:23" x14ac:dyDescent="0.25">
      <c r="A16" s="163"/>
      <c r="B16" s="164"/>
      <c r="C16" s="166"/>
      <c r="D16" s="99" t="s">
        <v>29</v>
      </c>
      <c r="E16" s="17" t="s">
        <v>17</v>
      </c>
      <c r="F16" s="18" t="s">
        <v>18</v>
      </c>
      <c r="G16" s="17" t="s">
        <v>17</v>
      </c>
      <c r="H16" s="18" t="s">
        <v>18</v>
      </c>
      <c r="I16" s="17" t="s">
        <v>17</v>
      </c>
      <c r="J16" s="18" t="s">
        <v>18</v>
      </c>
      <c r="K16" s="17" t="s">
        <v>17</v>
      </c>
      <c r="L16" s="18" t="s">
        <v>18</v>
      </c>
      <c r="M16" s="17" t="s">
        <v>17</v>
      </c>
      <c r="N16" s="18" t="s">
        <v>18</v>
      </c>
      <c r="O16" s="17" t="s">
        <v>17</v>
      </c>
      <c r="P16" s="18" t="s">
        <v>18</v>
      </c>
      <c r="Q16" s="17" t="s">
        <v>17</v>
      </c>
      <c r="R16" s="18" t="s">
        <v>18</v>
      </c>
      <c r="S16" s="17" t="s">
        <v>17</v>
      </c>
      <c r="T16" s="18" t="s">
        <v>18</v>
      </c>
      <c r="U16" s="17" t="s">
        <v>17</v>
      </c>
      <c r="V16" s="125" t="s">
        <v>18</v>
      </c>
      <c r="W16" s="104"/>
    </row>
    <row r="17" spans="1:25" ht="22.5" x14ac:dyDescent="0.25">
      <c r="A17" s="139">
        <v>1</v>
      </c>
      <c r="B17" s="140" t="str">
        <f>ORÇAMENTO!C10</f>
        <v>REVITALIZAÇÃO DO CANTEIRO CENTRAL DA RUA MAJOR ESTEVAN RIBEIRO DO NASCIMENTO</v>
      </c>
      <c r="C17" s="20"/>
      <c r="D17" s="30">
        <f>((C17*100)/$C$45)/100</f>
        <v>0</v>
      </c>
      <c r="E17" s="21"/>
      <c r="F17" s="20">
        <f t="shared" ref="F17:F40" si="0">E17</f>
        <v>0</v>
      </c>
      <c r="G17" s="21"/>
      <c r="H17" s="20">
        <f t="shared" ref="H17:H40" si="1">F17+G17</f>
        <v>0</v>
      </c>
      <c r="I17" s="21"/>
      <c r="J17" s="20">
        <f t="shared" ref="J17:J40" si="2">H17+I17</f>
        <v>0</v>
      </c>
      <c r="K17" s="21"/>
      <c r="L17" s="20">
        <f t="shared" ref="L17:L40" si="3">J17+K17</f>
        <v>0</v>
      </c>
      <c r="M17" s="21"/>
      <c r="N17" s="20">
        <f t="shared" ref="N17:N40" si="4">L17+M17</f>
        <v>0</v>
      </c>
      <c r="O17" s="22"/>
      <c r="P17" s="20">
        <f t="shared" ref="P17:P40" si="5">N17+O17</f>
        <v>0</v>
      </c>
      <c r="Q17" s="22"/>
      <c r="R17" s="20">
        <f t="shared" ref="R17:R40" si="6">P17+Q17</f>
        <v>0</v>
      </c>
      <c r="S17" s="22"/>
      <c r="T17" s="20">
        <f t="shared" ref="T17:T40" si="7">R17+S17</f>
        <v>0</v>
      </c>
      <c r="U17" s="22"/>
      <c r="V17" s="127">
        <f t="shared" ref="V17:V40" si="8">T17+U17</f>
        <v>0</v>
      </c>
      <c r="W17" s="105"/>
      <c r="Y17" t="str">
        <f t="shared" ref="Y17:Y42" si="9">IF(P17&lt;&gt;100,"REVER PERCENTUAL ATÉ ATINGIR 100%- CASO NECESSÁRIO","PERCENTUAL CORRETO")</f>
        <v>REVER PERCENTUAL ATÉ ATINGIR 100%- CASO NECESSÁRIO</v>
      </c>
    </row>
    <row r="18" spans="1:25" x14ac:dyDescent="0.25">
      <c r="A18" s="126" t="s">
        <v>67</v>
      </c>
      <c r="B18" s="19" t="str">
        <f>ORÇAMENTO!C11</f>
        <v>RETIRADA DOS ARBUSTOS E LAJOTAS DE CONCRETO</v>
      </c>
      <c r="C18" s="20">
        <f>ORÇAMENTO!H11</f>
        <v>3279.3</v>
      </c>
      <c r="D18" s="30">
        <f t="shared" ref="D18:D42" si="10">((C18*100)/$C$45)/100</f>
        <v>5.8491558829562376E-2</v>
      </c>
      <c r="E18" s="21">
        <v>100</v>
      </c>
      <c r="F18" s="20">
        <f t="shared" si="0"/>
        <v>100</v>
      </c>
      <c r="G18" s="21"/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si="9"/>
        <v>PERCENTUAL CORRETO</v>
      </c>
    </row>
    <row r="19" spans="1:25" x14ac:dyDescent="0.25">
      <c r="A19" s="126" t="s">
        <v>69</v>
      </c>
      <c r="B19" s="19" t="str">
        <f>ORÇAMENTO!C14</f>
        <v>REMOÇÃO DE TODAS AS AROEIRAS E DAS ARVORES MORTAS</v>
      </c>
      <c r="C19" s="20">
        <f>ORÇAMENTO!H14</f>
        <v>3936</v>
      </c>
      <c r="D19" s="30">
        <f t="shared" si="10"/>
        <v>7.0204853338565409E-2</v>
      </c>
      <c r="E19" s="21">
        <v>100</v>
      </c>
      <c r="F19" s="20">
        <f t="shared" si="0"/>
        <v>100</v>
      </c>
      <c r="G19" s="21"/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9"/>
        <v>PERCENTUAL CORRETO</v>
      </c>
    </row>
    <row r="20" spans="1:25" x14ac:dyDescent="0.25">
      <c r="A20" s="126" t="s">
        <v>71</v>
      </c>
      <c r="B20" s="19" t="str">
        <f>ORÇAMENTO!C17</f>
        <v>PLANTIO DAS NOVAS ARVORES (EXTREMOSA)</v>
      </c>
      <c r="C20" s="20">
        <f>ORÇAMENTO!H17</f>
        <v>1928.85</v>
      </c>
      <c r="D20" s="30">
        <f t="shared" si="10"/>
        <v>3.4404123821669685E-2</v>
      </c>
      <c r="E20" s="21"/>
      <c r="F20" s="20">
        <f t="shared" si="0"/>
        <v>0</v>
      </c>
      <c r="G20" s="21">
        <v>100</v>
      </c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9"/>
        <v>PERCENTUAL CORRETO</v>
      </c>
    </row>
    <row r="21" spans="1:25" x14ac:dyDescent="0.25">
      <c r="A21" s="126" t="s">
        <v>103</v>
      </c>
      <c r="B21" s="19" t="str">
        <f>ORÇAMENTO!C19</f>
        <v>PLANTIO DE GRAMA</v>
      </c>
      <c r="C21" s="20">
        <f>ORÇAMENTO!H19</f>
        <v>14661</v>
      </c>
      <c r="D21" s="30">
        <f t="shared" si="10"/>
        <v>0.26150237672680576</v>
      </c>
      <c r="E21" s="21"/>
      <c r="F21" s="20">
        <f t="shared" si="0"/>
        <v>0</v>
      </c>
      <c r="G21" s="21">
        <v>100</v>
      </c>
      <c r="H21" s="20">
        <f t="shared" si="1"/>
        <v>100</v>
      </c>
      <c r="I21" s="21"/>
      <c r="J21" s="20">
        <f t="shared" si="2"/>
        <v>100</v>
      </c>
      <c r="K21" s="21"/>
      <c r="L21" s="20">
        <f t="shared" si="3"/>
        <v>100</v>
      </c>
      <c r="M21" s="21"/>
      <c r="N21" s="20">
        <f t="shared" si="4"/>
        <v>100</v>
      </c>
      <c r="O21" s="22"/>
      <c r="P21" s="20">
        <f t="shared" si="5"/>
        <v>100</v>
      </c>
      <c r="Q21" s="22"/>
      <c r="R21" s="20">
        <f t="shared" si="6"/>
        <v>100</v>
      </c>
      <c r="S21" s="22"/>
      <c r="T21" s="20">
        <f t="shared" si="7"/>
        <v>100</v>
      </c>
      <c r="U21" s="22"/>
      <c r="V21" s="127">
        <f t="shared" si="8"/>
        <v>100</v>
      </c>
      <c r="W21" s="105"/>
      <c r="Y21" t="str">
        <f t="shared" si="9"/>
        <v>PERCENTUAL CORRETO</v>
      </c>
    </row>
    <row r="22" spans="1:25" x14ac:dyDescent="0.25">
      <c r="A22" s="139">
        <v>2</v>
      </c>
      <c r="B22" s="140" t="str">
        <f>ORÇAMENTO!C23</f>
        <v>REVITALIZAÇÃO DO CANTEIRO CENTRAL DA RUA IGUAÇU</v>
      </c>
      <c r="C22" s="20"/>
      <c r="D22" s="30">
        <f t="shared" si="10"/>
        <v>0</v>
      </c>
      <c r="E22" s="21"/>
      <c r="F22" s="20">
        <f t="shared" si="0"/>
        <v>0</v>
      </c>
      <c r="G22" s="21"/>
      <c r="H22" s="20">
        <f t="shared" si="1"/>
        <v>0</v>
      </c>
      <c r="I22" s="21"/>
      <c r="J22" s="20">
        <f t="shared" si="2"/>
        <v>0</v>
      </c>
      <c r="K22" s="21"/>
      <c r="L22" s="20">
        <f t="shared" si="3"/>
        <v>0</v>
      </c>
      <c r="M22" s="21"/>
      <c r="N22" s="20">
        <f t="shared" si="4"/>
        <v>0</v>
      </c>
      <c r="O22" s="22"/>
      <c r="P22" s="20">
        <f t="shared" si="5"/>
        <v>0</v>
      </c>
      <c r="Q22" s="22"/>
      <c r="R22" s="20">
        <f t="shared" si="6"/>
        <v>0</v>
      </c>
      <c r="S22" s="22"/>
      <c r="T22" s="20">
        <f t="shared" si="7"/>
        <v>0</v>
      </c>
      <c r="U22" s="22"/>
      <c r="V22" s="127">
        <f t="shared" si="8"/>
        <v>0</v>
      </c>
      <c r="W22" s="105"/>
      <c r="Y22" t="str">
        <f t="shared" si="9"/>
        <v>REVER PERCENTUAL ATÉ ATINGIR 100%- CASO NECESSÁRIO</v>
      </c>
    </row>
    <row r="23" spans="1:25" x14ac:dyDescent="0.25">
      <c r="A23" s="126" t="s">
        <v>74</v>
      </c>
      <c r="B23" s="19" t="str">
        <f>ORÇAMENTO!C24</f>
        <v>RETIRADA DOS ARBUSTOS E LAJOTAS DE CONCRETO</v>
      </c>
      <c r="C23" s="20">
        <f>ORÇAMENTO!H24</f>
        <v>6186.2</v>
      </c>
      <c r="D23" s="30">
        <f t="shared" si="10"/>
        <v>0.11034076822231537</v>
      </c>
      <c r="E23" s="21">
        <v>100</v>
      </c>
      <c r="F23" s="20">
        <f t="shared" si="0"/>
        <v>100</v>
      </c>
      <c r="G23" s="21"/>
      <c r="H23" s="20">
        <f t="shared" si="1"/>
        <v>100</v>
      </c>
      <c r="I23" s="21"/>
      <c r="J23" s="20">
        <f t="shared" si="2"/>
        <v>100</v>
      </c>
      <c r="K23" s="21"/>
      <c r="L23" s="20">
        <f t="shared" si="3"/>
        <v>100</v>
      </c>
      <c r="M23" s="21"/>
      <c r="N23" s="20">
        <f t="shared" si="4"/>
        <v>100</v>
      </c>
      <c r="O23" s="22"/>
      <c r="P23" s="20">
        <f t="shared" si="5"/>
        <v>100</v>
      </c>
      <c r="Q23" s="22"/>
      <c r="R23" s="20">
        <f t="shared" si="6"/>
        <v>100</v>
      </c>
      <c r="S23" s="22"/>
      <c r="T23" s="20">
        <f t="shared" si="7"/>
        <v>100</v>
      </c>
      <c r="U23" s="22"/>
      <c r="V23" s="127">
        <f t="shared" si="8"/>
        <v>100</v>
      </c>
      <c r="W23" s="105"/>
      <c r="Y23" t="str">
        <f t="shared" si="9"/>
        <v>PERCENTUAL CORRETO</v>
      </c>
    </row>
    <row r="24" spans="1:25" x14ac:dyDescent="0.25">
      <c r="A24" s="126" t="s">
        <v>76</v>
      </c>
      <c r="B24" s="19" t="str">
        <f>ORÇAMENTO!C27</f>
        <v>REMOÇÃO DE TODAS AS AROEIRAS E DAS ARVORES MORTAS</v>
      </c>
      <c r="C24" s="20">
        <f>ORÇAMENTO!H27</f>
        <v>787.2</v>
      </c>
      <c r="D24" s="30">
        <f t="shared" si="10"/>
        <v>1.4040970667713079E-2</v>
      </c>
      <c r="E24" s="21">
        <v>100</v>
      </c>
      <c r="F24" s="20">
        <f t="shared" si="0"/>
        <v>100</v>
      </c>
      <c r="G24" s="21"/>
      <c r="H24" s="20">
        <f t="shared" si="1"/>
        <v>100</v>
      </c>
      <c r="I24" s="21"/>
      <c r="J24" s="20">
        <f t="shared" si="2"/>
        <v>100</v>
      </c>
      <c r="K24" s="21"/>
      <c r="L24" s="20">
        <f t="shared" si="3"/>
        <v>100</v>
      </c>
      <c r="M24" s="21"/>
      <c r="N24" s="20">
        <f t="shared" si="4"/>
        <v>100</v>
      </c>
      <c r="O24" s="22"/>
      <c r="P24" s="20">
        <f t="shared" si="5"/>
        <v>100</v>
      </c>
      <c r="Q24" s="22"/>
      <c r="R24" s="20">
        <f t="shared" si="6"/>
        <v>100</v>
      </c>
      <c r="S24" s="22"/>
      <c r="T24" s="20">
        <f t="shared" si="7"/>
        <v>100</v>
      </c>
      <c r="U24" s="22"/>
      <c r="V24" s="127">
        <f t="shared" si="8"/>
        <v>100</v>
      </c>
      <c r="W24" s="105"/>
      <c r="Y24" t="str">
        <f t="shared" si="9"/>
        <v>PERCENTUAL CORRETO</v>
      </c>
    </row>
    <row r="25" spans="1:25" x14ac:dyDescent="0.25">
      <c r="A25" s="126" t="s">
        <v>79</v>
      </c>
      <c r="B25" s="19" t="str">
        <f>ORÇAMENTO!C30</f>
        <v>PLANTIO DAS NOVAS ARVORES (EXTREMOSA)</v>
      </c>
      <c r="C25" s="20">
        <f>ORÇAMENTO!H30</f>
        <v>2479.9499999999998</v>
      </c>
      <c r="D25" s="30">
        <f t="shared" si="10"/>
        <v>4.4233873485003877E-2</v>
      </c>
      <c r="E25" s="21"/>
      <c r="F25" s="20">
        <f t="shared" si="0"/>
        <v>0</v>
      </c>
      <c r="G25" s="21">
        <v>100</v>
      </c>
      <c r="H25" s="20">
        <f t="shared" si="1"/>
        <v>100</v>
      </c>
      <c r="I25" s="21"/>
      <c r="J25" s="20">
        <f t="shared" si="2"/>
        <v>100</v>
      </c>
      <c r="K25" s="21"/>
      <c r="L25" s="20">
        <f t="shared" si="3"/>
        <v>100</v>
      </c>
      <c r="M25" s="21"/>
      <c r="N25" s="20">
        <f t="shared" si="4"/>
        <v>100</v>
      </c>
      <c r="O25" s="22"/>
      <c r="P25" s="20">
        <f t="shared" si="5"/>
        <v>100</v>
      </c>
      <c r="Q25" s="22"/>
      <c r="R25" s="20">
        <f t="shared" si="6"/>
        <v>100</v>
      </c>
      <c r="S25" s="22"/>
      <c r="T25" s="20">
        <f t="shared" si="7"/>
        <v>100</v>
      </c>
      <c r="U25" s="22"/>
      <c r="V25" s="127">
        <f t="shared" si="8"/>
        <v>100</v>
      </c>
      <c r="W25" s="105"/>
      <c r="Y25" t="str">
        <f t="shared" si="9"/>
        <v>PERCENTUAL CORRETO</v>
      </c>
    </row>
    <row r="26" spans="1:25" x14ac:dyDescent="0.25">
      <c r="A26" s="126" t="s">
        <v>107</v>
      </c>
      <c r="B26" s="19" t="str">
        <f>ORÇAMENTO!C32</f>
        <v>PLANTIO DE GRAMA</v>
      </c>
      <c r="C26" s="20">
        <f>ORÇAMENTO!H32</f>
        <v>22806</v>
      </c>
      <c r="D26" s="30">
        <f t="shared" si="10"/>
        <v>0.40678147490836447</v>
      </c>
      <c r="E26" s="21"/>
      <c r="F26" s="20">
        <f t="shared" si="0"/>
        <v>0</v>
      </c>
      <c r="G26" s="21">
        <v>100</v>
      </c>
      <c r="H26" s="20">
        <f t="shared" si="1"/>
        <v>100</v>
      </c>
      <c r="I26" s="21"/>
      <c r="J26" s="20">
        <f t="shared" si="2"/>
        <v>100</v>
      </c>
      <c r="K26" s="21"/>
      <c r="L26" s="20">
        <f t="shared" si="3"/>
        <v>100</v>
      </c>
      <c r="M26" s="21"/>
      <c r="N26" s="20">
        <f t="shared" si="4"/>
        <v>100</v>
      </c>
      <c r="O26" s="22"/>
      <c r="P26" s="20">
        <f t="shared" si="5"/>
        <v>100</v>
      </c>
      <c r="Q26" s="22"/>
      <c r="R26" s="20">
        <f t="shared" si="6"/>
        <v>100</v>
      </c>
      <c r="S26" s="22"/>
      <c r="T26" s="20">
        <f t="shared" si="7"/>
        <v>100</v>
      </c>
      <c r="U26" s="22"/>
      <c r="V26" s="127">
        <f t="shared" si="8"/>
        <v>100</v>
      </c>
      <c r="W26" s="105"/>
      <c r="Y26" t="str">
        <f t="shared" si="9"/>
        <v>PERCENTUAL CORRETO</v>
      </c>
    </row>
    <row r="27" spans="1:25" hidden="1" x14ac:dyDescent="0.25">
      <c r="A27" s="126"/>
      <c r="B27" s="19"/>
      <c r="C27" s="20"/>
      <c r="D27" s="30">
        <f t="shared" si="10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9"/>
        <v>REVER PERCENTUAL ATÉ ATINGIR 100%- CASO NECESSÁRIO</v>
      </c>
    </row>
    <row r="28" spans="1:25" hidden="1" x14ac:dyDescent="0.25">
      <c r="A28" s="126"/>
      <c r="B28" s="19"/>
      <c r="C28" s="20"/>
      <c r="D28" s="30">
        <f t="shared" si="10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9"/>
        <v>REVER PERCENTUAL ATÉ ATINGIR 100%- CASO NECESSÁRIO</v>
      </c>
    </row>
    <row r="29" spans="1:25" hidden="1" x14ac:dyDescent="0.25">
      <c r="A29" s="126"/>
      <c r="B29" s="19"/>
      <c r="C29" s="20"/>
      <c r="D29" s="30">
        <f t="shared" si="10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9"/>
        <v>REVER PERCENTUAL ATÉ ATINGIR 100%- CASO NECESSÁRIO</v>
      </c>
    </row>
    <row r="30" spans="1:25" hidden="1" x14ac:dyDescent="0.25">
      <c r="A30" s="126"/>
      <c r="B30" s="19"/>
      <c r="C30" s="20"/>
      <c r="D30" s="30">
        <f t="shared" si="10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9"/>
        <v>REVER PERCENTUAL ATÉ ATINGIR 100%- CASO NECESSÁRIO</v>
      </c>
    </row>
    <row r="31" spans="1:25" hidden="1" x14ac:dyDescent="0.25">
      <c r="A31" s="126"/>
      <c r="B31" s="19"/>
      <c r="C31" s="20"/>
      <c r="D31" s="30">
        <f t="shared" si="10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9"/>
        <v>REVER PERCENTUAL ATÉ ATINGIR 100%- CASO NECESSÁRIO</v>
      </c>
    </row>
    <row r="32" spans="1:25" hidden="1" x14ac:dyDescent="0.25">
      <c r="A32" s="126"/>
      <c r="B32" s="19"/>
      <c r="C32" s="20"/>
      <c r="D32" s="30">
        <f t="shared" si="10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9"/>
        <v>REVER PERCENTUAL ATÉ ATINGIR 100%- CASO NECESSÁRIO</v>
      </c>
    </row>
    <row r="33" spans="1:25" hidden="1" x14ac:dyDescent="0.25">
      <c r="A33" s="126"/>
      <c r="B33" s="19"/>
      <c r="C33" s="20"/>
      <c r="D33" s="30">
        <f t="shared" si="10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9"/>
        <v>REVER PERCENTUAL ATÉ ATINGIR 100%- CASO NECESSÁRIO</v>
      </c>
    </row>
    <row r="34" spans="1:25" hidden="1" x14ac:dyDescent="0.25">
      <c r="A34" s="126"/>
      <c r="B34" s="19"/>
      <c r="C34" s="20"/>
      <c r="D34" s="30">
        <f t="shared" si="10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9"/>
        <v>REVER PERCENTUAL ATÉ ATINGIR 100%- CASO NECESSÁRIO</v>
      </c>
    </row>
    <row r="35" spans="1:25" hidden="1" x14ac:dyDescent="0.25">
      <c r="A35" s="126"/>
      <c r="B35" s="19"/>
      <c r="C35" s="20"/>
      <c r="D35" s="30">
        <f t="shared" si="10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9"/>
        <v>REVER PERCENTUAL ATÉ ATINGIR 100%- CASO NECESSÁRIO</v>
      </c>
    </row>
    <row r="36" spans="1:25" hidden="1" x14ac:dyDescent="0.25">
      <c r="A36" s="126"/>
      <c r="B36" s="19"/>
      <c r="C36" s="20"/>
      <c r="D36" s="30">
        <f t="shared" si="10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9"/>
        <v>REVER PERCENTUAL ATÉ ATINGIR 100%- CASO NECESSÁRIO</v>
      </c>
    </row>
    <row r="37" spans="1:25" hidden="1" x14ac:dyDescent="0.25">
      <c r="A37" s="126"/>
      <c r="B37" s="19"/>
      <c r="C37" s="20"/>
      <c r="D37" s="30">
        <f t="shared" si="10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9"/>
        <v>REVER PERCENTUAL ATÉ ATINGIR 100%- CASO NECESSÁRIO</v>
      </c>
    </row>
    <row r="38" spans="1:25" hidden="1" x14ac:dyDescent="0.25">
      <c r="A38" s="126"/>
      <c r="B38" s="19"/>
      <c r="C38" s="20"/>
      <c r="D38" s="30">
        <f t="shared" si="10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9"/>
        <v>REVER PERCENTUAL ATÉ ATINGIR 100%- CASO NECESSÁRIO</v>
      </c>
    </row>
    <row r="39" spans="1:25" hidden="1" x14ac:dyDescent="0.25">
      <c r="A39" s="126"/>
      <c r="B39" s="19"/>
      <c r="C39" s="20"/>
      <c r="D39" s="30">
        <f t="shared" si="10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9"/>
        <v>REVER PERCENTUAL ATÉ ATINGIR 100%- CASO NECESSÁRIO</v>
      </c>
    </row>
    <row r="40" spans="1:25" hidden="1" x14ac:dyDescent="0.25">
      <c r="A40" s="126"/>
      <c r="B40" s="19"/>
      <c r="C40" s="20"/>
      <c r="D40" s="30">
        <f t="shared" si="10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9"/>
        <v>REVER PERCENTUAL ATÉ ATINGIR 100%- CASO NECESSÁRIO</v>
      </c>
    </row>
    <row r="41" spans="1:25" hidden="1" x14ac:dyDescent="0.25">
      <c r="A41" s="126"/>
      <c r="B41" s="19"/>
      <c r="C41" s="20"/>
      <c r="D41" s="30">
        <f t="shared" si="10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9"/>
        <v>REVER PERCENTUAL ATÉ ATINGIR 100%- CASO NECESSÁRIO</v>
      </c>
    </row>
    <row r="42" spans="1:25" hidden="1" x14ac:dyDescent="0.25">
      <c r="A42" s="126"/>
      <c r="B42" s="19"/>
      <c r="C42" s="20"/>
      <c r="D42" s="30">
        <f t="shared" si="10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9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25</v>
      </c>
      <c r="C44" s="31">
        <f>C45/SUM(C17:C42)</f>
        <v>1</v>
      </c>
      <c r="D44" s="31">
        <f>SUM(D17:D43)</f>
        <v>0.99999999999999989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0.25307815105815623</v>
      </c>
      <c r="F44" s="32">
        <f>E44</f>
        <v>0.25307815105815623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0.74692184894184377</v>
      </c>
      <c r="H44" s="32">
        <f>F44+G44</f>
        <v>1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1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</v>
      </c>
      <c r="W44" s="106"/>
    </row>
    <row r="45" spans="1:25" x14ac:dyDescent="0.25">
      <c r="A45" s="129"/>
      <c r="B45" s="25" t="s">
        <v>26</v>
      </c>
      <c r="C45" s="24">
        <f>SUM(C17:C43)</f>
        <v>56064.5</v>
      </c>
      <c r="D45" s="31">
        <f>D44</f>
        <v>0.99999999999999989</v>
      </c>
      <c r="E45" s="155">
        <f>($C$45*E44)</f>
        <v>14188.7</v>
      </c>
      <c r="F45" s="155"/>
      <c r="G45" s="155">
        <f t="shared" ref="G45" si="25">($C$45*G44)</f>
        <v>41875.800000000003</v>
      </c>
      <c r="H45" s="155"/>
      <c r="I45" s="155">
        <f t="shared" ref="I45" si="26">($C$45*I44)</f>
        <v>0</v>
      </c>
      <c r="J45" s="155"/>
      <c r="K45" s="155">
        <f t="shared" ref="K45" si="27">($C$45*K44)</f>
        <v>0</v>
      </c>
      <c r="L45" s="155"/>
      <c r="M45" s="155">
        <f t="shared" ref="M45" si="28">($C$45*M44)</f>
        <v>0</v>
      </c>
      <c r="N45" s="155"/>
      <c r="O45" s="155">
        <f t="shared" ref="O45" si="29">($C$45*O44)</f>
        <v>0</v>
      </c>
      <c r="P45" s="155"/>
      <c r="Q45" s="155">
        <f t="shared" ref="Q45" si="30">($C$45*Q44)</f>
        <v>0</v>
      </c>
      <c r="R45" s="155"/>
      <c r="S45" s="155">
        <f t="shared" ref="S45" si="31">($C$45*S44)</f>
        <v>0</v>
      </c>
      <c r="T45" s="155"/>
      <c r="U45" s="155">
        <f t="shared" ref="U45" si="32">($C$45*U44)</f>
        <v>0</v>
      </c>
      <c r="V45" s="159"/>
      <c r="W45" s="107"/>
    </row>
    <row r="46" spans="1:25" ht="15.75" thickBot="1" x14ac:dyDescent="0.3">
      <c r="A46" s="130"/>
      <c r="B46" s="131" t="s">
        <v>27</v>
      </c>
      <c r="C46" s="132"/>
      <c r="D46" s="132"/>
      <c r="E46" s="156">
        <f>E45</f>
        <v>14188.7</v>
      </c>
      <c r="F46" s="156"/>
      <c r="G46" s="156">
        <f>G45+E46</f>
        <v>56064.5</v>
      </c>
      <c r="H46" s="156"/>
      <c r="I46" s="156">
        <f t="shared" ref="I46" si="33">I45+G46</f>
        <v>56064.5</v>
      </c>
      <c r="J46" s="156"/>
      <c r="K46" s="156">
        <f t="shared" ref="K46" si="34">K45+I46</f>
        <v>56064.5</v>
      </c>
      <c r="L46" s="156"/>
      <c r="M46" s="156">
        <f t="shared" ref="M46" si="35">M45+K46</f>
        <v>56064.5</v>
      </c>
      <c r="N46" s="156"/>
      <c r="O46" s="156">
        <f t="shared" ref="O46" si="36">O45+M46</f>
        <v>56064.5</v>
      </c>
      <c r="P46" s="156"/>
      <c r="Q46" s="156">
        <f t="shared" ref="Q46" si="37">Q45+O46</f>
        <v>56064.5</v>
      </c>
      <c r="R46" s="156"/>
      <c r="S46" s="156">
        <f t="shared" ref="S46" si="38">S45+Q46</f>
        <v>56064.5</v>
      </c>
      <c r="T46" s="156"/>
      <c r="U46" s="156">
        <f t="shared" ref="U46" si="39">U45+S46</f>
        <v>56064.5</v>
      </c>
      <c r="V46" s="160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30</v>
      </c>
      <c r="B49" s="27"/>
      <c r="C49" s="27"/>
      <c r="D49" s="27" t="s">
        <v>81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E26" sqref="E2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67" t="s">
        <v>62</v>
      </c>
      <c r="B8" s="167"/>
      <c r="C8" s="167"/>
      <c r="D8" s="48"/>
      <c r="E8" s="91" t="s">
        <v>63</v>
      </c>
    </row>
    <row r="9" spans="1:5" x14ac:dyDescent="0.25">
      <c r="A9" s="48"/>
      <c r="B9" s="92"/>
      <c r="C9" s="92"/>
      <c r="D9" s="92"/>
      <c r="E9" s="93" t="s">
        <v>64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97</v>
      </c>
      <c r="C11" s="188" t="s">
        <v>32</v>
      </c>
      <c r="D11" s="189"/>
      <c r="E11" s="190"/>
    </row>
    <row r="12" spans="1:5" x14ac:dyDescent="0.25">
      <c r="A12" s="39"/>
      <c r="B12" s="39"/>
      <c r="C12" s="191" t="str">
        <f>Import.Município</f>
        <v>CORONEL VIVIDA - PR</v>
      </c>
      <c r="D12" s="192"/>
      <c r="E12" s="193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80" t="str">
        <f>ORÇAMENTO!A6</f>
        <v>OBJETO: REVITALIZAÇÃO DO CANTEIRO CENTRAL DE DUAS RUAS DE CORONEL VIVIDA-PR</v>
      </c>
      <c r="C14" s="182" t="str">
        <f>ORÇAMENTO!A7</f>
        <v>LOCALIZAÇÃO: RUA MAJOR ESTEVÃO RIBEIRO DO NASCIMENTO &amp; RUA IGUAÇU</v>
      </c>
      <c r="D14" s="183"/>
      <c r="E14" s="184"/>
    </row>
    <row r="15" spans="1:5" ht="25.5" customHeight="1" x14ac:dyDescent="0.25">
      <c r="A15" s="43" t="s">
        <v>65</v>
      </c>
      <c r="B15" s="181"/>
      <c r="C15" s="185"/>
      <c r="D15" s="186"/>
      <c r="E15" s="187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34</v>
      </c>
      <c r="B17" s="45"/>
      <c r="C17" s="46"/>
      <c r="D17" s="46"/>
      <c r="E17" s="45"/>
    </row>
    <row r="18" spans="1:12" x14ac:dyDescent="0.25">
      <c r="A18" s="195" t="s">
        <v>35</v>
      </c>
      <c r="B18" s="195"/>
      <c r="C18" s="195"/>
      <c r="D18" s="195"/>
      <c r="E18" s="195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36</v>
      </c>
      <c r="B20" s="50"/>
      <c r="C20" s="50"/>
      <c r="D20" s="51" t="s">
        <v>37</v>
      </c>
      <c r="E20" s="51" t="s">
        <v>38</v>
      </c>
    </row>
    <row r="21" spans="1:12" ht="15" customHeight="1" thickBot="1" x14ac:dyDescent="0.3">
      <c r="A21" s="52" t="s">
        <v>39</v>
      </c>
      <c r="B21" s="53"/>
      <c r="C21" s="53"/>
      <c r="D21" s="54" t="s">
        <v>40</v>
      </c>
      <c r="E21" s="55">
        <v>4.4999999999999998E-2</v>
      </c>
      <c r="H21" s="177" t="s">
        <v>82</v>
      </c>
      <c r="I21" s="178"/>
      <c r="J21" s="178"/>
      <c r="K21" s="179"/>
    </row>
    <row r="22" spans="1:12" ht="15.75" x14ac:dyDescent="0.25">
      <c r="A22" s="56" t="s">
        <v>41</v>
      </c>
      <c r="B22" s="57"/>
      <c r="C22" s="57"/>
      <c r="D22" s="58" t="s">
        <v>42</v>
      </c>
      <c r="E22" s="59">
        <v>7.0000000000000001E-3</v>
      </c>
      <c r="H22" s="121" t="s">
        <v>83</v>
      </c>
      <c r="I22" s="122" t="s">
        <v>84</v>
      </c>
      <c r="J22" s="122" t="s">
        <v>85</v>
      </c>
      <c r="K22" s="123" t="s">
        <v>86</v>
      </c>
    </row>
    <row r="23" spans="1:12" ht="15.75" x14ac:dyDescent="0.25">
      <c r="A23" s="56" t="s">
        <v>43</v>
      </c>
      <c r="B23" s="57"/>
      <c r="C23" s="57"/>
      <c r="D23" s="58" t="s">
        <v>44</v>
      </c>
      <c r="E23" s="59">
        <v>8.9999999999999993E-3</v>
      </c>
      <c r="H23" s="114" t="s">
        <v>87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45</v>
      </c>
      <c r="B24" s="57"/>
      <c r="C24" s="57"/>
      <c r="D24" s="58" t="s">
        <v>46</v>
      </c>
      <c r="E24" s="59">
        <v>1.2E-2</v>
      </c>
      <c r="H24" s="114" t="s">
        <v>88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47</v>
      </c>
      <c r="B25" s="61"/>
      <c r="C25" s="61"/>
      <c r="D25" s="58" t="s">
        <v>48</v>
      </c>
      <c r="E25" s="62">
        <v>0.08</v>
      </c>
      <c r="H25" s="114" t="s">
        <v>89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49</v>
      </c>
      <c r="B26" s="63" t="s">
        <v>50</v>
      </c>
      <c r="C26" s="64"/>
      <c r="D26" s="65" t="s">
        <v>51</v>
      </c>
      <c r="E26" s="62">
        <v>6.4999999999999997E-3</v>
      </c>
      <c r="H26" s="114" t="s">
        <v>90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52</v>
      </c>
      <c r="C27" s="64"/>
      <c r="D27" s="65"/>
      <c r="E27" s="62">
        <v>0.03</v>
      </c>
      <c r="H27" s="114" t="s">
        <v>91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53</v>
      </c>
      <c r="C28" s="64"/>
      <c r="D28" s="65"/>
      <c r="E28" s="67">
        <f>IF(A18=" - Fornecimento de Materiais e Equipamentos (Aquisição direta)",0,ROUND(E37*D38,4))</f>
        <v>0.03</v>
      </c>
      <c r="H28" s="168" t="s">
        <v>93</v>
      </c>
      <c r="I28" s="169"/>
      <c r="J28" s="169"/>
      <c r="K28" s="170"/>
      <c r="L28" s="118">
        <v>3.6499999999999998E-2</v>
      </c>
    </row>
    <row r="29" spans="1:12" ht="15.75" x14ac:dyDescent="0.25">
      <c r="A29" s="66"/>
      <c r="B29" s="68" t="s">
        <v>54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1" t="s">
        <v>94</v>
      </c>
      <c r="I29" s="172"/>
      <c r="J29" s="172"/>
      <c r="K29" s="173"/>
      <c r="L29" s="119">
        <v>0.03</v>
      </c>
    </row>
    <row r="30" spans="1:12" ht="16.5" thickBot="1" x14ac:dyDescent="0.3">
      <c r="A30" s="72" t="s">
        <v>55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0.2422</v>
      </c>
      <c r="H30" s="174" t="s">
        <v>92</v>
      </c>
      <c r="I30" s="175"/>
      <c r="J30" s="175"/>
      <c r="K30" s="176"/>
      <c r="L30" s="120">
        <v>4.4999999999999998E-2</v>
      </c>
    </row>
    <row r="31" spans="1:12" x14ac:dyDescent="0.25">
      <c r="A31" s="74" t="s">
        <v>56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0.30520000000000003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57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96" t="str">
        <f>IF(AND(A18=" - Fornecimento de Materiais e Equipamentos (Aquisição direta)",E$31=0),"",IF(OR($AI$10&lt;$AK$10,$AI$10&gt;$AL$10)=TRUE(),$AK$21,""))</f>
        <v/>
      </c>
      <c r="B35" s="196"/>
      <c r="C35" s="196"/>
      <c r="D35" s="196"/>
      <c r="E35" s="196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97" t="s">
        <v>58</v>
      </c>
      <c r="B37" s="198"/>
      <c r="C37" s="198"/>
      <c r="D37" s="198"/>
      <c r="E37" s="78">
        <v>0.6</v>
      </c>
    </row>
    <row r="38" spans="1:5" x14ac:dyDescent="0.25">
      <c r="A38" s="197" t="s">
        <v>59</v>
      </c>
      <c r="B38" s="198"/>
      <c r="C38" s="198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99" t="s">
        <v>60</v>
      </c>
      <c r="B40" s="200"/>
      <c r="C40" s="200"/>
      <c r="D40" s="200"/>
      <c r="E40" s="200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81</v>
      </c>
      <c r="B44" s="69"/>
      <c r="C44" s="61"/>
      <c r="D44" s="48"/>
      <c r="E44" s="48"/>
    </row>
    <row r="45" spans="1:5" x14ac:dyDescent="0.25">
      <c r="A45" s="194" t="s">
        <v>66</v>
      </c>
      <c r="B45" s="194"/>
      <c r="C45" s="194"/>
      <c r="D45" s="86" t="s">
        <v>61</v>
      </c>
      <c r="E45" s="87" t="s">
        <v>96</v>
      </c>
    </row>
    <row r="46" spans="1:5" x14ac:dyDescent="0.25">
      <c r="A46" s="194" t="s">
        <v>95</v>
      </c>
      <c r="B46" s="194"/>
      <c r="C46" s="194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45:C45"/>
    <mergeCell ref="A46:C46"/>
    <mergeCell ref="A18:E18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2021-05-26T18:12:09Z</cp:lastPrinted>
  <dcterms:created xsi:type="dcterms:W3CDTF">2013-05-17T17:26:46Z</dcterms:created>
  <dcterms:modified xsi:type="dcterms:W3CDTF">2021-05-26T18:15:31Z</dcterms:modified>
</cp:coreProperties>
</file>