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ORÇAMENTO!$A$10:$G$35</definedName>
    <definedName name="_xlnm.Print_Area" localSheetId="2">BDI!$A$1:$E$46</definedName>
    <definedName name="_xlnm.Print_Area" localSheetId="1">CRONOGRAMA!$A$1:$V$49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C17" i="2" l="1"/>
  <c r="C45" i="2"/>
  <c r="G18" i="2"/>
  <c r="E18" i="2"/>
  <c r="C25" i="2"/>
  <c r="C24" i="2"/>
  <c r="C23" i="2"/>
  <c r="C22" i="2"/>
  <c r="C21" i="2"/>
  <c r="C20" i="2"/>
  <c r="C19" i="2"/>
  <c r="C18" i="2"/>
  <c r="B25" i="2"/>
  <c r="B24" i="2"/>
  <c r="B23" i="2"/>
  <c r="B22" i="2"/>
  <c r="B21" i="2"/>
  <c r="B20" i="2"/>
  <c r="B19" i="2"/>
  <c r="B18" i="2"/>
  <c r="H32" i="1"/>
  <c r="H28" i="1"/>
  <c r="H26" i="1"/>
  <c r="H22" i="1"/>
  <c r="H19" i="1"/>
  <c r="H16" i="1"/>
  <c r="H14" i="1"/>
  <c r="H12" i="1"/>
  <c r="G15" i="1"/>
  <c r="G17" i="1"/>
  <c r="G18" i="1"/>
  <c r="G20" i="1"/>
  <c r="G21" i="1"/>
  <c r="G23" i="1"/>
  <c r="G24" i="1"/>
  <c r="G25" i="1"/>
  <c r="G27" i="1"/>
  <c r="G29" i="1"/>
  <c r="G30" i="1"/>
  <c r="G31" i="1"/>
  <c r="G33" i="1"/>
  <c r="G34" i="1"/>
  <c r="G35" i="1"/>
  <c r="F15" i="1"/>
  <c r="F17" i="1"/>
  <c r="F18" i="1"/>
  <c r="F20" i="1"/>
  <c r="F21" i="1"/>
  <c r="F23" i="1"/>
  <c r="F24" i="1"/>
  <c r="F25" i="1"/>
  <c r="F27" i="1"/>
  <c r="F29" i="1"/>
  <c r="F30" i="1"/>
  <c r="F31" i="1"/>
  <c r="F33" i="1"/>
  <c r="F34" i="1"/>
  <c r="F35" i="1"/>
  <c r="B17" i="2" l="1"/>
  <c r="F17" i="2"/>
  <c r="H17" i="2" s="1"/>
  <c r="J17" i="2" s="1"/>
  <c r="L17" i="2" s="1"/>
  <c r="N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3" i="1"/>
  <c r="F13" i="1" s="1"/>
  <c r="G13" i="1" s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P17" i="2" l="1"/>
  <c r="R17" i="2" s="1"/>
  <c r="T17" i="2" s="1"/>
  <c r="V17" i="2" s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37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R42" i="2"/>
  <c r="T42" i="2" s="1"/>
  <c r="V42" i="2" s="1"/>
  <c r="R41" i="2"/>
  <c r="T41" i="2" s="1"/>
  <c r="V41" i="2" s="1"/>
  <c r="E29" i="5"/>
  <c r="E28" i="5"/>
  <c r="C12" i="5"/>
  <c r="A12" i="2"/>
  <c r="E31" i="5" l="1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<sst xmlns="http://schemas.openxmlformats.org/spreadsheetml/2006/main" count="192" uniqueCount="158">
  <si>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</si>
  <si>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</si>
  <si>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</si>
  <si>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</si>
  <si>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</si>
  <si>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</si>
  <si>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</si>
  <si>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</si>
  <si>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</si>
  <si>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</si>
  <si>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</si>
  <si>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</si>
  <si>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</si>
  <si>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</si>
  <si>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</si>
  <si>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</si>
  <si>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</si>
  <si>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</si>
  <si>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</si>
  <si>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</si>
  <si>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</si>
  <si>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</si>
  <si>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</si>
  <si>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</si>
  <si>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</si>
  <si>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</si>
  <si>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</si>
  <si>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</si>
  <si>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</si>
  <si>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</si>
  <si>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</si>
  <si>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</si>
  <si>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</si>
  <si>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</si>
  <si>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</si>
  <si>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</si>
  <si>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</si>
  <si>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</si>
  <si>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</si>
  <si>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</si>
  <si>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</si>
  <si>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</si>
  <si>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</si>
  <si>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</si>
  <si>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</si>
  <si>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</si>
  <si>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</si>
  <si>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</si>
  <si>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</si>
  <si>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</si>
  <si>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</si>
  <si>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</si>
  <si>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</si>
  <si>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</si>
  <si>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</si>
  <si>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</si>
  <si>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</si>
  <si>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</si>
  <si>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</si>
  <si>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</si>
  <si>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</si>
  <si>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</si>
  <si>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</si>
  <si>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</si>
  <si>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</si>
  <si>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</si>
  <si>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</si>
  <si>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</si>
  <si>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</si>
  <si>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</si>
  <si>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</si>
  <si>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</si>
  <si>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</si>
  <si>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</si>
  <si>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</si>
  <si>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</si>
  <si>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</si>
  <si>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</si>
  <si>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</si>
  <si>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</si>
  <si>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</si>
  <si>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</si>
  <si>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</si>
  <si>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</si>
  <si>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</si>
  <si>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</si>
  <si>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</si>
  <si>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</si>
  <si>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</si>
  <si>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M</t>
  </si>
  <si>
    <t/>
  </si>
  <si>
    <t>PLACA DE OBRA EM CHAPA DE  AÇO  GALVANIZADO PADRÃO DO PROGRAMA</t>
  </si>
  <si>
    <t>SINALIZAÇÃO HORIZONTAL COM TINTA RETRORREFLETICA A BASE DE RESINA ACRILICA COM MICROESFERAS DE VIDRO</t>
  </si>
  <si>
    <t>001</t>
  </si>
  <si>
    <t>006</t>
  </si>
  <si>
    <t>009</t>
  </si>
  <si>
    <t>003</t>
  </si>
  <si>
    <t>1.1.</t>
  </si>
  <si>
    <t>1.1.1.</t>
  </si>
  <si>
    <t>1.2.</t>
  </si>
  <si>
    <t>1.2.1.</t>
  </si>
  <si>
    <t>1.3.</t>
  </si>
  <si>
    <t>1.3.1.</t>
  </si>
  <si>
    <t>1.3.2.</t>
  </si>
  <si>
    <t>1.4.</t>
  </si>
  <si>
    <t>1.4.1.</t>
  </si>
  <si>
    <t>1.4.2.</t>
  </si>
  <si>
    <t>1.5.</t>
  </si>
  <si>
    <t>1.5.1.</t>
  </si>
  <si>
    <t>1.5.2.</t>
  </si>
  <si>
    <t>1.5.3.</t>
  </si>
  <si>
    <t>1.6.</t>
  </si>
  <si>
    <t>1.6.1.</t>
  </si>
  <si>
    <t>1.7.</t>
  </si>
  <si>
    <t>1.7.1.</t>
  </si>
  <si>
    <t>1.7.2.</t>
  </si>
  <si>
    <t>1.7.3.</t>
  </si>
  <si>
    <t>1.8.</t>
  </si>
  <si>
    <t>1.8.1.</t>
  </si>
  <si>
    <t>1.8.2.</t>
  </si>
  <si>
    <t>1.8.3.</t>
  </si>
  <si>
    <t>UND</t>
  </si>
  <si>
    <t xml:space="preserve">M2    </t>
  </si>
  <si>
    <t>PAVIMENTAÇÃO DE VIAS URBANAS</t>
  </si>
  <si>
    <t>ADMINISTRAÇÃO DA OBRA</t>
  </si>
  <si>
    <t>SERVIÇOS INICIAIS</t>
  </si>
  <si>
    <t>TERRAPLENAGEM</t>
  </si>
  <si>
    <t>ESCAVAÇÃO HORIZONTAL, INCLUINDO CARGA, DESCARGA E TRANSPORTE EM SOLO DE 1A CATEGORIA COM TRATOR DE ESTEIRAS (100HP/LÂMINA: 2,19M3) E CAMINHÃO BASCULANTE DE 10M3, DMT ATÉ 200M. AF_07/2020</t>
  </si>
  <si>
    <t>REGULARIZAÇÃO DE SUPERFÍCIES COM MOTONIVELADORA. AF_11/2019</t>
  </si>
  <si>
    <t>SUB BASE EM PEDRA RACHÃO</t>
  </si>
  <si>
    <t>EXECUÇÃO E COMPACTAÇÃO DE BASE E OU SUB BASE PARA PAVIMENTAÇÃO DE PEDRA RACHÃO  - EXCLUSIVE CARGA E TRANSPORTE. AF_11/2019</t>
  </si>
  <si>
    <t>TRANSPORTE COM CAMINHÃO BASCULANTE DE 10 M³, EM VIA URBANA PAVIMENTADA, DMT ATÉ 30 KM (UNIDADE: M3XKM). AF_07/2020</t>
  </si>
  <si>
    <t xml:space="preserve">BASE EM BRITA GRADUADA </t>
  </si>
  <si>
    <t>EXECUÇÃO E COMPACTAÇÃO DE BASE E OU SUB BASE PARA PAVIMENTAÇÃO DE BRITA GRADUADA SIMPLES - EXCLUSIVE CARGA E TRANSPORTE. AF_11/2019</t>
  </si>
  <si>
    <t>IMPRIMAÇÃO IMPERMEABILIZANTE COM CM-30</t>
  </si>
  <si>
    <t xml:space="preserve"> GUIA / MEIO-FIO EM CONCRETO</t>
  </si>
  <si>
    <t xml:space="preserve">RECOLOCAÇÃO E ALINHAMENTO DE MEIO FIO EM CONCRETO COM REJUNTE EM ARGAMASSA </t>
  </si>
  <si>
    <t>CAPA DE ROLAMENTO EM C.B.U.Q</t>
  </si>
  <si>
    <t>EXECUÇÃO DE PAVIMENTO COM APLICAÇÃO DE CONCRETO ASFÁLTICO, CAMADA DE ROLAMENTO - EXCLUSIVE CARGA E TRANSPORTE. AF_11/2019</t>
  </si>
  <si>
    <t>CARGA DE MISTURA ASFÁLTICA EM CAMINHÃO BASCULANTE 10 M³ (UNIDADE: M3). AF_07/2020</t>
  </si>
  <si>
    <t>SINALIZAÇÃO</t>
  </si>
  <si>
    <t xml:space="preserve">PLACA DE IDENTIFICAÇÃO DE LOGRADOURO PÚCLICO 0,45x0,25m  -  CONFORME ESPECIFICAÇÕES EM PROJETO </t>
  </si>
  <si>
    <t xml:space="preserve">PLACA DE SINALIZAÇÃO VERTICAL DE REGULAMENTAÇÃO  (PARADA OBRIGATÓRIA - R-1 - OCTOGONAL)  -  CONFORME ESPECIFICAÇÕES EM PROJETO </t>
  </si>
  <si>
    <t>013</t>
  </si>
  <si>
    <t>101134</t>
  </si>
  <si>
    <t>100575</t>
  </si>
  <si>
    <t>96399</t>
  </si>
  <si>
    <t>95875</t>
  </si>
  <si>
    <t>96396</t>
  </si>
  <si>
    <t>014</t>
  </si>
  <si>
    <t>015</t>
  </si>
  <si>
    <t>95995</t>
  </si>
  <si>
    <t>100986</t>
  </si>
  <si>
    <t>M3XKM</t>
  </si>
  <si>
    <t>OBJETO: PAVIMENTAÇÃO ASFÁLTICA DO CONJUNTO HABITACIONAL FAMÍLIA PARANAENSE</t>
  </si>
  <si>
    <t>LOCALIZAÇÃO: CONJUNTO HABITACIONAL FAMÍLIA PARANAENSE</t>
  </si>
  <si>
    <t>XX/XX/2021</t>
  </si>
  <si>
    <t>CORONEL VIVIDA, XX DE XXXXXXXXXXX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</si>
</sst>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4" fontId="2" fillId="2" borderId="2" xfId="0" applyNumberFormat="1" applyFont="1" applyFill="1" applyBorder="1" applyAlignment="1" applyProtection="1"/>
    <xf numFmtId="43" fontId="2" fillId="2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10">
    <dxf>
      <font>
        <color theme="0" tint="-4.9989318521683403E-2"/>
      </font>
    </dxf>
    <dxf>
      <font>
        <condense val="0"/>
        <extend val="0"/>
        <color indexed="9"/>
      </font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>
      <selection activeCell="I11" sqref="I11"/>
    </sheetView>
  </sheetViews>
  <sheetFormatPr defaultRowHeight="15" x14ac:dyDescent="0.25"/>
  <cols>
    <col min="1" max="1" width="4.85546875" bestFit="1" customWidth="1"/>
    <col min="2" max="2" width="8.7109375" bestFit="1" customWidth="1"/>
    <col min="3" max="3" width="50.140625" customWidth="1"/>
    <col min="4" max="4" width="6.140625" bestFit="1" customWidth="1"/>
    <col min="5" max="5" width="7.85546875" bestFit="1" customWidth="1"/>
    <col min="6" max="6" width="10" bestFit="1" customWidth="1"/>
    <col min="7" max="7" width="10.14062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3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6" t="s">
        <v>8</v>
      </c>
      <c r="K2" s="144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7"/>
      <c r="K3" s="144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7"/>
      <c r="K4" s="144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7"/>
      <c r="K5" s="144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8"/>
      <c r="K6" s="144"/>
    </row>
    <row r="7" spans="1:13" ht="15.75" customHeight="1" x14ac:dyDescent="0.25">
      <c r="A7" s="141" t="s">
        <v>154</v>
      </c>
      <c r="B7" s="141"/>
      <c r="C7" s="141"/>
      <c r="D7" s="141"/>
      <c r="E7" s="141"/>
      <c r="F7" s="141"/>
      <c r="G7" s="141"/>
      <c r="K7" s="144"/>
    </row>
    <row r="8" spans="1:13" ht="15" customHeight="1" x14ac:dyDescent="0.25">
      <c r="A8" s="149" t="s">
        <v>155</v>
      </c>
      <c r="B8" s="149"/>
      <c r="C8" s="149"/>
      <c r="D8" s="149"/>
      <c r="E8" s="149"/>
      <c r="F8" s="149"/>
      <c r="G8" s="149"/>
      <c r="K8" s="144"/>
      <c r="L8" s="9" t="s">
        <v>9</v>
      </c>
    </row>
    <row r="9" spans="1:13" ht="15" customHeight="1" x14ac:dyDescent="0.25">
      <c r="A9" s="150"/>
      <c r="B9" s="151"/>
      <c r="C9" s="151"/>
      <c r="D9" s="151"/>
      <c r="E9" s="151"/>
      <c r="F9" s="151"/>
      <c r="G9" s="152"/>
      <c r="K9" s="14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G37</f>
        <v>422045.60000000009</v>
      </c>
    </row>
    <row r="11" spans="1:13" s="1" customFormat="1" x14ac:dyDescent="0.25">
      <c r="A11" s="28">
        <v>1</v>
      </c>
      <c r="B11" s="28"/>
      <c r="C11" s="29" t="s">
        <v>123</v>
      </c>
      <c r="D11" s="6"/>
      <c r="E11" s="7"/>
      <c r="F11" s="133"/>
      <c r="G11" s="133"/>
      <c r="I11" s="134">
        <f t="shared" ref="I11:I12" si="0">ROUND(L11-(L11*$K$10),2)</f>
        <v>0</v>
      </c>
      <c r="L11" s="9"/>
    </row>
    <row r="12" spans="1:13" s="1" customFormat="1" x14ac:dyDescent="0.25">
      <c r="A12" s="28" t="s">
        <v>97</v>
      </c>
      <c r="B12" s="28"/>
      <c r="C12" s="29" t="s">
        <v>124</v>
      </c>
      <c r="D12" s="28"/>
      <c r="E12" s="138"/>
      <c r="F12" s="139"/>
      <c r="G12" s="139"/>
      <c r="H12" s="135">
        <f>SUM(G13)</f>
        <v>11448.11</v>
      </c>
      <c r="I12" s="134">
        <f t="shared" si="0"/>
        <v>0</v>
      </c>
      <c r="L12" s="9"/>
    </row>
    <row r="13" spans="1:13" s="1" customFormat="1" x14ac:dyDescent="0.25">
      <c r="A13" s="6" t="s">
        <v>98</v>
      </c>
      <c r="B13" s="6" t="s">
        <v>143</v>
      </c>
      <c r="C13" s="5" t="s">
        <v>124</v>
      </c>
      <c r="D13" s="6" t="s">
        <v>121</v>
      </c>
      <c r="E13" s="7">
        <v>1</v>
      </c>
      <c r="F13" s="133">
        <f t="shared" ref="F13:F35" si="1">ROUND(I13,2)</f>
        <v>11448.11</v>
      </c>
      <c r="G13" s="133">
        <f t="shared" ref="G13:G35" si="2">ROUND(F13*E13,2)</f>
        <v>11448.11</v>
      </c>
      <c r="I13" s="134">
        <f t="shared" ref="I13:I35" si="3">ROUND(L13-(L13*$K$10),2)</f>
        <v>11448.11</v>
      </c>
      <c r="L13" s="9">
        <v>11448.11</v>
      </c>
    </row>
    <row r="14" spans="1:13" s="1" customFormat="1" x14ac:dyDescent="0.25">
      <c r="A14" s="29" t="s">
        <v>99</v>
      </c>
      <c r="B14" s="29"/>
      <c r="C14" s="29" t="s">
        <v>125</v>
      </c>
      <c r="D14" s="6"/>
      <c r="E14" s="7"/>
      <c r="F14" s="133"/>
      <c r="G14" s="133"/>
      <c r="H14" s="135">
        <f>SUM(G15)</f>
        <v>1228.4000000000001</v>
      </c>
      <c r="I14" s="134">
        <f t="shared" si="3"/>
        <v>0</v>
      </c>
      <c r="L14" s="9"/>
    </row>
    <row r="15" spans="1:13" s="1" customFormat="1" ht="22.5" x14ac:dyDescent="0.25">
      <c r="A15" s="6" t="s">
        <v>100</v>
      </c>
      <c r="B15" s="6" t="s">
        <v>94</v>
      </c>
      <c r="C15" s="5" t="s">
        <v>91</v>
      </c>
      <c r="D15" s="6" t="s">
        <v>121</v>
      </c>
      <c r="E15" s="7">
        <v>1</v>
      </c>
      <c r="F15" s="133">
        <f t="shared" si="1"/>
        <v>1228.4000000000001</v>
      </c>
      <c r="G15" s="133">
        <f t="shared" si="2"/>
        <v>1228.4000000000001</v>
      </c>
      <c r="I15" s="134">
        <f t="shared" si="3"/>
        <v>1228.4000000000001</v>
      </c>
      <c r="L15" s="9">
        <v>1228.4000000000001</v>
      </c>
    </row>
    <row r="16" spans="1:13" s="1" customFormat="1" x14ac:dyDescent="0.25">
      <c r="A16" s="29" t="s">
        <v>101</v>
      </c>
      <c r="B16" s="29"/>
      <c r="C16" s="29" t="s">
        <v>126</v>
      </c>
      <c r="D16" s="6"/>
      <c r="E16" s="7"/>
      <c r="F16" s="133"/>
      <c r="G16" s="133"/>
      <c r="H16" s="135">
        <f>SUM(G17:G18)</f>
        <v>14828.5</v>
      </c>
      <c r="I16" s="134">
        <f t="shared" si="3"/>
        <v>0</v>
      </c>
      <c r="L16" s="9"/>
    </row>
    <row r="17" spans="1:12" s="1" customFormat="1" ht="45" x14ac:dyDescent="0.25">
      <c r="A17" s="6" t="s">
        <v>102</v>
      </c>
      <c r="B17" s="6" t="s">
        <v>144</v>
      </c>
      <c r="C17" s="5" t="s">
        <v>127</v>
      </c>
      <c r="D17" s="6" t="s">
        <v>69</v>
      </c>
      <c r="E17" s="7">
        <v>1039.45</v>
      </c>
      <c r="F17" s="133">
        <f t="shared" si="1"/>
        <v>13.98</v>
      </c>
      <c r="G17" s="133">
        <f t="shared" si="2"/>
        <v>14531.51</v>
      </c>
      <c r="I17" s="134">
        <f t="shared" si="3"/>
        <v>13.98</v>
      </c>
      <c r="L17" s="9">
        <v>13.98</v>
      </c>
    </row>
    <row r="18" spans="1:12" s="1" customFormat="1" ht="22.5" x14ac:dyDescent="0.25">
      <c r="A18" s="6" t="s">
        <v>103</v>
      </c>
      <c r="B18" s="6" t="s">
        <v>145</v>
      </c>
      <c r="C18" s="5" t="s">
        <v>128</v>
      </c>
      <c r="D18" s="6" t="s">
        <v>68</v>
      </c>
      <c r="E18" s="7">
        <v>2969.8599999999997</v>
      </c>
      <c r="F18" s="133">
        <f t="shared" si="1"/>
        <v>0.1</v>
      </c>
      <c r="G18" s="133">
        <f t="shared" si="2"/>
        <v>296.99</v>
      </c>
      <c r="I18" s="134">
        <f t="shared" si="3"/>
        <v>0.1</v>
      </c>
      <c r="L18" s="9">
        <v>0.1</v>
      </c>
    </row>
    <row r="19" spans="1:12" s="1" customFormat="1" x14ac:dyDescent="0.25">
      <c r="A19" s="29" t="s">
        <v>104</v>
      </c>
      <c r="B19" s="29"/>
      <c r="C19" s="29" t="s">
        <v>129</v>
      </c>
      <c r="D19" s="6"/>
      <c r="E19" s="7"/>
      <c r="F19" s="133"/>
      <c r="G19" s="133"/>
      <c r="H19" s="135">
        <f>SUM(G20:G21)</f>
        <v>73450.33</v>
      </c>
      <c r="I19" s="134">
        <f t="shared" si="3"/>
        <v>0</v>
      </c>
      <c r="L19" s="9"/>
    </row>
    <row r="20" spans="1:12" s="1" customFormat="1" ht="33.75" x14ac:dyDescent="0.25">
      <c r="A20" s="6" t="s">
        <v>105</v>
      </c>
      <c r="B20" s="6" t="s">
        <v>146</v>
      </c>
      <c r="C20" s="5" t="s">
        <v>130</v>
      </c>
      <c r="D20" s="6" t="s">
        <v>69</v>
      </c>
      <c r="E20" s="7">
        <v>593.97</v>
      </c>
      <c r="F20" s="133">
        <f t="shared" si="1"/>
        <v>77.900000000000006</v>
      </c>
      <c r="G20" s="133">
        <f t="shared" si="2"/>
        <v>46270.26</v>
      </c>
      <c r="I20" s="134">
        <f t="shared" si="3"/>
        <v>77.900000000000006</v>
      </c>
      <c r="L20" s="9">
        <v>77.900000000000006</v>
      </c>
    </row>
    <row r="21" spans="1:12" s="1" customFormat="1" ht="33.75" x14ac:dyDescent="0.25">
      <c r="A21" s="6" t="s">
        <v>106</v>
      </c>
      <c r="B21" s="6" t="s">
        <v>147</v>
      </c>
      <c r="C21" s="5" t="s">
        <v>131</v>
      </c>
      <c r="D21" s="6" t="s">
        <v>153</v>
      </c>
      <c r="E21" s="7">
        <v>13067.34</v>
      </c>
      <c r="F21" s="133">
        <f t="shared" si="1"/>
        <v>2.08</v>
      </c>
      <c r="G21" s="133">
        <f t="shared" si="2"/>
        <v>27180.07</v>
      </c>
      <c r="I21" s="134">
        <f t="shared" si="3"/>
        <v>2.08</v>
      </c>
      <c r="L21" s="9">
        <v>2.08</v>
      </c>
    </row>
    <row r="22" spans="1:12" s="1" customFormat="1" x14ac:dyDescent="0.25">
      <c r="A22" s="29" t="s">
        <v>107</v>
      </c>
      <c r="B22" s="29"/>
      <c r="C22" s="29" t="s">
        <v>132</v>
      </c>
      <c r="D22" s="6"/>
      <c r="E22" s="7"/>
      <c r="F22" s="133"/>
      <c r="G22" s="133"/>
      <c r="H22" s="135">
        <f>SUM(G23:G25)</f>
        <v>94983.7</v>
      </c>
      <c r="I22" s="134">
        <f t="shared" si="3"/>
        <v>0</v>
      </c>
      <c r="L22" s="9"/>
    </row>
    <row r="23" spans="1:12" s="1" customFormat="1" ht="33.75" x14ac:dyDescent="0.25">
      <c r="A23" s="6" t="s">
        <v>108</v>
      </c>
      <c r="B23" s="6" t="s">
        <v>148</v>
      </c>
      <c r="C23" s="5" t="s">
        <v>133</v>
      </c>
      <c r="D23" s="6" t="s">
        <v>69</v>
      </c>
      <c r="E23" s="7">
        <v>445.47999999999996</v>
      </c>
      <c r="F23" s="133">
        <f t="shared" si="1"/>
        <v>112.59</v>
      </c>
      <c r="G23" s="133">
        <f t="shared" si="2"/>
        <v>50156.59</v>
      </c>
      <c r="H23" s="135"/>
      <c r="I23" s="134">
        <f t="shared" si="3"/>
        <v>112.59</v>
      </c>
      <c r="L23" s="9">
        <v>112.59</v>
      </c>
    </row>
    <row r="24" spans="1:12" s="1" customFormat="1" ht="33.75" x14ac:dyDescent="0.25">
      <c r="A24" s="6" t="s">
        <v>109</v>
      </c>
      <c r="B24" s="6" t="s">
        <v>147</v>
      </c>
      <c r="C24" s="5" t="s">
        <v>131</v>
      </c>
      <c r="D24" s="6" t="s">
        <v>153</v>
      </c>
      <c r="E24" s="7">
        <v>9800.5599999999977</v>
      </c>
      <c r="F24" s="133">
        <f t="shared" si="1"/>
        <v>2.08</v>
      </c>
      <c r="G24" s="133">
        <f t="shared" si="2"/>
        <v>20385.16</v>
      </c>
      <c r="I24" s="134">
        <f t="shared" si="3"/>
        <v>2.08</v>
      </c>
      <c r="L24" s="9">
        <v>2.08</v>
      </c>
    </row>
    <row r="25" spans="1:12" s="1" customFormat="1" x14ac:dyDescent="0.25">
      <c r="A25" s="6" t="s">
        <v>110</v>
      </c>
      <c r="B25" s="6" t="s">
        <v>149</v>
      </c>
      <c r="C25" s="5" t="s">
        <v>134</v>
      </c>
      <c r="D25" s="6" t="s">
        <v>68</v>
      </c>
      <c r="E25" s="7">
        <v>2969.8599999999997</v>
      </c>
      <c r="F25" s="133">
        <f t="shared" si="1"/>
        <v>8.23</v>
      </c>
      <c r="G25" s="133">
        <f t="shared" si="2"/>
        <v>24441.95</v>
      </c>
      <c r="I25" s="134">
        <f t="shared" si="3"/>
        <v>8.23</v>
      </c>
      <c r="L25" s="9">
        <v>8.23</v>
      </c>
    </row>
    <row r="26" spans="1:12" s="1" customFormat="1" x14ac:dyDescent="0.25">
      <c r="A26" s="29" t="s">
        <v>111</v>
      </c>
      <c r="B26" s="29"/>
      <c r="C26" s="29" t="s">
        <v>135</v>
      </c>
      <c r="D26" s="6"/>
      <c r="E26" s="7"/>
      <c r="F26" s="133"/>
      <c r="G26" s="133"/>
      <c r="H26" s="135">
        <f>SUM(G27)</f>
        <v>11452.7</v>
      </c>
      <c r="I26" s="134">
        <f t="shared" si="3"/>
        <v>0</v>
      </c>
      <c r="L26" s="9"/>
    </row>
    <row r="27" spans="1:12" s="1" customFormat="1" ht="22.5" x14ac:dyDescent="0.25">
      <c r="A27" s="6" t="s">
        <v>112</v>
      </c>
      <c r="B27" s="6" t="s">
        <v>150</v>
      </c>
      <c r="C27" s="5" t="s">
        <v>136</v>
      </c>
      <c r="D27" s="6" t="s">
        <v>89</v>
      </c>
      <c r="E27" s="7">
        <v>579.59</v>
      </c>
      <c r="F27" s="133">
        <f t="shared" si="1"/>
        <v>19.760000000000002</v>
      </c>
      <c r="G27" s="133">
        <f t="shared" si="2"/>
        <v>11452.7</v>
      </c>
      <c r="I27" s="134">
        <f t="shared" si="3"/>
        <v>19.760000000000002</v>
      </c>
      <c r="L27" s="9">
        <v>19.760000000000002</v>
      </c>
    </row>
    <row r="28" spans="1:12" s="1" customFormat="1" x14ac:dyDescent="0.25">
      <c r="A28" s="29" t="s">
        <v>113</v>
      </c>
      <c r="B28" s="29"/>
      <c r="C28" s="29" t="s">
        <v>137</v>
      </c>
      <c r="D28" s="6"/>
      <c r="E28" s="7"/>
      <c r="F28" s="133"/>
      <c r="G28" s="133"/>
      <c r="H28" s="135">
        <f>SUM(G29:G31)</f>
        <v>204872.71</v>
      </c>
      <c r="I28" s="134">
        <f t="shared" si="3"/>
        <v>0</v>
      </c>
      <c r="L28" s="9"/>
    </row>
    <row r="29" spans="1:12" s="1" customFormat="1" ht="33.75" x14ac:dyDescent="0.25">
      <c r="A29" s="6" t="s">
        <v>114</v>
      </c>
      <c r="B29" s="6" t="s">
        <v>151</v>
      </c>
      <c r="C29" s="5" t="s">
        <v>138</v>
      </c>
      <c r="D29" s="6" t="s">
        <v>69</v>
      </c>
      <c r="E29" s="7">
        <v>139.80000000000001</v>
      </c>
      <c r="F29" s="133">
        <f t="shared" si="1"/>
        <v>1412.09</v>
      </c>
      <c r="G29" s="133">
        <f t="shared" si="2"/>
        <v>197410.18</v>
      </c>
      <c r="H29" s="135"/>
      <c r="I29" s="134">
        <f t="shared" si="3"/>
        <v>1412.09</v>
      </c>
      <c r="L29" s="9">
        <v>1412.09</v>
      </c>
    </row>
    <row r="30" spans="1:12" s="1" customFormat="1" ht="22.5" x14ac:dyDescent="0.25">
      <c r="A30" s="6" t="s">
        <v>115</v>
      </c>
      <c r="B30" s="6" t="s">
        <v>152</v>
      </c>
      <c r="C30" s="5" t="s">
        <v>139</v>
      </c>
      <c r="D30" s="6" t="s">
        <v>69</v>
      </c>
      <c r="E30" s="7">
        <v>139.80000000000001</v>
      </c>
      <c r="F30" s="133">
        <f t="shared" si="1"/>
        <v>7.62</v>
      </c>
      <c r="G30" s="133">
        <f t="shared" si="2"/>
        <v>1065.28</v>
      </c>
      <c r="I30" s="134">
        <f t="shared" si="3"/>
        <v>7.62</v>
      </c>
      <c r="L30" s="9">
        <v>7.62</v>
      </c>
    </row>
    <row r="31" spans="1:12" s="1" customFormat="1" ht="33.75" x14ac:dyDescent="0.25">
      <c r="A31" s="6" t="s">
        <v>116</v>
      </c>
      <c r="B31" s="6" t="s">
        <v>147</v>
      </c>
      <c r="C31" s="5" t="s">
        <v>131</v>
      </c>
      <c r="D31" s="6" t="s">
        <v>153</v>
      </c>
      <c r="E31" s="7">
        <v>3075.6</v>
      </c>
      <c r="F31" s="133">
        <f t="shared" si="1"/>
        <v>2.08</v>
      </c>
      <c r="G31" s="133">
        <f t="shared" si="2"/>
        <v>6397.25</v>
      </c>
      <c r="I31" s="134">
        <f t="shared" si="3"/>
        <v>2.08</v>
      </c>
      <c r="L31" s="9">
        <v>2.08</v>
      </c>
    </row>
    <row r="32" spans="1:12" s="1" customFormat="1" x14ac:dyDescent="0.25">
      <c r="A32" s="29" t="s">
        <v>117</v>
      </c>
      <c r="B32" s="29"/>
      <c r="C32" s="29" t="s">
        <v>140</v>
      </c>
      <c r="D32" s="6"/>
      <c r="E32" s="7"/>
      <c r="F32" s="133"/>
      <c r="G32" s="133"/>
      <c r="H32" s="135">
        <f>SUM(G33:G36)</f>
        <v>9781.1500000000015</v>
      </c>
      <c r="I32" s="134">
        <f t="shared" si="3"/>
        <v>0</v>
      </c>
      <c r="L32" s="9"/>
    </row>
    <row r="33" spans="1:12" s="1" customFormat="1" ht="22.5" x14ac:dyDescent="0.25">
      <c r="A33" s="6" t="s">
        <v>118</v>
      </c>
      <c r="B33" s="6" t="s">
        <v>95</v>
      </c>
      <c r="C33" s="5" t="s">
        <v>92</v>
      </c>
      <c r="D33" s="6" t="s">
        <v>122</v>
      </c>
      <c r="E33" s="7">
        <v>245.58</v>
      </c>
      <c r="F33" s="133">
        <f t="shared" si="1"/>
        <v>21.58</v>
      </c>
      <c r="G33" s="133">
        <f t="shared" si="2"/>
        <v>5299.62</v>
      </c>
      <c r="I33" s="134">
        <f t="shared" si="3"/>
        <v>21.58</v>
      </c>
      <c r="L33" s="9">
        <v>21.58</v>
      </c>
    </row>
    <row r="34" spans="1:12" s="1" customFormat="1" ht="22.5" x14ac:dyDescent="0.25">
      <c r="A34" s="6" t="s">
        <v>119</v>
      </c>
      <c r="B34" s="6" t="s">
        <v>93</v>
      </c>
      <c r="C34" s="5" t="s">
        <v>141</v>
      </c>
      <c r="D34" s="6" t="s">
        <v>121</v>
      </c>
      <c r="E34" s="7">
        <v>7</v>
      </c>
      <c r="F34" s="133">
        <f t="shared" si="1"/>
        <v>380.51</v>
      </c>
      <c r="G34" s="133">
        <f t="shared" si="2"/>
        <v>2663.57</v>
      </c>
      <c r="I34" s="134">
        <f t="shared" si="3"/>
        <v>380.51</v>
      </c>
      <c r="L34" s="9">
        <v>380.51</v>
      </c>
    </row>
    <row r="35" spans="1:12" s="1" customFormat="1" ht="33.75" x14ac:dyDescent="0.25">
      <c r="A35" s="6" t="s">
        <v>120</v>
      </c>
      <c r="B35" s="6" t="s">
        <v>96</v>
      </c>
      <c r="C35" s="5" t="s">
        <v>142</v>
      </c>
      <c r="D35" s="6" t="s">
        <v>121</v>
      </c>
      <c r="E35" s="7">
        <v>4</v>
      </c>
      <c r="F35" s="133">
        <f t="shared" si="1"/>
        <v>454.49</v>
      </c>
      <c r="G35" s="133">
        <f t="shared" si="2"/>
        <v>1817.96</v>
      </c>
      <c r="I35" s="134">
        <f t="shared" si="3"/>
        <v>454.49</v>
      </c>
      <c r="L35" s="9">
        <v>454.49</v>
      </c>
    </row>
    <row r="36" spans="1:12" s="1" customFormat="1" x14ac:dyDescent="0.25">
      <c r="A36" s="153"/>
      <c r="B36" s="153"/>
      <c r="C36" s="153"/>
      <c r="D36" s="153"/>
      <c r="E36" s="153"/>
      <c r="F36" s="153"/>
      <c r="G36" s="154"/>
      <c r="I36" s="102"/>
      <c r="L36" s="11"/>
    </row>
    <row r="37" spans="1:12" x14ac:dyDescent="0.25">
      <c r="A37" s="140" t="s">
        <v>4</v>
      </c>
      <c r="B37" s="140"/>
      <c r="C37" s="140"/>
      <c r="D37" s="140"/>
      <c r="E37" s="140"/>
      <c r="F37" s="140"/>
      <c r="G37" s="8">
        <f>SUM(G11:G35)</f>
        <v>422045.60000000009</v>
      </c>
      <c r="H37" s="136"/>
    </row>
    <row r="38" spans="1:12" x14ac:dyDescent="0.25">
      <c r="A38" s="26"/>
      <c r="B38" s="26"/>
      <c r="C38" s="26"/>
      <c r="D38" s="26"/>
      <c r="E38" s="137" t="s">
        <v>90</v>
      </c>
      <c r="F38" s="26"/>
      <c r="G38" s="26"/>
    </row>
    <row r="39" spans="1:12" ht="15" customHeight="1" x14ac:dyDescent="0.25">
      <c r="A39" s="142" t="s">
        <v>157</v>
      </c>
      <c r="B39" s="142"/>
      <c r="C39" s="142"/>
      <c r="D39" s="142"/>
      <c r="E39" s="142"/>
      <c r="F39" s="142"/>
      <c r="G39" s="142"/>
    </row>
    <row r="40" spans="1:12" x14ac:dyDescent="0.25">
      <c r="A40" s="26"/>
      <c r="B40" s="26"/>
      <c r="C40" s="26"/>
      <c r="D40" s="26"/>
      <c r="E40" s="26"/>
      <c r="F40" s="26"/>
      <c r="G40" s="26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  <row r="44" spans="1:12" x14ac:dyDescent="0.25">
      <c r="A44" s="26"/>
      <c r="B44" s="26"/>
      <c r="C44" s="26"/>
      <c r="D44" s="26"/>
      <c r="E44" s="26"/>
      <c r="F44" s="26"/>
      <c r="G44" s="26"/>
    </row>
    <row r="45" spans="1:12" x14ac:dyDescent="0.25">
      <c r="A45" s="26"/>
      <c r="B45" s="26"/>
      <c r="C45" s="26"/>
      <c r="D45" s="26"/>
      <c r="E45" s="26"/>
      <c r="F45" s="26"/>
      <c r="G45" s="26"/>
    </row>
    <row r="46" spans="1:12" x14ac:dyDescent="0.25">
      <c r="A46" s="26"/>
      <c r="B46" s="26"/>
      <c r="C46" s="26"/>
      <c r="D46" s="26"/>
      <c r="E46" s="26"/>
      <c r="F46" s="26"/>
      <c r="G46" s="26"/>
    </row>
  </sheetData>
  <sheetProtection password="EE6F" sheet="1" objects="1" scenarios="1" selectLockedCells="1"/>
  <mergeCells count="8">
    <mergeCell ref="A37:F37"/>
    <mergeCell ref="A7:G7"/>
    <mergeCell ref="A39:G39"/>
    <mergeCell ref="K1:K9"/>
    <mergeCell ref="I2:I6"/>
    <mergeCell ref="A8:G8"/>
    <mergeCell ref="A9:G9"/>
    <mergeCell ref="A36:G36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6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workbookViewId="0">
      <selection activeCell="I19" sqref="I19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1" t="s">
        <v>22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PAVIMENTAÇÃO ASFÁLTICA DO CONJUNTO HABITACIONAL FAMÍLIA PARANAENSE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CONJUNTO HABITACIONAL FAMÍLIA PARANAENSE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62" t="s">
        <v>10</v>
      </c>
      <c r="B15" s="157" t="s">
        <v>24</v>
      </c>
      <c r="C15" s="165" t="s">
        <v>25</v>
      </c>
      <c r="D15" s="124" t="s">
        <v>29</v>
      </c>
      <c r="E15" s="157" t="s">
        <v>11</v>
      </c>
      <c r="F15" s="157"/>
      <c r="G15" s="157" t="s">
        <v>12</v>
      </c>
      <c r="H15" s="157"/>
      <c r="I15" s="157" t="s">
        <v>13</v>
      </c>
      <c r="J15" s="157"/>
      <c r="K15" s="157" t="s">
        <v>14</v>
      </c>
      <c r="L15" s="157"/>
      <c r="M15" s="157" t="s">
        <v>15</v>
      </c>
      <c r="N15" s="157"/>
      <c r="O15" s="157" t="s">
        <v>16</v>
      </c>
      <c r="P15" s="157"/>
      <c r="Q15" s="157" t="s">
        <v>86</v>
      </c>
      <c r="R15" s="157"/>
      <c r="S15" s="157" t="s">
        <v>87</v>
      </c>
      <c r="T15" s="157"/>
      <c r="U15" s="157" t="s">
        <v>88</v>
      </c>
      <c r="V15" s="158"/>
      <c r="W15" s="104"/>
    </row>
    <row r="16" spans="1:23" x14ac:dyDescent="0.25">
      <c r="A16" s="163"/>
      <c r="B16" s="164"/>
      <c r="C16" s="166"/>
      <c r="D16" s="99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5" t="s">
        <v>18</v>
      </c>
      <c r="W16" s="104"/>
    </row>
    <row r="17" spans="1:25" x14ac:dyDescent="0.25">
      <c r="A17" s="126">
        <v>1</v>
      </c>
      <c r="B17" s="19" t="str">
        <f>ORÇAMENTO!C11</f>
        <v>PAVIMENTAÇÃO DE VIAS URBANAS</v>
      </c>
      <c r="C17" s="20">
        <f>C45</f>
        <v>422045.6</v>
      </c>
      <c r="D17" s="30">
        <f>((C17*100)/$C$45)/100</f>
        <v>1</v>
      </c>
      <c r="E17" s="20"/>
      <c r="F17" s="20">
        <f t="shared" ref="F17:F40" si="0">E17</f>
        <v>0</v>
      </c>
      <c r="G17" s="20"/>
      <c r="H17" s="20">
        <f t="shared" ref="H17:H40" si="1">F17+G17</f>
        <v>0</v>
      </c>
      <c r="I17" s="20"/>
      <c r="J17" s="20">
        <f t="shared" ref="J17:J40" si="2">H17+I17</f>
        <v>0</v>
      </c>
      <c r="K17" s="20"/>
      <c r="L17" s="20">
        <f t="shared" ref="L17:L40" si="3">J17+K17</f>
        <v>0</v>
      </c>
      <c r="M17" s="20"/>
      <c r="N17" s="20">
        <f t="shared" ref="N17:N40" si="4">L17+M17</f>
        <v>0</v>
      </c>
      <c r="O17" s="20"/>
      <c r="P17" s="20">
        <f t="shared" ref="P17:P40" si="5">N17+O17</f>
        <v>0</v>
      </c>
      <c r="Q17" s="22"/>
      <c r="R17" s="20">
        <f t="shared" ref="R17:R40" si="6">P17+Q17</f>
        <v>0</v>
      </c>
      <c r="S17" s="22"/>
      <c r="T17" s="20">
        <f t="shared" ref="T17:T40" si="7">R17+S17</f>
        <v>0</v>
      </c>
      <c r="U17" s="22"/>
      <c r="V17" s="127">
        <f t="shared" ref="V17:V40" si="8">T17+U17</f>
        <v>0</v>
      </c>
      <c r="W17" s="105"/>
    </row>
    <row r="18" spans="1:25" x14ac:dyDescent="0.25">
      <c r="A18" s="126">
        <v>2</v>
      </c>
      <c r="B18" s="19" t="str">
        <f>ORÇAMENTO!C12</f>
        <v>ADMINISTRAÇÃO DA OBRA</v>
      </c>
      <c r="C18" s="20">
        <f>ORÇAMENTO!H12</f>
        <v>11448.11</v>
      </c>
      <c r="D18" s="30">
        <f t="shared" ref="D18:D42" si="9">((C18*100)/$C$45)/100</f>
        <v>2.7125291674643691E-2</v>
      </c>
      <c r="E18" s="21">
        <f>0.477215849517248*100</f>
        <v>47.7215849517248</v>
      </c>
      <c r="F18" s="20">
        <f t="shared" si="0"/>
        <v>47.7215849517248</v>
      </c>
      <c r="G18" s="21">
        <f>100-E18</f>
        <v>52.2784150482752</v>
      </c>
      <c r="H18" s="20">
        <f t="shared" si="1"/>
        <v>100</v>
      </c>
      <c r="I18" s="21"/>
      <c r="J18" s="20">
        <f t="shared" si="2"/>
        <v>100</v>
      </c>
      <c r="K18" s="21"/>
      <c r="L18" s="20">
        <f t="shared" si="3"/>
        <v>100</v>
      </c>
      <c r="M18" s="21"/>
      <c r="N18" s="20">
        <f t="shared" si="4"/>
        <v>100</v>
      </c>
      <c r="O18" s="22"/>
      <c r="P18" s="20">
        <f t="shared" si="5"/>
        <v>100</v>
      </c>
      <c r="Q18" s="22"/>
      <c r="R18" s="20">
        <f t="shared" si="6"/>
        <v>100</v>
      </c>
      <c r="S18" s="22"/>
      <c r="T18" s="20">
        <f t="shared" si="7"/>
        <v>100</v>
      </c>
      <c r="U18" s="22"/>
      <c r="V18" s="127">
        <f t="shared" si="8"/>
        <v>100</v>
      </c>
      <c r="W18" s="105"/>
      <c r="Y18" t="str">
        <f t="shared" ref="Y17:Y42" si="10">IF(P18&lt;&gt;100,"REVER PERCENTUAL ATÉ ATINGIR 100%- CASO NECESSÁRIO","PERCENTUAL CORRETO")</f>
        <v>PERCENTUAL CORRETO</v>
      </c>
    </row>
    <row r="19" spans="1:25" x14ac:dyDescent="0.25">
      <c r="A19" s="126">
        <v>3</v>
      </c>
      <c r="B19" s="19" t="str">
        <f>ORÇAMENTO!C14</f>
        <v>SERVIÇOS INICIAIS</v>
      </c>
      <c r="C19" s="20">
        <f>ORÇAMENTO!H14</f>
        <v>1228.4000000000001</v>
      </c>
      <c r="D19" s="30">
        <f t="shared" si="9"/>
        <v>2.910585965118462E-3</v>
      </c>
      <c r="E19" s="21">
        <v>100</v>
      </c>
      <c r="F19" s="20">
        <f t="shared" si="0"/>
        <v>100</v>
      </c>
      <c r="G19" s="21"/>
      <c r="H19" s="20">
        <f t="shared" si="1"/>
        <v>100</v>
      </c>
      <c r="I19" s="21"/>
      <c r="J19" s="20">
        <f t="shared" si="2"/>
        <v>100</v>
      </c>
      <c r="K19" s="21"/>
      <c r="L19" s="20">
        <f t="shared" si="3"/>
        <v>100</v>
      </c>
      <c r="M19" s="21"/>
      <c r="N19" s="20">
        <f t="shared" si="4"/>
        <v>100</v>
      </c>
      <c r="O19" s="22"/>
      <c r="P19" s="20">
        <f t="shared" si="5"/>
        <v>100</v>
      </c>
      <c r="Q19" s="22"/>
      <c r="R19" s="20">
        <f t="shared" si="6"/>
        <v>100</v>
      </c>
      <c r="S19" s="22"/>
      <c r="T19" s="20">
        <f t="shared" si="7"/>
        <v>100</v>
      </c>
      <c r="U19" s="22"/>
      <c r="V19" s="127">
        <f t="shared" si="8"/>
        <v>100</v>
      </c>
      <c r="W19" s="105"/>
      <c r="Y19" t="str">
        <f t="shared" si="10"/>
        <v>PERCENTUAL CORRETO</v>
      </c>
    </row>
    <row r="20" spans="1:25" x14ac:dyDescent="0.25">
      <c r="A20" s="126">
        <v>4</v>
      </c>
      <c r="B20" s="19" t="str">
        <f>ORÇAMENTO!C16</f>
        <v>TERRAPLENAGEM</v>
      </c>
      <c r="C20" s="20">
        <f>ORÇAMENTO!H16</f>
        <v>14828.5</v>
      </c>
      <c r="D20" s="30">
        <f t="shared" si="9"/>
        <v>3.5134829032692202E-2</v>
      </c>
      <c r="E20" s="21">
        <v>100</v>
      </c>
      <c r="F20" s="20">
        <f t="shared" si="0"/>
        <v>100</v>
      </c>
      <c r="G20" s="21"/>
      <c r="H20" s="20">
        <f t="shared" si="1"/>
        <v>100</v>
      </c>
      <c r="I20" s="21"/>
      <c r="J20" s="20">
        <f t="shared" si="2"/>
        <v>100</v>
      </c>
      <c r="K20" s="21"/>
      <c r="L20" s="20">
        <f t="shared" si="3"/>
        <v>100</v>
      </c>
      <c r="M20" s="21"/>
      <c r="N20" s="20">
        <f t="shared" si="4"/>
        <v>100</v>
      </c>
      <c r="O20" s="22"/>
      <c r="P20" s="20">
        <f t="shared" si="5"/>
        <v>100</v>
      </c>
      <c r="Q20" s="22"/>
      <c r="R20" s="20">
        <f t="shared" si="6"/>
        <v>100</v>
      </c>
      <c r="S20" s="22"/>
      <c r="T20" s="20">
        <f t="shared" si="7"/>
        <v>100</v>
      </c>
      <c r="U20" s="22"/>
      <c r="V20" s="127">
        <f t="shared" si="8"/>
        <v>100</v>
      </c>
      <c r="W20" s="105"/>
      <c r="Y20" t="str">
        <f t="shared" si="10"/>
        <v>PERCENTUAL CORRETO</v>
      </c>
    </row>
    <row r="21" spans="1:25" x14ac:dyDescent="0.25">
      <c r="A21" s="126">
        <v>5</v>
      </c>
      <c r="B21" s="19" t="str">
        <f>ORÇAMENTO!C19</f>
        <v>SUB BASE EM PEDRA RACHÃO</v>
      </c>
      <c r="C21" s="20">
        <f>ORÇAMENTO!H19</f>
        <v>73450.33</v>
      </c>
      <c r="D21" s="30">
        <f t="shared" si="9"/>
        <v>0.17403410911048475</v>
      </c>
      <c r="E21" s="21">
        <v>100</v>
      </c>
      <c r="F21" s="20">
        <f t="shared" si="0"/>
        <v>100</v>
      </c>
      <c r="G21" s="21"/>
      <c r="H21" s="20">
        <f t="shared" si="1"/>
        <v>100</v>
      </c>
      <c r="I21" s="21"/>
      <c r="J21" s="20">
        <f t="shared" si="2"/>
        <v>100</v>
      </c>
      <c r="K21" s="21"/>
      <c r="L21" s="20">
        <f t="shared" si="3"/>
        <v>100</v>
      </c>
      <c r="M21" s="21"/>
      <c r="N21" s="20">
        <f t="shared" si="4"/>
        <v>100</v>
      </c>
      <c r="O21" s="22"/>
      <c r="P21" s="20">
        <f t="shared" si="5"/>
        <v>100</v>
      </c>
      <c r="Q21" s="22"/>
      <c r="R21" s="20">
        <f t="shared" si="6"/>
        <v>100</v>
      </c>
      <c r="S21" s="22"/>
      <c r="T21" s="20">
        <f t="shared" si="7"/>
        <v>100</v>
      </c>
      <c r="U21" s="22"/>
      <c r="V21" s="127">
        <f t="shared" si="8"/>
        <v>100</v>
      </c>
      <c r="W21" s="105"/>
      <c r="Y21" t="str">
        <f t="shared" si="10"/>
        <v>PERCENTUAL CORRETO</v>
      </c>
    </row>
    <row r="22" spans="1:25" x14ac:dyDescent="0.25">
      <c r="A22" s="126">
        <v>6</v>
      </c>
      <c r="B22" s="19" t="str">
        <f>ORÇAMENTO!C22</f>
        <v xml:space="preserve">BASE EM BRITA GRADUADA </v>
      </c>
      <c r="C22" s="20">
        <f>ORÇAMENTO!H22</f>
        <v>94983.7</v>
      </c>
      <c r="D22" s="30">
        <f t="shared" si="9"/>
        <v>0.22505553902232367</v>
      </c>
      <c r="E22" s="21">
        <v>100</v>
      </c>
      <c r="F22" s="20">
        <f t="shared" si="0"/>
        <v>100</v>
      </c>
      <c r="G22" s="21"/>
      <c r="H22" s="20">
        <f t="shared" si="1"/>
        <v>100</v>
      </c>
      <c r="I22" s="21"/>
      <c r="J22" s="20">
        <f t="shared" si="2"/>
        <v>100</v>
      </c>
      <c r="K22" s="21"/>
      <c r="L22" s="20">
        <f t="shared" si="3"/>
        <v>100</v>
      </c>
      <c r="M22" s="21"/>
      <c r="N22" s="20">
        <f t="shared" si="4"/>
        <v>100</v>
      </c>
      <c r="O22" s="22"/>
      <c r="P22" s="20">
        <f t="shared" si="5"/>
        <v>100</v>
      </c>
      <c r="Q22" s="22"/>
      <c r="R22" s="20">
        <f t="shared" si="6"/>
        <v>100</v>
      </c>
      <c r="S22" s="22"/>
      <c r="T22" s="20">
        <f t="shared" si="7"/>
        <v>100</v>
      </c>
      <c r="U22" s="22"/>
      <c r="V22" s="127">
        <f t="shared" si="8"/>
        <v>100</v>
      </c>
      <c r="W22" s="105"/>
      <c r="Y22" t="str">
        <f t="shared" si="10"/>
        <v>PERCENTUAL CORRETO</v>
      </c>
    </row>
    <row r="23" spans="1:25" x14ac:dyDescent="0.25">
      <c r="A23" s="126">
        <v>7</v>
      </c>
      <c r="B23" s="19" t="str">
        <f>ORÇAMENTO!C26</f>
        <v xml:space="preserve"> GUIA / MEIO-FIO EM CONCRETO</v>
      </c>
      <c r="C23" s="20">
        <f>ORÇAMENTO!H26</f>
        <v>11452.7</v>
      </c>
      <c r="D23" s="30">
        <f t="shared" si="9"/>
        <v>2.713616727671133E-2</v>
      </c>
      <c r="E23" s="21">
        <v>100</v>
      </c>
      <c r="F23" s="20">
        <f t="shared" si="0"/>
        <v>100</v>
      </c>
      <c r="G23" s="21"/>
      <c r="H23" s="20">
        <f t="shared" si="1"/>
        <v>100</v>
      </c>
      <c r="I23" s="21"/>
      <c r="J23" s="20">
        <f t="shared" si="2"/>
        <v>100</v>
      </c>
      <c r="K23" s="21"/>
      <c r="L23" s="20">
        <f t="shared" si="3"/>
        <v>100</v>
      </c>
      <c r="M23" s="21"/>
      <c r="N23" s="20">
        <f t="shared" si="4"/>
        <v>100</v>
      </c>
      <c r="O23" s="22"/>
      <c r="P23" s="20">
        <f t="shared" si="5"/>
        <v>100</v>
      </c>
      <c r="Q23" s="22"/>
      <c r="R23" s="20">
        <f t="shared" si="6"/>
        <v>100</v>
      </c>
      <c r="S23" s="22"/>
      <c r="T23" s="20">
        <f t="shared" si="7"/>
        <v>100</v>
      </c>
      <c r="U23" s="22"/>
      <c r="V23" s="127">
        <f t="shared" si="8"/>
        <v>100</v>
      </c>
      <c r="W23" s="105"/>
      <c r="Y23" t="str">
        <f t="shared" si="10"/>
        <v>PERCENTUAL CORRETO</v>
      </c>
    </row>
    <row r="24" spans="1:25" x14ac:dyDescent="0.25">
      <c r="A24" s="126">
        <v>8</v>
      </c>
      <c r="B24" s="19" t="str">
        <f>ORÇAMENTO!C28</f>
        <v>CAPA DE ROLAMENTO EM C.B.U.Q</v>
      </c>
      <c r="C24" s="20">
        <f>ORÇAMENTO!H28</f>
        <v>204872.71</v>
      </c>
      <c r="D24" s="30">
        <f t="shared" si="9"/>
        <v>0.48542790162958693</v>
      </c>
      <c r="E24" s="21"/>
      <c r="F24" s="20">
        <f t="shared" si="0"/>
        <v>0</v>
      </c>
      <c r="G24" s="21">
        <v>100</v>
      </c>
      <c r="H24" s="20">
        <f t="shared" si="1"/>
        <v>100</v>
      </c>
      <c r="I24" s="21"/>
      <c r="J24" s="20">
        <f t="shared" si="2"/>
        <v>100</v>
      </c>
      <c r="K24" s="21"/>
      <c r="L24" s="20">
        <f t="shared" si="3"/>
        <v>100</v>
      </c>
      <c r="M24" s="21"/>
      <c r="N24" s="20">
        <f t="shared" si="4"/>
        <v>100</v>
      </c>
      <c r="O24" s="22"/>
      <c r="P24" s="20">
        <f t="shared" si="5"/>
        <v>100</v>
      </c>
      <c r="Q24" s="22"/>
      <c r="R24" s="20">
        <f t="shared" si="6"/>
        <v>100</v>
      </c>
      <c r="S24" s="22"/>
      <c r="T24" s="20">
        <f t="shared" si="7"/>
        <v>100</v>
      </c>
      <c r="U24" s="22"/>
      <c r="V24" s="127">
        <f t="shared" si="8"/>
        <v>100</v>
      </c>
      <c r="W24" s="105"/>
      <c r="Y24" t="str">
        <f t="shared" si="10"/>
        <v>PERCENTUAL CORRETO</v>
      </c>
    </row>
    <row r="25" spans="1:25" x14ac:dyDescent="0.25">
      <c r="A25" s="126">
        <v>9</v>
      </c>
      <c r="B25" s="19" t="str">
        <f>ORÇAMENTO!C32</f>
        <v>SINALIZAÇÃO</v>
      </c>
      <c r="C25" s="20">
        <f>ORÇAMENTO!H32</f>
        <v>9781.1500000000015</v>
      </c>
      <c r="D25" s="30">
        <f t="shared" si="9"/>
        <v>2.3175576288438977E-2</v>
      </c>
      <c r="E25" s="21"/>
      <c r="F25" s="20">
        <f t="shared" si="0"/>
        <v>0</v>
      </c>
      <c r="G25" s="21">
        <v>100</v>
      </c>
      <c r="H25" s="20">
        <f t="shared" si="1"/>
        <v>100</v>
      </c>
      <c r="I25" s="21"/>
      <c r="J25" s="20">
        <f t="shared" si="2"/>
        <v>100</v>
      </c>
      <c r="K25" s="21"/>
      <c r="L25" s="20">
        <f t="shared" si="3"/>
        <v>100</v>
      </c>
      <c r="M25" s="21"/>
      <c r="N25" s="20">
        <f t="shared" si="4"/>
        <v>100</v>
      </c>
      <c r="O25" s="22"/>
      <c r="P25" s="20">
        <f t="shared" si="5"/>
        <v>100</v>
      </c>
      <c r="Q25" s="22"/>
      <c r="R25" s="20">
        <f t="shared" si="6"/>
        <v>100</v>
      </c>
      <c r="S25" s="22"/>
      <c r="T25" s="20">
        <f t="shared" si="7"/>
        <v>100</v>
      </c>
      <c r="U25" s="22"/>
      <c r="V25" s="127">
        <f t="shared" si="8"/>
        <v>100</v>
      </c>
      <c r="W25" s="105"/>
      <c r="Y25" t="str">
        <f t="shared" si="10"/>
        <v>PERCENTUAL CORRETO</v>
      </c>
    </row>
    <row r="26" spans="1:25" hidden="1" x14ac:dyDescent="0.25">
      <c r="A26" s="126">
        <v>10</v>
      </c>
      <c r="B26" s="19"/>
      <c r="C26" s="20"/>
      <c r="D26" s="30">
        <f t="shared" si="9"/>
        <v>0</v>
      </c>
      <c r="E26" s="21"/>
      <c r="F26" s="20">
        <f t="shared" si="0"/>
        <v>0</v>
      </c>
      <c r="G26" s="21"/>
      <c r="H26" s="20">
        <f t="shared" si="1"/>
        <v>0</v>
      </c>
      <c r="I26" s="21"/>
      <c r="J26" s="20">
        <f t="shared" si="2"/>
        <v>0</v>
      </c>
      <c r="K26" s="21"/>
      <c r="L26" s="20">
        <f t="shared" si="3"/>
        <v>0</v>
      </c>
      <c r="M26" s="21"/>
      <c r="N26" s="20">
        <f t="shared" si="4"/>
        <v>0</v>
      </c>
      <c r="O26" s="22"/>
      <c r="P26" s="20">
        <f t="shared" si="5"/>
        <v>0</v>
      </c>
      <c r="Q26" s="22"/>
      <c r="R26" s="20">
        <f t="shared" si="6"/>
        <v>0</v>
      </c>
      <c r="S26" s="22"/>
      <c r="T26" s="20">
        <f t="shared" si="7"/>
        <v>0</v>
      </c>
      <c r="U26" s="22"/>
      <c r="V26" s="127">
        <f t="shared" si="8"/>
        <v>0</v>
      </c>
      <c r="W26" s="105"/>
      <c r="Y26" t="str">
        <f t="shared" si="10"/>
        <v>REVER PERCENTUAL ATÉ ATINGIR 100%- CASO NECESSÁRIO</v>
      </c>
    </row>
    <row r="27" spans="1:25" hidden="1" x14ac:dyDescent="0.25">
      <c r="A27" s="126">
        <v>11</v>
      </c>
      <c r="B27" s="19"/>
      <c r="C27" s="20"/>
      <c r="D27" s="30">
        <f t="shared" si="9"/>
        <v>0</v>
      </c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127">
        <f t="shared" si="8"/>
        <v>0</v>
      </c>
      <c r="W27" s="105"/>
      <c r="Y27" t="str">
        <f t="shared" si="10"/>
        <v>REVER PERCENTUAL ATÉ ATINGIR 100%- CASO NECESSÁRIO</v>
      </c>
    </row>
    <row r="28" spans="1:25" hidden="1" x14ac:dyDescent="0.25">
      <c r="A28" s="126">
        <v>12</v>
      </c>
      <c r="B28" s="19"/>
      <c r="C28" s="20"/>
      <c r="D28" s="30">
        <f t="shared" si="9"/>
        <v>0</v>
      </c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127">
        <f t="shared" si="8"/>
        <v>0</v>
      </c>
      <c r="W28" s="105"/>
      <c r="Y28" t="str">
        <f t="shared" si="10"/>
        <v>REVER PERCENTUAL ATÉ ATINGIR 100%- CASO NECESSÁRIO</v>
      </c>
    </row>
    <row r="29" spans="1:25" hidden="1" x14ac:dyDescent="0.25">
      <c r="A29" s="126">
        <v>13</v>
      </c>
      <c r="B29" s="19"/>
      <c r="C29" s="20"/>
      <c r="D29" s="30">
        <f t="shared" si="9"/>
        <v>0</v>
      </c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127">
        <f t="shared" si="8"/>
        <v>0</v>
      </c>
      <c r="W29" s="105"/>
      <c r="Y29" t="str">
        <f t="shared" si="10"/>
        <v>REVER PERCENTUAL ATÉ ATINGIR 100%- CASO NECESSÁRIO</v>
      </c>
    </row>
    <row r="30" spans="1:25" hidden="1" x14ac:dyDescent="0.25">
      <c r="A30" s="126">
        <v>14</v>
      </c>
      <c r="B30" s="19"/>
      <c r="C30" s="20"/>
      <c r="D30" s="30">
        <f t="shared" si="9"/>
        <v>0</v>
      </c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127">
        <f t="shared" si="8"/>
        <v>0</v>
      </c>
      <c r="W30" s="105"/>
      <c r="Y30" t="str">
        <f t="shared" si="10"/>
        <v>REVER PERCENTUAL ATÉ ATINGIR 100%- CASO NECESSÁRIO</v>
      </c>
    </row>
    <row r="31" spans="1:25" hidden="1" x14ac:dyDescent="0.25">
      <c r="A31" s="126">
        <v>15</v>
      </c>
      <c r="B31" s="19"/>
      <c r="C31" s="20"/>
      <c r="D31" s="30">
        <f t="shared" si="9"/>
        <v>0</v>
      </c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127">
        <f t="shared" si="8"/>
        <v>0</v>
      </c>
      <c r="W31" s="105"/>
      <c r="Y31" t="str">
        <f t="shared" si="10"/>
        <v>REVER PERCENTUAL ATÉ ATINGIR 100%- CASO NECESSÁRIO</v>
      </c>
    </row>
    <row r="32" spans="1:25" hidden="1" x14ac:dyDescent="0.25">
      <c r="A32" s="126">
        <v>16</v>
      </c>
      <c r="B32" s="19"/>
      <c r="C32" s="20"/>
      <c r="D32" s="30">
        <f t="shared" si="9"/>
        <v>0</v>
      </c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127">
        <f t="shared" si="8"/>
        <v>0</v>
      </c>
      <c r="W32" s="105"/>
      <c r="Y32" t="str">
        <f t="shared" si="10"/>
        <v>REVER PERCENTUAL ATÉ ATINGIR 100%- CASO NECESSÁRIO</v>
      </c>
    </row>
    <row r="33" spans="1:25" hidden="1" x14ac:dyDescent="0.25">
      <c r="A33" s="126">
        <v>17</v>
      </c>
      <c r="B33" s="19"/>
      <c r="C33" s="20"/>
      <c r="D33" s="30">
        <f t="shared" si="9"/>
        <v>0</v>
      </c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127">
        <f t="shared" si="8"/>
        <v>0</v>
      </c>
      <c r="W33" s="105"/>
      <c r="Y33" t="str">
        <f t="shared" si="10"/>
        <v>REVER PERCENTUAL ATÉ ATINGIR 100%- CASO NECESSÁRIO</v>
      </c>
    </row>
    <row r="34" spans="1:25" hidden="1" x14ac:dyDescent="0.25">
      <c r="A34" s="126">
        <v>18</v>
      </c>
      <c r="B34" s="19"/>
      <c r="C34" s="20"/>
      <c r="D34" s="30">
        <f t="shared" si="9"/>
        <v>0</v>
      </c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 t="shared" si="4"/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127">
        <f t="shared" si="8"/>
        <v>0</v>
      </c>
      <c r="W34" s="105"/>
      <c r="Y34" t="str">
        <f t="shared" si="10"/>
        <v>REVER PERCENTUAL ATÉ ATINGIR 100%- CASO NECESSÁRIO</v>
      </c>
    </row>
    <row r="35" spans="1:25" hidden="1" x14ac:dyDescent="0.25">
      <c r="A35" s="126">
        <v>19</v>
      </c>
      <c r="B35" s="19"/>
      <c r="C35" s="20"/>
      <c r="D35" s="30">
        <f t="shared" si="9"/>
        <v>0</v>
      </c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127">
        <f t="shared" si="8"/>
        <v>0</v>
      </c>
      <c r="W35" s="105"/>
      <c r="Y35" t="str">
        <f t="shared" si="10"/>
        <v>REVER PERCENTUAL ATÉ ATINGIR 100%- CASO NECESSÁRIO</v>
      </c>
    </row>
    <row r="36" spans="1:25" hidden="1" x14ac:dyDescent="0.25">
      <c r="A36" s="126">
        <v>20</v>
      </c>
      <c r="B36" s="19"/>
      <c r="C36" s="20"/>
      <c r="D36" s="30">
        <f t="shared" si="9"/>
        <v>0</v>
      </c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127">
        <f t="shared" si="8"/>
        <v>0</v>
      </c>
      <c r="W36" s="105"/>
      <c r="Y36" t="str">
        <f t="shared" si="10"/>
        <v>REVER PERCENTUAL ATÉ ATINGIR 100%- CASO NECESSÁRIO</v>
      </c>
    </row>
    <row r="37" spans="1:25" hidden="1" x14ac:dyDescent="0.25">
      <c r="A37" s="126">
        <v>21</v>
      </c>
      <c r="B37" s="19"/>
      <c r="C37" s="20"/>
      <c r="D37" s="30">
        <f t="shared" si="9"/>
        <v>0</v>
      </c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127">
        <f t="shared" si="8"/>
        <v>0</v>
      </c>
      <c r="W37" s="105"/>
      <c r="Y37" t="str">
        <f t="shared" si="10"/>
        <v>REVER PERCENTUAL ATÉ ATINGIR 100%- CASO NECESSÁRIO</v>
      </c>
    </row>
    <row r="38" spans="1:25" hidden="1" x14ac:dyDescent="0.25">
      <c r="A38" s="126">
        <v>22</v>
      </c>
      <c r="B38" s="19"/>
      <c r="C38" s="20"/>
      <c r="D38" s="30">
        <f t="shared" si="9"/>
        <v>0</v>
      </c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127">
        <f t="shared" si="8"/>
        <v>0</v>
      </c>
      <c r="W38" s="105"/>
      <c r="Y38" t="str">
        <f t="shared" si="10"/>
        <v>REVER PERCENTUAL ATÉ ATINGIR 100%- CASO NECESSÁRIO</v>
      </c>
    </row>
    <row r="39" spans="1:25" hidden="1" x14ac:dyDescent="0.25">
      <c r="A39" s="126">
        <v>23</v>
      </c>
      <c r="B39" s="19"/>
      <c r="C39" s="20"/>
      <c r="D39" s="30">
        <f t="shared" si="9"/>
        <v>0</v>
      </c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127">
        <f t="shared" si="8"/>
        <v>0</v>
      </c>
      <c r="W39" s="105"/>
      <c r="Y39" t="str">
        <f t="shared" si="10"/>
        <v>REVER PERCENTUAL ATÉ ATINGIR 100%- CASO NECESSÁRIO</v>
      </c>
    </row>
    <row r="40" spans="1:25" hidden="1" x14ac:dyDescent="0.25">
      <c r="A40" s="126">
        <v>24</v>
      </c>
      <c r="B40" s="19"/>
      <c r="C40" s="20"/>
      <c r="D40" s="30">
        <f t="shared" si="9"/>
        <v>0</v>
      </c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127">
        <f t="shared" si="8"/>
        <v>0</v>
      </c>
      <c r="W40" s="105"/>
      <c r="Y40" t="str">
        <f t="shared" si="10"/>
        <v>REVER PERCENTUAL ATÉ ATINGIR 100%- CASO NECESSÁRIO</v>
      </c>
    </row>
    <row r="41" spans="1:25" hidden="1" x14ac:dyDescent="0.25">
      <c r="A41" s="126">
        <v>25</v>
      </c>
      <c r="B41" s="19"/>
      <c r="C41" s="20"/>
      <c r="D41" s="30">
        <f t="shared" si="9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10"/>
        <v>REVER PERCENTUAL ATÉ ATINGIR 100%- CASO NECESSÁRIO</v>
      </c>
    </row>
    <row r="42" spans="1:25" hidden="1" x14ac:dyDescent="0.25">
      <c r="A42" s="126">
        <v>26</v>
      </c>
      <c r="B42" s="19"/>
      <c r="C42" s="20"/>
      <c r="D42" s="30">
        <f t="shared" si="9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7">
        <f t="shared" ref="V42:V43" si="19">T42+U42</f>
        <v>0</v>
      </c>
      <c r="W42" s="105"/>
      <c r="Y42" t="str">
        <f t="shared" si="10"/>
        <v>REVER PERCENTUAL ATÉ ATINGIR 100%- CASO NECESSÁRIO</v>
      </c>
    </row>
    <row r="43" spans="1:25" x14ac:dyDescent="0.25">
      <c r="A43" s="126"/>
      <c r="B43" s="19"/>
      <c r="C43" s="20"/>
      <c r="D43" s="101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6"/>
      <c r="L43" s="20">
        <f t="shared" ref="L43" si="22">J43+K43</f>
        <v>0</v>
      </c>
      <c r="M43" s="96"/>
      <c r="N43" s="20">
        <f t="shared" ref="N43" si="23">L43+M43</f>
        <v>0</v>
      </c>
      <c r="O43" s="97"/>
      <c r="P43" s="20">
        <f t="shared" ref="P43" si="24">N43+O43</f>
        <v>0</v>
      </c>
      <c r="Q43" s="97"/>
      <c r="R43" s="20">
        <f t="shared" si="17"/>
        <v>0</v>
      </c>
      <c r="S43" s="97"/>
      <c r="T43" s="20">
        <f t="shared" si="18"/>
        <v>0</v>
      </c>
      <c r="U43" s="97"/>
      <c r="V43" s="127">
        <f t="shared" si="19"/>
        <v>0</v>
      </c>
      <c r="W43" s="105"/>
    </row>
    <row r="44" spans="1:25" x14ac:dyDescent="0.25">
      <c r="A44" s="128"/>
      <c r="B44" s="23" t="s">
        <v>26</v>
      </c>
      <c r="C44" s="31">
        <f>C45/SUM(C17:C42)</f>
        <v>0.5</v>
      </c>
      <c r="D44" s="31">
        <f>SUM(D17:D43)</f>
        <v>2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0.4772158495172486</v>
      </c>
      <c r="F44" s="32">
        <f>E44</f>
        <v>0.4772158495172486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0.5227841504827514</v>
      </c>
      <c r="H44" s="32">
        <f>F44+G44</f>
        <v>1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1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1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1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1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1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1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1</v>
      </c>
      <c r="W44" s="106"/>
    </row>
    <row r="45" spans="1:25" x14ac:dyDescent="0.25">
      <c r="A45" s="129"/>
      <c r="B45" s="25" t="s">
        <v>27</v>
      </c>
      <c r="C45" s="24">
        <f>SUM(C18:C43)</f>
        <v>422045.6</v>
      </c>
      <c r="D45" s="31">
        <f>D44</f>
        <v>2</v>
      </c>
      <c r="E45" s="155">
        <f>($C$45*E44)</f>
        <v>201406.8495390169</v>
      </c>
      <c r="F45" s="155"/>
      <c r="G45" s="155">
        <f t="shared" ref="G45" si="25">($C$45*G44)</f>
        <v>220638.75046098308</v>
      </c>
      <c r="H45" s="155"/>
      <c r="I45" s="155">
        <f t="shared" ref="I45" si="26">($C$45*I44)</f>
        <v>0</v>
      </c>
      <c r="J45" s="155"/>
      <c r="K45" s="155">
        <f t="shared" ref="K45" si="27">($C$45*K44)</f>
        <v>0</v>
      </c>
      <c r="L45" s="155"/>
      <c r="M45" s="155">
        <f t="shared" ref="M45" si="28">($C$45*M44)</f>
        <v>0</v>
      </c>
      <c r="N45" s="155"/>
      <c r="O45" s="155">
        <f t="shared" ref="O45" si="29">($C$45*O44)</f>
        <v>0</v>
      </c>
      <c r="P45" s="155"/>
      <c r="Q45" s="155">
        <f t="shared" ref="Q45" si="30">($C$45*Q44)</f>
        <v>0</v>
      </c>
      <c r="R45" s="155"/>
      <c r="S45" s="155">
        <f t="shared" ref="S45" si="31">($C$45*S44)</f>
        <v>0</v>
      </c>
      <c r="T45" s="155"/>
      <c r="U45" s="155">
        <f t="shared" ref="U45" si="32">($C$45*U44)</f>
        <v>0</v>
      </c>
      <c r="V45" s="159"/>
      <c r="W45" s="107"/>
    </row>
    <row r="46" spans="1:25" ht="15.75" thickBot="1" x14ac:dyDescent="0.3">
      <c r="A46" s="130"/>
      <c r="B46" s="131" t="s">
        <v>28</v>
      </c>
      <c r="C46" s="132"/>
      <c r="D46" s="132"/>
      <c r="E46" s="156">
        <f>E45</f>
        <v>201406.8495390169</v>
      </c>
      <c r="F46" s="156"/>
      <c r="G46" s="156">
        <f>G45+E46</f>
        <v>422045.6</v>
      </c>
      <c r="H46" s="156"/>
      <c r="I46" s="156">
        <f t="shared" ref="I46" si="33">I45+G46</f>
        <v>422045.6</v>
      </c>
      <c r="J46" s="156"/>
      <c r="K46" s="156">
        <f t="shared" ref="K46" si="34">K45+I46</f>
        <v>422045.6</v>
      </c>
      <c r="L46" s="156"/>
      <c r="M46" s="156">
        <f t="shared" ref="M46" si="35">M45+K46</f>
        <v>422045.6</v>
      </c>
      <c r="N46" s="156"/>
      <c r="O46" s="156">
        <f t="shared" ref="O46" si="36">O45+M46</f>
        <v>422045.6</v>
      </c>
      <c r="P46" s="156"/>
      <c r="Q46" s="156">
        <f t="shared" ref="Q46" si="37">Q45+O46</f>
        <v>422045.6</v>
      </c>
      <c r="R46" s="156"/>
      <c r="S46" s="156">
        <f t="shared" ref="S46" si="38">S45+Q46</f>
        <v>422045.6</v>
      </c>
      <c r="T46" s="156"/>
      <c r="U46" s="156">
        <f t="shared" ref="U46" si="39">U45+S46</f>
        <v>422045.6</v>
      </c>
      <c r="V46" s="160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31</v>
      </c>
      <c r="B49" s="27"/>
      <c r="C49" s="27"/>
      <c r="D49" s="27" t="s">
        <v>70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9" priority="21" stopIfTrue="1" operator="equal">
      <formula>D17+F17-100</formula>
    </cfRule>
  </conditionalFormatting>
  <conditionalFormatting sqref="N43">
    <cfRule type="cellIs" dxfId="8" priority="20" stopIfTrue="1" operator="equal">
      <formula>L43+N43-100</formula>
    </cfRule>
  </conditionalFormatting>
  <conditionalFormatting sqref="L43">
    <cfRule type="cellIs" dxfId="7" priority="19" stopIfTrue="1" operator="equal">
      <formula>J43+L43-100</formula>
    </cfRule>
  </conditionalFormatting>
  <conditionalFormatting sqref="J43">
    <cfRule type="cellIs" dxfId="6" priority="18" stopIfTrue="1" operator="equal">
      <formula>H43+J43-100</formula>
    </cfRule>
  </conditionalFormatting>
  <conditionalFormatting sqref="H43">
    <cfRule type="cellIs" dxfId="5" priority="17" stopIfTrue="1" operator="equal">
      <formula>F43+H43-100</formula>
    </cfRule>
  </conditionalFormatting>
  <conditionalFormatting sqref="F17:F43 H17:H43 J17:J43 L17:L43 N17:N43 P17:P43 V17:W43 R17:R43 T17:T43">
    <cfRule type="cellIs" dxfId="4" priority="10" operator="equal">
      <formula>0</formula>
    </cfRule>
  </conditionalFormatting>
  <conditionalFormatting sqref="W17:W43">
    <cfRule type="cellIs" dxfId="3" priority="23" stopIfTrue="1" operator="equal">
      <formula>O17+W17-100</formula>
    </cfRule>
  </conditionalFormatting>
  <conditionalFormatting sqref="E17:P17">
    <cfRule type="cellIs" dxfId="1" priority="2" stopIfTrue="1" operator="equal">
      <formula>C17+E17-100</formula>
    </cfRule>
  </conditionalFormatting>
  <conditionalFormatting sqref="E17:P17">
    <cfRule type="cellIs" dxfId="0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B14" sqref="B14:B1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7" t="s">
        <v>63</v>
      </c>
      <c r="B8" s="167"/>
      <c r="C8" s="167"/>
      <c r="D8" s="48"/>
      <c r="E8" s="91" t="s">
        <v>64</v>
      </c>
    </row>
    <row r="9" spans="1:5" x14ac:dyDescent="0.25">
      <c r="A9" s="48"/>
      <c r="B9" s="92"/>
      <c r="C9" s="92"/>
      <c r="D9" s="92"/>
      <c r="E9" s="93" t="s">
        <v>65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32</v>
      </c>
      <c r="B11" s="94" t="s">
        <v>85</v>
      </c>
      <c r="C11" s="188" t="s">
        <v>33</v>
      </c>
      <c r="D11" s="189"/>
      <c r="E11" s="190"/>
    </row>
    <row r="12" spans="1:5" x14ac:dyDescent="0.25">
      <c r="A12" s="39"/>
      <c r="B12" s="39"/>
      <c r="C12" s="191" t="str">
        <f>Import.Município</f>
        <v>CORONEL VIVIDA - PR</v>
      </c>
      <c r="D12" s="192"/>
      <c r="E12" s="193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34</v>
      </c>
      <c r="B14" s="180" t="str">
        <f>ORÇAMENTO!A7</f>
        <v>OBJETO: PAVIMENTAÇÃO ASFÁLTICA DO CONJUNTO HABITACIONAL FAMÍLIA PARANAENSE</v>
      </c>
      <c r="C14" s="182" t="str">
        <f>ORÇAMENTO!A8</f>
        <v>LOCALIZAÇÃO: CONJUNTO HABITACIONAL FAMÍLIA PARANAENSE</v>
      </c>
      <c r="D14" s="183"/>
      <c r="E14" s="184"/>
    </row>
    <row r="15" spans="1:5" ht="25.5" customHeight="1" x14ac:dyDescent="0.25">
      <c r="A15" s="43" t="s">
        <v>66</v>
      </c>
      <c r="B15" s="181"/>
      <c r="C15" s="185"/>
      <c r="D15" s="186"/>
      <c r="E15" s="187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35</v>
      </c>
      <c r="B17" s="45"/>
      <c r="C17" s="46"/>
      <c r="D17" s="46"/>
      <c r="E17" s="45"/>
    </row>
    <row r="18" spans="1:12" x14ac:dyDescent="0.25">
      <c r="A18" s="195" t="s">
        <v>36</v>
      </c>
      <c r="B18" s="195"/>
      <c r="C18" s="195"/>
      <c r="D18" s="195"/>
      <c r="E18" s="195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37</v>
      </c>
      <c r="B20" s="50"/>
      <c r="C20" s="50"/>
      <c r="D20" s="51" t="s">
        <v>38</v>
      </c>
      <c r="E20" s="51" t="s">
        <v>39</v>
      </c>
    </row>
    <row r="21" spans="1:12" ht="15" customHeight="1" thickBot="1" x14ac:dyDescent="0.3">
      <c r="A21" s="52" t="s">
        <v>40</v>
      </c>
      <c r="B21" s="53"/>
      <c r="C21" s="53"/>
      <c r="D21" s="54" t="s">
        <v>41</v>
      </c>
      <c r="E21" s="55">
        <v>4.4900000000000002E-2</v>
      </c>
      <c r="H21" s="177" t="s">
        <v>71</v>
      </c>
      <c r="I21" s="178"/>
      <c r="J21" s="178"/>
      <c r="K21" s="179"/>
    </row>
    <row r="22" spans="1:12" ht="15.75" x14ac:dyDescent="0.25">
      <c r="A22" s="56" t="s">
        <v>42</v>
      </c>
      <c r="B22" s="57"/>
      <c r="C22" s="57"/>
      <c r="D22" s="58" t="s">
        <v>43</v>
      </c>
      <c r="E22" s="59">
        <v>6.0000000000000001E-3</v>
      </c>
      <c r="H22" s="121" t="s">
        <v>72</v>
      </c>
      <c r="I22" s="122" t="s">
        <v>73</v>
      </c>
      <c r="J22" s="122" t="s">
        <v>74</v>
      </c>
      <c r="K22" s="123" t="s">
        <v>75</v>
      </c>
    </row>
    <row r="23" spans="1:12" ht="15.75" x14ac:dyDescent="0.25">
      <c r="A23" s="56" t="s">
        <v>44</v>
      </c>
      <c r="B23" s="57"/>
      <c r="C23" s="57"/>
      <c r="D23" s="58" t="s">
        <v>45</v>
      </c>
      <c r="E23" s="59">
        <v>8.0000000000000002E-3</v>
      </c>
      <c r="H23" s="114" t="s">
        <v>76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46</v>
      </c>
      <c r="B24" s="57"/>
      <c r="C24" s="57"/>
      <c r="D24" s="58" t="s">
        <v>47</v>
      </c>
      <c r="E24" s="59">
        <v>0.01</v>
      </c>
      <c r="H24" s="114" t="s">
        <v>77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48</v>
      </c>
      <c r="B25" s="61"/>
      <c r="C25" s="61"/>
      <c r="D25" s="58" t="s">
        <v>49</v>
      </c>
      <c r="E25" s="62">
        <v>0.08</v>
      </c>
      <c r="H25" s="114" t="s">
        <v>78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50</v>
      </c>
      <c r="B26" s="63" t="s">
        <v>51</v>
      </c>
      <c r="C26" s="64"/>
      <c r="D26" s="65" t="s">
        <v>52</v>
      </c>
      <c r="E26" s="62">
        <v>6.4999999999999997E-3</v>
      </c>
      <c r="H26" s="114" t="s">
        <v>79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53</v>
      </c>
      <c r="C27" s="64"/>
      <c r="D27" s="65"/>
      <c r="E27" s="62">
        <v>0.03</v>
      </c>
      <c r="H27" s="114" t="s">
        <v>80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54</v>
      </c>
      <c r="C28" s="64"/>
      <c r="D28" s="65"/>
      <c r="E28" s="67">
        <f>IF(A18=" - Fornecimento de Materiais e Equipamentos (Aquisição direta)",0,ROUND(E37*D38,4))</f>
        <v>0.03</v>
      </c>
      <c r="H28" s="168" t="s">
        <v>82</v>
      </c>
      <c r="I28" s="169"/>
      <c r="J28" s="169"/>
      <c r="K28" s="170"/>
      <c r="L28" s="118">
        <v>3.6499999999999998E-2</v>
      </c>
    </row>
    <row r="29" spans="1:12" ht="15.75" x14ac:dyDescent="0.25">
      <c r="A29" s="66"/>
      <c r="B29" s="68" t="s">
        <v>55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1" t="s">
        <v>83</v>
      </c>
      <c r="I29" s="172"/>
      <c r="J29" s="172"/>
      <c r="K29" s="173"/>
      <c r="L29" s="119">
        <v>0.03</v>
      </c>
    </row>
    <row r="30" spans="1:12" ht="16.5" thickBot="1" x14ac:dyDescent="0.3">
      <c r="A30" s="72" t="s">
        <v>56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0.23730000000000001</v>
      </c>
      <c r="H30" s="174" t="s">
        <v>81</v>
      </c>
      <c r="I30" s="175"/>
      <c r="J30" s="175"/>
      <c r="K30" s="176"/>
      <c r="L30" s="120">
        <v>4.4999999999999998E-2</v>
      </c>
    </row>
    <row r="31" spans="1:12" x14ac:dyDescent="0.25">
      <c r="A31" s="74" t="s">
        <v>57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58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96" t="str">
        <f>IF(AND(A18=" - Fornecimento de Materiais e Equipamentos (Aquisição direta)",E$31=0),"",IF(OR($AI$10&lt;$AK$10,$AI$10&gt;$AL$10)=TRUE(),$AK$21,""))</f>
        <v/>
      </c>
      <c r="B35" s="196"/>
      <c r="C35" s="196"/>
      <c r="D35" s="196"/>
      <c r="E35" s="196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97" t="s">
        <v>59</v>
      </c>
      <c r="B37" s="198"/>
      <c r="C37" s="198"/>
      <c r="D37" s="198"/>
      <c r="E37" s="78">
        <v>0.6</v>
      </c>
    </row>
    <row r="38" spans="1:5" x14ac:dyDescent="0.25">
      <c r="A38" s="197" t="s">
        <v>60</v>
      </c>
      <c r="B38" s="198"/>
      <c r="C38" s="198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99" t="s">
        <v>61</v>
      </c>
      <c r="B40" s="200"/>
      <c r="C40" s="200"/>
      <c r="D40" s="200"/>
      <c r="E40" s="200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70</v>
      </c>
      <c r="B44" s="69"/>
      <c r="C44" s="61"/>
      <c r="D44" s="48"/>
      <c r="E44" s="48"/>
    </row>
    <row r="45" spans="1:5" x14ac:dyDescent="0.25">
      <c r="A45" s="194" t="s">
        <v>67</v>
      </c>
      <c r="B45" s="194"/>
      <c r="C45" s="194"/>
      <c r="D45" s="86" t="s">
        <v>62</v>
      </c>
      <c r="E45" s="87" t="s">
        <v>156</v>
      </c>
    </row>
    <row r="46" spans="1:5" x14ac:dyDescent="0.25">
      <c r="A46" s="194" t="s">
        <v>84</v>
      </c>
      <c r="B46" s="194"/>
      <c r="C46" s="194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2021-07-26T16:26:00Z</cp:lastPrinted>
  <dcterms:created xsi:type="dcterms:W3CDTF">2013-05-17T17:26:46Z</dcterms:created>
  <dcterms:modified xsi:type="dcterms:W3CDTF">2021-07-26T16:27:28Z</dcterms:modified>
</cp:coreProperties>
</file>