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enharia7\Desktop\"/>
    </mc:Choice>
  </mc:AlternateContent>
  <xr:revisionPtr revIDLastSave="0" documentId="13_ncr:1_{F4786E75-A587-4322-953A-C7C674D1CB5F}" xr6:coauthVersionLast="47" xr6:coauthVersionMax="47" xr10:uidLastSave="{00000000-0000-0000-0000-000000000000}"/>
  <bookViews>
    <workbookView xWindow="-120" yWindow="-120" windowWidth="29040" windowHeight="16440" tabRatio="557" activeTab="1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ORÇAMENTO!$A$10:$G$57</definedName>
    <definedName name="_xlnm.Print_Area" localSheetId="2">BDI!$A$1:$E$46</definedName>
    <definedName name="_xlnm.Print_Area" localSheetId="0">ORÇAMENTO!$A$1:$G$63</definedName>
    <definedName name="Import.CR">[1]Dados!$G$8</definedName>
    <definedName name="Import.Município">[1]Dados!$G$7</definedName>
    <definedName name="Import.Proponente">[1]Dados!$G$6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TIPOORCAMENTO" hidden="1">IF(VALUE([2]MENU!$O$3)=2,"Licitado","Proposto")</definedName>
  </definedNames>
  <calcPr calcId="191029"/>
</workbook>
</file>

<file path=xl/calcChain.xml><?xml version="1.0" encoding="utf-8"?>
<calcChain xmlns="http://schemas.openxmlformats.org/spreadsheetml/2006/main">
  <c r="K25" i="2" l="1"/>
  <c r="I25" i="2"/>
  <c r="G25" i="2"/>
  <c r="K24" i="2"/>
  <c r="I24" i="2"/>
  <c r="G24" i="2"/>
  <c r="H10" i="2"/>
  <c r="H11" i="2"/>
  <c r="J11" i="2"/>
  <c r="B10" i="2"/>
  <c r="G52" i="1"/>
  <c r="G50" i="1"/>
  <c r="G46" i="1"/>
  <c r="G28" i="1"/>
  <c r="I51" i="1"/>
  <c r="I52" i="1"/>
  <c r="I54" i="1"/>
  <c r="I56" i="1"/>
  <c r="I57" i="1"/>
  <c r="I50" i="1"/>
  <c r="I48" i="1"/>
  <c r="I13" i="1"/>
  <c r="I14" i="1"/>
  <c r="I15" i="1"/>
  <c r="G51" i="1"/>
  <c r="G54" i="1"/>
  <c r="G57" i="1"/>
  <c r="G56" i="1"/>
  <c r="G41" i="1"/>
  <c r="I41" i="1"/>
  <c r="I40" i="1"/>
  <c r="I39" i="1"/>
  <c r="I37" i="1"/>
  <c r="F37" i="1" s="1"/>
  <c r="I23" i="1"/>
  <c r="F23" i="1" s="1"/>
  <c r="G23" i="1" s="1"/>
  <c r="G37" i="1" l="1"/>
  <c r="I25" i="1" l="1"/>
  <c r="I26" i="1"/>
  <c r="I27" i="1"/>
  <c r="I29" i="1"/>
  <c r="F29" i="1" s="1"/>
  <c r="G29" i="1" s="1"/>
  <c r="I31" i="1"/>
  <c r="F31" i="1" s="1"/>
  <c r="G31" i="1" s="1"/>
  <c r="I32" i="1"/>
  <c r="F32" i="1" s="1"/>
  <c r="G32" i="1" s="1"/>
  <c r="I33" i="1"/>
  <c r="I34" i="1"/>
  <c r="F34" i="1" s="1"/>
  <c r="G34" i="1" s="1"/>
  <c r="I35" i="1"/>
  <c r="I36" i="1"/>
  <c r="F36" i="1" s="1"/>
  <c r="G36" i="1" s="1"/>
  <c r="G39" i="1"/>
  <c r="G40" i="1"/>
  <c r="I43" i="1"/>
  <c r="I45" i="1"/>
  <c r="F45" i="1" s="1"/>
  <c r="G45" i="1" s="1"/>
  <c r="I47" i="1"/>
  <c r="F47" i="1" s="1"/>
  <c r="G47" i="1" s="1"/>
  <c r="F48" i="1"/>
  <c r="G48" i="1" s="1"/>
  <c r="I24" i="1"/>
  <c r="I18" i="1"/>
  <c r="I19" i="1"/>
  <c r="I20" i="1"/>
  <c r="I21" i="1"/>
  <c r="I22" i="1"/>
  <c r="F22" i="1" l="1"/>
  <c r="G22" i="1" s="1"/>
  <c r="F43" i="1"/>
  <c r="G43" i="1" s="1"/>
  <c r="F35" i="1"/>
  <c r="G35" i="1" s="1"/>
  <c r="F26" i="1"/>
  <c r="G26" i="1" s="1"/>
  <c r="F25" i="1"/>
  <c r="G25" i="1" s="1"/>
  <c r="F24" i="1"/>
  <c r="G24" i="1" s="1"/>
  <c r="F20" i="1"/>
  <c r="G20" i="1" s="1"/>
  <c r="F19" i="1"/>
  <c r="G19" i="1" s="1"/>
  <c r="F13" i="1"/>
  <c r="I16" i="1" l="1"/>
  <c r="I17" i="1"/>
  <c r="F15" i="1" l="1"/>
  <c r="G15" i="1" s="1"/>
  <c r="F17" i="1"/>
  <c r="G17" i="1" s="1"/>
  <c r="H12" i="2" l="1"/>
  <c r="G13" i="1" l="1"/>
  <c r="G58" i="1" l="1"/>
  <c r="C14" i="5"/>
  <c r="B14" i="5"/>
  <c r="E29" i="5"/>
  <c r="E28" i="5"/>
  <c r="C12" i="5"/>
  <c r="E31" i="5" l="1"/>
  <c r="A35" i="5" s="1"/>
  <c r="E30" i="5"/>
  <c r="J10" i="2" l="1"/>
  <c r="C25" i="2" l="1"/>
  <c r="E24" i="2" l="1"/>
  <c r="F24" i="2" s="1"/>
  <c r="D13" i="2"/>
  <c r="D12" i="2"/>
  <c r="D10" i="2"/>
  <c r="D11" i="2"/>
  <c r="D22" i="2"/>
  <c r="D23" i="2"/>
  <c r="D20" i="2"/>
  <c r="D21" i="2"/>
  <c r="D18" i="2"/>
  <c r="D19" i="2"/>
  <c r="D16" i="2"/>
  <c r="D17" i="2"/>
  <c r="D15" i="2"/>
  <c r="D14" i="2"/>
  <c r="A5" i="2"/>
  <c r="E25" i="2" l="1"/>
  <c r="H24" i="2"/>
  <c r="J24" i="2" s="1"/>
  <c r="L24" i="2" s="1"/>
  <c r="D24" i="2"/>
  <c r="A4" i="2"/>
  <c r="D25" i="2" l="1"/>
  <c r="M10" i="1" l="1"/>
  <c r="E26" i="2" l="1"/>
  <c r="G26" i="2" s="1"/>
  <c r="I26" i="2" s="1"/>
  <c r="K2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A1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<sst xmlns="http://schemas.openxmlformats.org/spreadsheetml/2006/main" count="223" uniqueCount="174">
  <si>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</si>
  <si>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</si>
  <si>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</si>
  <si>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</si>
  <si>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</si>
  <si>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</si>
  <si>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</si>
  <si>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</si>
  <si>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</si>
  <si>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</si>
  <si>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</si>
  <si>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</si>
  <si>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</si>
  <si>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</si>
  <si>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</si>
  <si>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</si>
  <si>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</si>
  <si>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</si>
  <si>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</si>
  <si>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</si>
  <si>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</si>
  <si>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</si>
  <si>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</si>
  <si>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</si>
  <si>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</si>
  <si>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</si>
  <si>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(R$)</t>
  </si>
  <si>
    <t>ACUMULADO (R$)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</si>
  <si>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</si>
  <si>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</si>
  <si>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</si>
  <si>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</si>
  <si>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</si>
  <si>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</si>
  <si>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</si>
  <si>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</si>
  <si>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</si>
  <si>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</si>
  <si>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</si>
  <si>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</si>
  <si>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</si>
  <si>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</si>
  <si>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</si>
  <si>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</si>
  <si>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</si>
  <si>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</si>
  <si>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</si>
  <si>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</si>
  <si>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</si>
  <si>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</si>
  <si>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</si>
  <si>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</si>
  <si>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</si>
  <si>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</si>
  <si>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</si>
  <si>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</si>
  <si>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</si>
  <si>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</si>
  <si>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</si>
  <si>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</si>
  <si>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</si>
  <si>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</si>
  <si>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</si>
  <si>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</si>
  <si>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</si>
  <si>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</si>
  <si>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</si>
  <si>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</si>
  <si>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</si>
  <si>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</si>
  <si>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</si>
  <si>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</si>
  <si>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</si>
  <si>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</si>
  <si>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</si>
  <si>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</si>
  <si>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</si>
  <si>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</si>
  <si>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</si>
  <si>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</si>
  <si>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</si>
  <si>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</si>
  <si>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</si>
  <si>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CPF/CNPJ ou Crea:</t>
  </si>
  <si>
    <t>XX/XX/2019</t>
  </si>
  <si>
    <t>REVITALIZAÇÃO DE ESPAÇOS PÚBLICOS URBANOS DE CORONEL
VIVIDA (PARQUE URBANO ARNALDO WENTZ DE MORAES)</t>
  </si>
  <si>
    <t>ADMINISTRAÇÃO DA OBRA</t>
  </si>
  <si>
    <t>UN</t>
  </si>
  <si>
    <t>SERVIÇOES INICIAIS</t>
  </si>
  <si>
    <t>PLACA DE OBRA EM CHAPA DE AÇO GALVANIZADO PADRÃO DO
PROGRAMA</t>
  </si>
  <si>
    <t>DEMOLIÇÕES</t>
  </si>
  <si>
    <t>DEMOLIÇÃO DE PAVIMENTO INTERTRAVADO, DE FORMA MANUAL, COM
REAPROVEITAMENTO. AF_12/2017</t>
  </si>
  <si>
    <t>TERRAPLENAGEM</t>
  </si>
  <si>
    <t>ESCAVAÇÃO HORIZONTAL, INCLUINDO CARGA, DESCARGA E
TRANSPORTE EM SOLO DE 1A CATEGORIA COM TRATOR DE ESTEIRAS
(100HP/LÂMINA: 2,19M3) E CAMINHÃO BASCULANTE DE 10M3, DMT ATÉ
200M. AF_07/2020</t>
  </si>
  <si>
    <t>M3</t>
  </si>
  <si>
    <t>M2</t>
  </si>
  <si>
    <t>REGULARIZAÇÃO DE SUPERFÍCIES COM MOTONIVELADORA. AF_11/2019</t>
  </si>
  <si>
    <t>GALERIAS DE ÁGUAS PLUVIAIS</t>
  </si>
  <si>
    <t>m</t>
  </si>
  <si>
    <t>un</t>
  </si>
  <si>
    <t>ESCAVAÇÃO MECANIZADA DE VALA COM PROFUNDIDADE ATÉ 1,5 M
(MÉDIA MONTANTE E JUSANTE/UMA COMPOSIÇÃO POR TRECHO),
RETROESCAV. (0,26 M3), LARGURA DE 0,8 M A 1,5 M, EM SOLO DE 1A
CATEGORIA, LOCAIS COM BAIXO NÍVEL DE INTERFERÊNCIA. AF_02/2021</t>
  </si>
  <si>
    <t>ASSENTAMENTO DE TUBO DE CONCRETO PARA REDES COLETORAS DE
ÁGUAS PLUVIAIS, DIÂMETRO DE 400 MM, JUNTA RÍGIDA, INSTALADO EM
LOCAL COM BAIXO NÍVEL DE INTERFERÊNCIAS (NÃO INCLUI
FORNECIMENTO). AF_12/2015</t>
  </si>
  <si>
    <t>TUBO DE CONCRETO ARMADO PARA AGUAS PLUVIAIS, CLASSE PA-1,
COM ENCAIXE PONTA E BOLSA, DIAMETRO NOMINAL DE 400 MM</t>
  </si>
  <si>
    <t>CAIXA PARA BOCA DE LOBO SIMPLES RETANGULAR, EM CONCRETO
PRÉ-MOLDADO, DIMENSÕES INTERNAS: 0,6X1,0X1,2 M. AF_12/2020</t>
  </si>
  <si>
    <t>BASE PARA POÇO DE VISITA RETANGULAR PARA DRENAGEM, EM
ALVENARIA COM BLOCOS DE CONCRETO, DIMENSÕES INTERNAS = 1X1
M, PROFUNDIDADE = 1,45 M, EXCLUINDO TAMPÃO. AF_12/2020</t>
  </si>
  <si>
    <t>GUIA / MEIO FI EM CONCRETO</t>
  </si>
  <si>
    <t>GUIA (MEIO-FIO) E SARJETA CONJUGADOS DE CONCRETO, MOLDADA IN
LOCO EM TRECHO CURVO COM EXTRUSORA, 45 CM BASE (15 CM BASE
DA GUIA + 30 CM BASE DA SARJETA) X 22 CM ALTURA. AF_06/2016</t>
  </si>
  <si>
    <t>M</t>
  </si>
  <si>
    <t>GUIA (MEIO-FIO) E SARJETA CONJUGADOS DE CONCRETO, MOLDADA IN
LOCO EM TRECHO RETO COM EXTRUSORA, 45 CM BASE (15 CM BASE
DA GUIA + 30 CM BASE DA SARJETA) X 22 CM ALTURA. AF_06/2016</t>
  </si>
  <si>
    <t>SUB BASE EM PEDRA RACHÃO</t>
  </si>
  <si>
    <t>EXECUÇÃO E COMPACTAÇÃO DE BASE E OU SUB BASE PARA
PAVIMENTAÇÃO DE PEDRA RACHÃO - EXCLUSIVE CARGA E
TRANSPORTE. AF_11/2019</t>
  </si>
  <si>
    <t>TRANSPORTE COM CAMINHÃO BASCULANTE DE 10 M³, EM VIA URBANA
PAVIMENTADA, DMT ATÉ 30 KM (UNIDADE: M3XKM). AF_07/2020</t>
  </si>
  <si>
    <t>M3XKM</t>
  </si>
  <si>
    <t>BASE EM BRITA GRADUADA</t>
  </si>
  <si>
    <t>EXECUÇÃO E COMPACTAÇÃO DE BASE E OU SUB BASE PARA
PAVIMENTAÇÃO DE BRITA GRADUADA SIMPLES - EXCLUSIVE CARGA E
TRANSPORTE. AF_11/2019</t>
  </si>
  <si>
    <t>IMPRIMAÇÃO IMPERMEABILIZANTE COM CM-30</t>
  </si>
  <si>
    <t>LASTRO COM MATERIAL GRANULAR, APLICADO EM PISOS OU LAJES
SOBRE SOLO, ESPESSURA DE *5 CM*. AF_08/2017</t>
  </si>
  <si>
    <t>CAMADA EM CBUQ</t>
  </si>
  <si>
    <t>EXECUÇÃO DE PAVIMENTO COM APLICAÇÃO DE CONCRETO ASFÁLTICO,
CAMADA DE ROLAMENTO - EXCLUSIVE CARGA E TRANSPORTE.
AF_11/2019</t>
  </si>
  <si>
    <t xml:space="preserve"> CARGA DE MISTURA ASFÁLTICA EM CAMINHÃO BASCULANTE 10 M³
(UNIDADE: M3). AF_07/2020</t>
  </si>
  <si>
    <t>SINALIZAÇÃO VIÁRIA</t>
  </si>
  <si>
    <t>SINALIZAÇÃO HORIZONTAL COM TINTA RETRORREFLETICA A BASE DE
RESINA ACRILICA COM MICROESFERAS DE VIDRO</t>
  </si>
  <si>
    <t>ILUMINAÇÃO</t>
  </si>
  <si>
    <t>ESCAVAÇÃO MANUAL DE VALA COM PROFUNDIDADE MENOR OU IGUAL
A 1,30 M. AF_02/2021</t>
  </si>
  <si>
    <t>ELETRODUTO FLEXÍVEL CORRUGADO, PEAD, DN 50 (1 ½”) -
FORNECIMENTO E INSTALAÇÃO. AF_04/2016</t>
  </si>
  <si>
    <t>CABO DE COBRE FLEXÍVEL ISOLADO, 10 MM², ANTI-CHAMA 450/750 V,
PARA CIRCUITOS TERMINAIS - FORNECIMENTO E INSTALAÇÃO.
AF_12/2015</t>
  </si>
  <si>
    <t>CABO DE COBRE FLEXÍVEL ISOLADO, 2,5 MM², ANTI-CHAMA 0,6/1,0 KV,
PARA CIRCUITOS TERMINAIS - FORNECIMENTO E INSTALAÇÃO.
AF_12/2015</t>
  </si>
  <si>
    <t>EXECUÇÃO DE BASES</t>
  </si>
  <si>
    <t>ESCAVAÇÃO MANUAL PARA BLOCO DE COROAMENTO OU SAPATA
(INCLUINDO ESCAVAÇÃO PARA COLOCAÇÃO DE FÔRMAS). AF_06/2017</t>
  </si>
  <si>
    <t>FABRICAÇÃO, MONTAGEM E DESMONTAGEM DE FÔRMA PARA BLOCO
DE COROAMENTO, EM CHAPA DE MADEIRA COMPENSADA RESINADA,
E=17 MM, 4 UTILIZAÇÕES. AF_06/2017</t>
  </si>
  <si>
    <t>CONCRETAGEM DE BLOCOS DE COROAMENTO E VIGAS BALDRAME,
FCK 30 MPA, COM USO DE JERICA – LANÇAMENTO, ADENSAMENTO E
ACABAMENTO. AF_06/2017</t>
  </si>
  <si>
    <t>MOBILIARIO</t>
  </si>
  <si>
    <t>POSTE DE ILUMINAÇÃO COM LAMPADA</t>
  </si>
  <si>
    <t>PASSEIOS</t>
  </si>
  <si>
    <t>EXECUÇÃO DE PAVER REAPROVEITADO (DA PISTA DO LAGO)</t>
  </si>
  <si>
    <t>PLANTIO DE GRAMA TIPO ESMERALDA EM PLACAS, COM APLICAÇÃO DE
CALCÁRIO, ADUBO E REVOLVIMENTO DA TERRA ANTES DO PLANTIO</t>
  </si>
  <si>
    <t>2.1</t>
  </si>
  <si>
    <t>1.1</t>
  </si>
  <si>
    <t>3.1</t>
  </si>
  <si>
    <t>5.1</t>
  </si>
  <si>
    <t>4.1</t>
  </si>
  <si>
    <t>4.2</t>
  </si>
  <si>
    <t>5.2</t>
  </si>
  <si>
    <t>5.3</t>
  </si>
  <si>
    <t>5.4</t>
  </si>
  <si>
    <t>5.5</t>
  </si>
  <si>
    <t>6.1</t>
  </si>
  <si>
    <t>6.2</t>
  </si>
  <si>
    <t>7.1</t>
  </si>
  <si>
    <t>7.2</t>
  </si>
  <si>
    <t>8.1</t>
  </si>
  <si>
    <t>8.2</t>
  </si>
  <si>
    <t>8.3</t>
  </si>
  <si>
    <t>8.4</t>
  </si>
  <si>
    <t>9.1</t>
  </si>
  <si>
    <t>9.2</t>
  </si>
  <si>
    <t>9.3</t>
  </si>
  <si>
    <t>10.1</t>
  </si>
  <si>
    <t>11.1</t>
  </si>
  <si>
    <t>11.2</t>
  </si>
  <si>
    <t>11.3</t>
  </si>
  <si>
    <t>11.4</t>
  </si>
  <si>
    <t>12.1</t>
  </si>
  <si>
    <t>12.2</t>
  </si>
  <si>
    <t>12.3</t>
  </si>
  <si>
    <t>13.1</t>
  </si>
  <si>
    <t>14.1</t>
  </si>
  <si>
    <t>14.2</t>
  </si>
  <si>
    <t>GALERIAS DE AGUAS PLUVIAIS</t>
  </si>
  <si>
    <t>GUIA / MEIO FIO EM CONCRETO</t>
  </si>
  <si>
    <t>SUB BASE EM PREDRA RACHÃO</t>
  </si>
  <si>
    <t>SINALIZAÇÃO VIARIA</t>
  </si>
  <si>
    <t>OBJETO: LAGO MUNICIPAL ARNALDO WENTZ DE MORAES</t>
  </si>
  <si>
    <t>LOCALIZAÇÃO: RUA LAGO DAS PEDRAS ESQUINA COM PEDRO POLESE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</si>
</sst>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3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  <font>
      <b/>
      <sz val="16"/>
      <color rgb="FFFF0000"/>
      <name val="Arial"/>
      <family val="2"/>
    </font>
    <font>
      <sz val="12"/>
      <color rgb="FFC0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rgb="FFC00000"/>
      <name val="Arial"/>
      <family val="2"/>
    </font>
    <font>
      <b/>
      <sz val="9"/>
      <color rgb="FFFF0000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FFCC"/>
        <bgColor rgb="FF000000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3" xfId="0" applyNumberFormat="1" applyFont="1" applyFill="1" applyBorder="1" applyAlignment="1">
      <alignment horizontal="center" vertical="center"/>
    </xf>
    <xf numFmtId="10" fontId="25" fillId="0" borderId="56" xfId="0" applyNumberFormat="1" applyFont="1" applyFill="1" applyBorder="1" applyAlignment="1">
      <alignment horizontal="center" vertical="center"/>
    </xf>
    <xf numFmtId="10" fontId="25" fillId="0" borderId="60" xfId="0" applyNumberFormat="1" applyFont="1" applyFill="1" applyBorder="1" applyAlignment="1">
      <alignment horizontal="center" vertical="center"/>
    </xf>
    <xf numFmtId="10" fontId="15" fillId="6" borderId="0" xfId="1" applyNumberFormat="1" applyFont="1" applyFill="1" applyBorder="1" applyProtection="1">
      <protection locked="0"/>
    </xf>
    <xf numFmtId="10" fontId="15" fillId="0" borderId="0" xfId="1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justify" vertical="top" wrapText="1"/>
    </xf>
    <xf numFmtId="0" fontId="2" fillId="2" borderId="2" xfId="0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 applyProtection="1"/>
    <xf numFmtId="0" fontId="4" fillId="0" borderId="0" xfId="0" applyFont="1" applyAlignment="1">
      <alignment horizontal="center"/>
    </xf>
    <xf numFmtId="4" fontId="2" fillId="3" borderId="2" xfId="0" applyNumberFormat="1" applyFont="1" applyFill="1" applyBorder="1" applyAlignment="1" applyProtection="1">
      <protection locked="0"/>
    </xf>
    <xf numFmtId="164" fontId="27" fillId="3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/>
    </xf>
    <xf numFmtId="0" fontId="28" fillId="2" borderId="0" xfId="0" applyFont="1" applyFill="1" applyBorder="1" applyAlignment="1" applyProtection="1">
      <alignment horizontal="center" vertical="top" wrapText="1"/>
    </xf>
    <xf numFmtId="4" fontId="29" fillId="0" borderId="1" xfId="0" applyNumberFormat="1" applyFont="1" applyBorder="1" applyAlignment="1" applyProtection="1">
      <alignment horizontal="center"/>
    </xf>
    <xf numFmtId="4" fontId="29" fillId="0" borderId="0" xfId="0" applyNumberFormat="1" applyFont="1" applyBorder="1" applyAlignment="1" applyProtection="1">
      <alignment horizontal="center"/>
    </xf>
    <xf numFmtId="0" fontId="30" fillId="2" borderId="2" xfId="0" applyFont="1" applyFill="1" applyBorder="1" applyAlignment="1" applyProtection="1">
      <alignment horizontal="justify" vertical="top" wrapText="1"/>
    </xf>
    <xf numFmtId="0" fontId="30" fillId="2" borderId="2" xfId="0" applyFont="1" applyFill="1" applyBorder="1" applyAlignment="1" applyProtection="1">
      <alignment horizontal="center"/>
    </xf>
    <xf numFmtId="4" fontId="30" fillId="2" borderId="2" xfId="0" applyNumberFormat="1" applyFont="1" applyFill="1" applyBorder="1" applyAlignment="1" applyProtection="1"/>
    <xf numFmtId="0" fontId="31" fillId="0" borderId="0" xfId="0" applyFont="1" applyAlignment="1">
      <alignment horizontal="center"/>
    </xf>
    <xf numFmtId="4" fontId="30" fillId="3" borderId="2" xfId="0" applyNumberFormat="1" applyFont="1" applyFill="1" applyBorder="1" applyAlignment="1" applyProtection="1">
      <protection locked="0"/>
    </xf>
    <xf numFmtId="0" fontId="32" fillId="2" borderId="0" xfId="0" applyFont="1" applyFill="1" applyBorder="1" applyAlignment="1" applyProtection="1">
      <alignment horizontal="center" vertical="top" wrapText="1"/>
    </xf>
    <xf numFmtId="164" fontId="33" fillId="3" borderId="0" xfId="1" applyNumberFormat="1" applyFont="1" applyFill="1" applyBorder="1" applyAlignment="1" applyProtection="1">
      <alignment horizontal="center" vertical="center"/>
      <protection locked="0"/>
    </xf>
    <xf numFmtId="4" fontId="33" fillId="0" borderId="1" xfId="0" applyNumberFormat="1" applyFont="1" applyBorder="1" applyAlignment="1" applyProtection="1">
      <alignment horizontal="center"/>
    </xf>
    <xf numFmtId="4" fontId="33" fillId="0" borderId="0" xfId="0" applyNumberFormat="1" applyFont="1" applyBorder="1" applyAlignment="1" applyProtection="1">
      <alignment horizontal="center"/>
    </xf>
    <xf numFmtId="0" fontId="34" fillId="0" borderId="0" xfId="0" applyFont="1" applyAlignment="1">
      <alignment horizontal="center"/>
    </xf>
    <xf numFmtId="164" fontId="35" fillId="3" borderId="0" xfId="1" applyNumberFormat="1" applyFont="1" applyFill="1" applyBorder="1" applyAlignment="1" applyProtection="1">
      <alignment horizontal="center" vertical="center"/>
      <protection locked="0"/>
    </xf>
    <xf numFmtId="0" fontId="1" fillId="9" borderId="2" xfId="0" applyFont="1" applyFill="1" applyBorder="1" applyAlignment="1" applyProtection="1">
      <alignment horizontal="center"/>
    </xf>
    <xf numFmtId="2" fontId="1" fillId="2" borderId="2" xfId="3" applyNumberFormat="1" applyFont="1" applyFill="1" applyBorder="1" applyAlignment="1" applyProtection="1">
      <alignment horizontal="center"/>
    </xf>
    <xf numFmtId="2" fontId="1" fillId="2" borderId="2" xfId="3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center"/>
    </xf>
    <xf numFmtId="0" fontId="1" fillId="10" borderId="2" xfId="0" applyFont="1" applyFill="1" applyBorder="1" applyAlignment="1" applyProtection="1">
      <alignment horizontal="justify" vertical="center" wrapText="1"/>
      <protection locked="0"/>
    </xf>
    <xf numFmtId="0" fontId="1" fillId="9" borderId="2" xfId="0" applyFont="1" applyFill="1" applyBorder="1" applyAlignment="1" applyProtection="1">
      <alignment horizontal="justify" vertical="top" wrapText="1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</cellXfs>
  <cellStyles count="4">
    <cellStyle name="Normal" xfId="0" builtinId="0"/>
    <cellStyle name="Normal 2" xfId="2" xr:uid="{00000000-0005-0000-0000-000001000000}"/>
    <cellStyle name="Porcentagem" xfId="1" builtinId="5"/>
    <cellStyle name="Vírgula" xfId="3" builtinId="3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rgb="FFCCFFFF"/>
        </patternFill>
      </fill>
    </dxf>
    <dxf>
      <font>
        <b/>
        <i val="0"/>
        <condense val="0"/>
        <extend val="0"/>
      </font>
      <fill>
        <patternFill>
          <bgColor rgb="FFCCFFFF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ng\COMPARTILHADO\ASFALTO\2017%20-%20PAV%20ASF&#193;LTICA\04%20%20-%20ACESSOS%20AO%20LAGO\OR&#199;AMENTO%20CR%208419572016-MTUR-P1037093-43\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genharia2/Desktop/documentos%20pessoais/USB%20-%20Vista%20Alegre%20-%20reforma/Or&#231;amento/Or&#231;amento-reforma%20ubs%20vista%20alegre%20(v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EVENTOS"/>
      <sheetName val="ORÇAMENTO"/>
      <sheetName val="CÁLCULO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6"/>
  <sheetViews>
    <sheetView zoomScale="115" zoomScaleNormal="115" workbookViewId="0">
      <selection activeCell="C12" sqref="C12"/>
    </sheetView>
  </sheetViews>
  <sheetFormatPr defaultRowHeight="15" x14ac:dyDescent="0.25"/>
  <cols>
    <col min="1" max="1" width="6.7109375" customWidth="1"/>
    <col min="2" max="2" width="8.7109375" bestFit="1" customWidth="1"/>
    <col min="3" max="3" width="57.5703125" customWidth="1"/>
    <col min="4" max="4" width="6.85546875" customWidth="1"/>
    <col min="5" max="5" width="7.85546875" bestFit="1" customWidth="1"/>
    <col min="6" max="6" width="10" bestFit="1" customWidth="1"/>
    <col min="7" max="7" width="12.7109375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K1" s="158" t="s">
        <v>21</v>
      </c>
    </row>
    <row r="2" spans="1:13" x14ac:dyDescent="0.25">
      <c r="A2" s="31"/>
      <c r="B2" s="31"/>
      <c r="C2" s="31"/>
      <c r="D2" s="31"/>
      <c r="E2" s="31"/>
      <c r="F2" s="31"/>
      <c r="G2" s="31"/>
      <c r="I2" s="161" t="s">
        <v>8</v>
      </c>
      <c r="K2" s="159"/>
    </row>
    <row r="3" spans="1:13" x14ac:dyDescent="0.25">
      <c r="A3" s="31"/>
      <c r="B3" s="31"/>
      <c r="C3" s="32"/>
      <c r="D3" s="31"/>
      <c r="E3" s="31"/>
      <c r="F3" s="31"/>
      <c r="G3" s="31"/>
      <c r="I3" s="162"/>
      <c r="K3" s="159"/>
    </row>
    <row r="4" spans="1:13" x14ac:dyDescent="0.25">
      <c r="A4" s="31"/>
      <c r="B4" s="31"/>
      <c r="C4" s="31"/>
      <c r="D4" s="31"/>
      <c r="E4" s="31"/>
      <c r="F4" s="31"/>
      <c r="G4" s="31"/>
      <c r="I4" s="162"/>
      <c r="K4" s="159"/>
    </row>
    <row r="5" spans="1:13" x14ac:dyDescent="0.25">
      <c r="A5" s="31"/>
      <c r="B5" s="31"/>
      <c r="C5" s="31"/>
      <c r="D5" s="31"/>
      <c r="E5" s="31"/>
      <c r="F5" s="31"/>
      <c r="G5" s="31"/>
      <c r="I5" s="162"/>
      <c r="K5" s="159"/>
    </row>
    <row r="6" spans="1:13" x14ac:dyDescent="0.25">
      <c r="A6" s="31"/>
      <c r="B6" s="31"/>
      <c r="C6" s="31"/>
      <c r="D6" s="31"/>
      <c r="E6" s="31"/>
      <c r="F6" s="31"/>
      <c r="G6" s="31"/>
      <c r="I6" s="163"/>
      <c r="K6" s="159"/>
    </row>
    <row r="7" spans="1:13" x14ac:dyDescent="0.25">
      <c r="A7" s="157" t="s">
        <v>172</v>
      </c>
      <c r="B7" s="157"/>
      <c r="C7" s="157"/>
      <c r="D7" s="157"/>
      <c r="E7" s="157"/>
      <c r="F7" s="157"/>
      <c r="G7" s="157"/>
      <c r="K7" s="159"/>
    </row>
    <row r="8" spans="1:13" x14ac:dyDescent="0.25">
      <c r="A8" s="164" t="s">
        <v>173</v>
      </c>
      <c r="B8" s="164"/>
      <c r="C8" s="164"/>
      <c r="D8" s="164"/>
      <c r="E8" s="164"/>
      <c r="F8" s="164"/>
      <c r="G8" s="164"/>
      <c r="K8" s="159"/>
      <c r="L8" s="9" t="s">
        <v>9</v>
      </c>
    </row>
    <row r="9" spans="1:13" x14ac:dyDescent="0.25">
      <c r="A9" s="165"/>
      <c r="B9" s="166"/>
      <c r="C9" s="166"/>
      <c r="D9" s="166"/>
      <c r="E9" s="166"/>
      <c r="F9" s="166"/>
      <c r="G9" s="167"/>
      <c r="K9" s="160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G58</f>
        <v>1118671.5099999998</v>
      </c>
    </row>
    <row r="11" spans="1:13" s="142" customFormat="1" ht="24" x14ac:dyDescent="0.2">
      <c r="A11" s="139"/>
      <c r="B11" s="139"/>
      <c r="C11" s="139" t="s">
        <v>85</v>
      </c>
      <c r="D11" s="140"/>
      <c r="E11" s="141"/>
      <c r="F11" s="141"/>
      <c r="G11" s="141"/>
      <c r="I11" s="143"/>
      <c r="J11" s="144"/>
      <c r="K11" s="145"/>
      <c r="L11" s="146"/>
      <c r="M11" s="147"/>
    </row>
    <row r="12" spans="1:13" s="132" customFormat="1" ht="20.25" x14ac:dyDescent="0.25">
      <c r="A12" s="129">
        <v>1</v>
      </c>
      <c r="B12" s="129"/>
      <c r="C12" s="154" t="s">
        <v>86</v>
      </c>
      <c r="D12" s="130"/>
      <c r="E12" s="130"/>
      <c r="F12" s="131"/>
      <c r="G12" s="131"/>
      <c r="I12" s="133"/>
      <c r="J12" s="106"/>
      <c r="K12" s="134"/>
      <c r="L12" s="9"/>
      <c r="M12" s="11"/>
    </row>
    <row r="13" spans="1:13" s="1" customFormat="1" ht="20.25" x14ac:dyDescent="0.25">
      <c r="A13" s="109" t="s">
        <v>137</v>
      </c>
      <c r="B13" s="109">
        <v>13</v>
      </c>
      <c r="C13" s="109" t="s">
        <v>86</v>
      </c>
      <c r="D13" s="5" t="s">
        <v>87</v>
      </c>
      <c r="E13" s="151">
        <v>1</v>
      </c>
      <c r="F13" s="153">
        <f>ROUND(I13,2)</f>
        <v>37640.800000000003</v>
      </c>
      <c r="G13" s="6">
        <f>ROUND(F13*E13,2)</f>
        <v>37640.800000000003</v>
      </c>
      <c r="I13" s="7">
        <f>ROUND(L13-(L13*$K$10),2)</f>
        <v>37640.800000000003</v>
      </c>
      <c r="J13" s="106"/>
      <c r="K13" s="107"/>
      <c r="L13" s="137">
        <v>37640.800000000003</v>
      </c>
      <c r="M13" s="11"/>
    </row>
    <row r="14" spans="1:13" s="135" customFormat="1" ht="20.25" x14ac:dyDescent="0.25">
      <c r="A14" s="129">
        <v>2</v>
      </c>
      <c r="B14" s="109"/>
      <c r="C14" s="129" t="s">
        <v>88</v>
      </c>
      <c r="D14" s="5"/>
      <c r="E14" s="151"/>
      <c r="F14" s="153"/>
      <c r="G14" s="6"/>
      <c r="I14" s="7">
        <f t="shared" ref="I14:I23" si="0">ROUND(L14-(L14*$K$10),2)</f>
        <v>0</v>
      </c>
      <c r="J14" s="136"/>
      <c r="K14" s="107"/>
      <c r="L14" s="137"/>
      <c r="M14" s="138"/>
    </row>
    <row r="15" spans="1:13" s="1" customFormat="1" ht="22.5" x14ac:dyDescent="0.25">
      <c r="A15" s="109" t="s">
        <v>136</v>
      </c>
      <c r="B15" s="109">
        <v>6</v>
      </c>
      <c r="C15" s="109" t="s">
        <v>89</v>
      </c>
      <c r="D15" s="5" t="s">
        <v>87</v>
      </c>
      <c r="E15" s="151">
        <v>1</v>
      </c>
      <c r="F15" s="153">
        <f t="shared" ref="F15:F48" si="1">ROUND(I15,2)</f>
        <v>1226.95</v>
      </c>
      <c r="G15" s="6">
        <f t="shared" ref="G15:G57" si="2">ROUND(F15*E15,2)</f>
        <v>1226.95</v>
      </c>
      <c r="I15" s="7">
        <f t="shared" si="0"/>
        <v>1226.95</v>
      </c>
      <c r="J15" s="106"/>
      <c r="K15" s="107"/>
      <c r="L15" s="137">
        <v>1226.95</v>
      </c>
      <c r="M15" s="11"/>
    </row>
    <row r="16" spans="1:13" s="1" customFormat="1" ht="20.25" x14ac:dyDescent="0.25">
      <c r="A16" s="129">
        <v>3</v>
      </c>
      <c r="B16" s="109"/>
      <c r="C16" s="129" t="s">
        <v>90</v>
      </c>
      <c r="D16" s="5"/>
      <c r="E16" s="151"/>
      <c r="F16" s="153"/>
      <c r="G16" s="6"/>
      <c r="I16" s="7">
        <f t="shared" si="0"/>
        <v>0</v>
      </c>
      <c r="J16" s="106"/>
      <c r="K16" s="107"/>
      <c r="L16" s="137"/>
      <c r="M16" s="11"/>
    </row>
    <row r="17" spans="1:13" s="1" customFormat="1" ht="22.5" x14ac:dyDescent="0.25">
      <c r="A17" s="109" t="s">
        <v>138</v>
      </c>
      <c r="B17" s="109">
        <v>97635</v>
      </c>
      <c r="C17" s="109" t="s">
        <v>91</v>
      </c>
      <c r="D17" s="5" t="s">
        <v>95</v>
      </c>
      <c r="E17" s="151">
        <v>2140</v>
      </c>
      <c r="F17" s="153">
        <f>ROUND(I17,2)</f>
        <v>18.61</v>
      </c>
      <c r="G17" s="6">
        <f t="shared" si="2"/>
        <v>39825.4</v>
      </c>
      <c r="I17" s="7">
        <f t="shared" si="0"/>
        <v>18.61</v>
      </c>
      <c r="J17" s="106"/>
      <c r="K17" s="107"/>
      <c r="L17" s="137">
        <v>18.61</v>
      </c>
      <c r="M17" s="11"/>
    </row>
    <row r="18" spans="1:13" s="1" customFormat="1" ht="20.25" x14ac:dyDescent="0.25">
      <c r="A18" s="129">
        <v>4</v>
      </c>
      <c r="B18" s="109"/>
      <c r="C18" s="129" t="s">
        <v>92</v>
      </c>
      <c r="D18" s="5"/>
      <c r="E18" s="151"/>
      <c r="F18" s="153"/>
      <c r="G18" s="6"/>
      <c r="I18" s="7">
        <f t="shared" si="0"/>
        <v>0</v>
      </c>
      <c r="J18" s="106"/>
      <c r="K18" s="107"/>
      <c r="L18" s="137"/>
      <c r="M18" s="11"/>
    </row>
    <row r="19" spans="1:13" s="1" customFormat="1" ht="45" x14ac:dyDescent="0.25">
      <c r="A19" s="109" t="s">
        <v>140</v>
      </c>
      <c r="B19" s="109">
        <v>101134</v>
      </c>
      <c r="C19" s="109" t="s">
        <v>93</v>
      </c>
      <c r="D19" s="5" t="s">
        <v>94</v>
      </c>
      <c r="E19" s="151">
        <v>1246.6099999999999</v>
      </c>
      <c r="F19" s="153">
        <f t="shared" si="1"/>
        <v>15.6</v>
      </c>
      <c r="G19" s="6">
        <f t="shared" si="2"/>
        <v>19447.12</v>
      </c>
      <c r="I19" s="7">
        <f t="shared" si="0"/>
        <v>15.6</v>
      </c>
      <c r="J19" s="106"/>
      <c r="K19" s="107"/>
      <c r="L19" s="137">
        <v>15.6</v>
      </c>
      <c r="M19" s="11"/>
    </row>
    <row r="20" spans="1:13" s="1" customFormat="1" ht="20.25" x14ac:dyDescent="0.25">
      <c r="A20" s="109" t="s">
        <v>141</v>
      </c>
      <c r="B20" s="109">
        <v>100575</v>
      </c>
      <c r="C20" s="109" t="s">
        <v>96</v>
      </c>
      <c r="D20" s="5" t="s">
        <v>95</v>
      </c>
      <c r="E20" s="152">
        <v>2493.21</v>
      </c>
      <c r="F20" s="153">
        <f t="shared" si="1"/>
        <v>0.15</v>
      </c>
      <c r="G20" s="6">
        <f t="shared" si="2"/>
        <v>373.98</v>
      </c>
      <c r="I20" s="7">
        <f t="shared" si="0"/>
        <v>0.15</v>
      </c>
      <c r="J20" s="106"/>
      <c r="K20" s="107"/>
      <c r="L20" s="137">
        <v>0.15</v>
      </c>
      <c r="M20" s="11"/>
    </row>
    <row r="21" spans="1:13" s="1" customFormat="1" ht="20.25" x14ac:dyDescent="0.25">
      <c r="A21" s="129">
        <v>5</v>
      </c>
      <c r="B21" s="109"/>
      <c r="C21" s="129" t="s">
        <v>97</v>
      </c>
      <c r="D21" s="5"/>
      <c r="E21" s="151"/>
      <c r="F21" s="153"/>
      <c r="G21" s="6"/>
      <c r="I21" s="7">
        <f t="shared" si="0"/>
        <v>0</v>
      </c>
      <c r="J21" s="106"/>
      <c r="K21" s="107"/>
      <c r="L21" s="137"/>
      <c r="M21" s="11"/>
    </row>
    <row r="22" spans="1:13" s="135" customFormat="1" ht="45" x14ac:dyDescent="0.25">
      <c r="A22" s="109" t="s">
        <v>139</v>
      </c>
      <c r="B22" s="109">
        <v>90106</v>
      </c>
      <c r="C22" s="109" t="s">
        <v>100</v>
      </c>
      <c r="D22" s="5" t="s">
        <v>94</v>
      </c>
      <c r="E22" s="151">
        <v>102.1</v>
      </c>
      <c r="F22" s="153">
        <f>ROUND(I22,2)</f>
        <v>8.1199999999999992</v>
      </c>
      <c r="G22" s="6">
        <f t="shared" si="2"/>
        <v>829.05</v>
      </c>
      <c r="I22" s="7">
        <f t="shared" si="0"/>
        <v>8.1199999999999992</v>
      </c>
      <c r="J22" s="136"/>
      <c r="K22" s="107"/>
      <c r="L22" s="137">
        <v>8.1199999999999992</v>
      </c>
      <c r="M22" s="138"/>
    </row>
    <row r="23" spans="1:13" s="132" customFormat="1" ht="45" x14ac:dyDescent="0.25">
      <c r="A23" s="109" t="s">
        <v>142</v>
      </c>
      <c r="B23" s="109">
        <v>92809</v>
      </c>
      <c r="C23" s="109" t="s">
        <v>101</v>
      </c>
      <c r="D23" s="5" t="s">
        <v>98</v>
      </c>
      <c r="E23" s="151">
        <v>116.02</v>
      </c>
      <c r="F23" s="153">
        <f t="shared" si="1"/>
        <v>63.23</v>
      </c>
      <c r="G23" s="6">
        <f t="shared" si="2"/>
        <v>7335.94</v>
      </c>
      <c r="I23" s="7">
        <f t="shared" si="0"/>
        <v>63.23</v>
      </c>
      <c r="J23" s="106"/>
      <c r="K23" s="134"/>
      <c r="L23" s="137">
        <v>63.23</v>
      </c>
      <c r="M23" s="11"/>
    </row>
    <row r="24" spans="1:13" s="135" customFormat="1" ht="22.5" x14ac:dyDescent="0.25">
      <c r="A24" s="109" t="s">
        <v>143</v>
      </c>
      <c r="B24" s="109">
        <v>7745</v>
      </c>
      <c r="C24" s="109" t="s">
        <v>102</v>
      </c>
      <c r="D24" s="5" t="s">
        <v>98</v>
      </c>
      <c r="E24" s="151">
        <v>116.02</v>
      </c>
      <c r="F24" s="153">
        <f t="shared" si="1"/>
        <v>76.38</v>
      </c>
      <c r="G24" s="6">
        <f t="shared" si="2"/>
        <v>8861.61</v>
      </c>
      <c r="I24" s="7">
        <f>ROUND(L24-(L24*$K$10),2)</f>
        <v>76.38</v>
      </c>
      <c r="J24" s="136"/>
      <c r="K24" s="107"/>
      <c r="L24" s="137">
        <v>76.38</v>
      </c>
      <c r="M24" s="138"/>
    </row>
    <row r="25" spans="1:13" s="135" customFormat="1" ht="22.5" x14ac:dyDescent="0.25">
      <c r="A25" s="109" t="s">
        <v>144</v>
      </c>
      <c r="B25" s="109">
        <v>97935</v>
      </c>
      <c r="C25" s="109" t="s">
        <v>103</v>
      </c>
      <c r="D25" s="5" t="s">
        <v>87</v>
      </c>
      <c r="E25" s="151">
        <v>5</v>
      </c>
      <c r="F25" s="153">
        <f t="shared" si="1"/>
        <v>703.1</v>
      </c>
      <c r="G25" s="6">
        <f t="shared" si="2"/>
        <v>3515.5</v>
      </c>
      <c r="I25" s="7">
        <f t="shared" ref="I25:I57" si="3">ROUND(L25-(L25*$K$10),2)</f>
        <v>703.1</v>
      </c>
      <c r="J25" s="136"/>
      <c r="K25" s="107"/>
      <c r="L25" s="137">
        <v>703.1</v>
      </c>
      <c r="M25" s="138"/>
    </row>
    <row r="26" spans="1:13" s="132" customFormat="1" ht="33.75" x14ac:dyDescent="0.25">
      <c r="A26" s="109" t="s">
        <v>145</v>
      </c>
      <c r="B26" s="109">
        <v>99252</v>
      </c>
      <c r="C26" s="109" t="s">
        <v>104</v>
      </c>
      <c r="D26" s="5" t="s">
        <v>99</v>
      </c>
      <c r="E26" s="151">
        <v>4</v>
      </c>
      <c r="F26" s="153">
        <f t="shared" si="1"/>
        <v>2878.28</v>
      </c>
      <c r="G26" s="6">
        <f t="shared" si="2"/>
        <v>11513.12</v>
      </c>
      <c r="I26" s="7">
        <f t="shared" si="3"/>
        <v>2878.28</v>
      </c>
      <c r="J26" s="106"/>
      <c r="K26" s="134"/>
      <c r="L26" s="137">
        <v>2878.28</v>
      </c>
      <c r="M26" s="11"/>
    </row>
    <row r="27" spans="1:13" s="135" customFormat="1" ht="20.25" x14ac:dyDescent="0.25">
      <c r="A27" s="129">
        <v>6</v>
      </c>
      <c r="B27" s="109"/>
      <c r="C27" s="129" t="s">
        <v>105</v>
      </c>
      <c r="D27" s="5"/>
      <c r="E27" s="151"/>
      <c r="F27" s="153"/>
      <c r="G27" s="6"/>
      <c r="I27" s="7">
        <f t="shared" si="3"/>
        <v>0</v>
      </c>
      <c r="J27" s="136"/>
      <c r="K27" s="107"/>
      <c r="L27" s="137"/>
      <c r="M27" s="138"/>
    </row>
    <row r="28" spans="1:13" s="142" customFormat="1" ht="33.75" x14ac:dyDescent="0.2">
      <c r="A28" s="109" t="s">
        <v>146</v>
      </c>
      <c r="B28" s="109">
        <v>94268</v>
      </c>
      <c r="C28" s="109" t="s">
        <v>106</v>
      </c>
      <c r="D28" s="5" t="s">
        <v>107</v>
      </c>
      <c r="E28" s="151">
        <v>73.2</v>
      </c>
      <c r="F28" s="153">
        <v>60.5</v>
      </c>
      <c r="G28" s="6">
        <f t="shared" si="2"/>
        <v>4428.6000000000004</v>
      </c>
      <c r="I28" s="7"/>
      <c r="J28" s="144"/>
      <c r="K28" s="145"/>
      <c r="L28" s="137">
        <v>60.5</v>
      </c>
      <c r="M28" s="147"/>
    </row>
    <row r="29" spans="1:13" s="132" customFormat="1" ht="33.75" x14ac:dyDescent="0.25">
      <c r="A29" s="109" t="s">
        <v>147</v>
      </c>
      <c r="B29" s="109">
        <v>94267</v>
      </c>
      <c r="C29" s="109" t="s">
        <v>108</v>
      </c>
      <c r="D29" s="5" t="s">
        <v>107</v>
      </c>
      <c r="E29" s="151">
        <v>706.73</v>
      </c>
      <c r="F29" s="153">
        <f t="shared" si="1"/>
        <v>54.36</v>
      </c>
      <c r="G29" s="6">
        <f t="shared" si="2"/>
        <v>38417.839999999997</v>
      </c>
      <c r="I29" s="7">
        <f t="shared" si="3"/>
        <v>54.36</v>
      </c>
      <c r="J29" s="106"/>
      <c r="K29" s="134"/>
      <c r="L29" s="137">
        <v>54.36</v>
      </c>
      <c r="M29" s="11"/>
    </row>
    <row r="30" spans="1:13" s="135" customFormat="1" ht="20.25" x14ac:dyDescent="0.25">
      <c r="A30" s="129">
        <v>7</v>
      </c>
      <c r="B30" s="109"/>
      <c r="C30" s="129" t="s">
        <v>109</v>
      </c>
      <c r="D30" s="5"/>
      <c r="E30" s="151"/>
      <c r="F30" s="153"/>
      <c r="G30" s="6"/>
      <c r="I30" s="7"/>
      <c r="J30" s="136"/>
      <c r="K30" s="107"/>
      <c r="L30" s="137"/>
      <c r="M30" s="138"/>
    </row>
    <row r="31" spans="1:13" s="135" customFormat="1" ht="33.75" x14ac:dyDescent="0.25">
      <c r="A31" s="109" t="s">
        <v>148</v>
      </c>
      <c r="B31" s="109">
        <v>96399</v>
      </c>
      <c r="C31" s="109" t="s">
        <v>110</v>
      </c>
      <c r="D31" s="5" t="s">
        <v>94</v>
      </c>
      <c r="E31" s="151">
        <v>498.64</v>
      </c>
      <c r="F31" s="153">
        <f t="shared" si="1"/>
        <v>85.34</v>
      </c>
      <c r="G31" s="6">
        <f t="shared" si="2"/>
        <v>42553.94</v>
      </c>
      <c r="I31" s="7">
        <f t="shared" si="3"/>
        <v>85.34</v>
      </c>
      <c r="J31" s="136"/>
      <c r="K31" s="107"/>
      <c r="L31" s="137">
        <v>85.34</v>
      </c>
      <c r="M31" s="138"/>
    </row>
    <row r="32" spans="1:13" s="135" customFormat="1" ht="22.5" x14ac:dyDescent="0.25">
      <c r="A32" s="109" t="s">
        <v>149</v>
      </c>
      <c r="B32" s="109">
        <v>95875</v>
      </c>
      <c r="C32" s="109" t="s">
        <v>111</v>
      </c>
      <c r="D32" s="5" t="s">
        <v>112</v>
      </c>
      <c r="E32" s="151">
        <v>10970.08</v>
      </c>
      <c r="F32" s="153">
        <f t="shared" si="1"/>
        <v>2.34</v>
      </c>
      <c r="G32" s="6">
        <f t="shared" si="2"/>
        <v>25669.99</v>
      </c>
      <c r="I32" s="7">
        <f t="shared" si="3"/>
        <v>2.34</v>
      </c>
      <c r="J32" s="136"/>
      <c r="K32" s="107"/>
      <c r="L32" s="137">
        <v>2.34</v>
      </c>
      <c r="M32" s="138"/>
    </row>
    <row r="33" spans="1:13" s="135" customFormat="1" ht="20.25" x14ac:dyDescent="0.25">
      <c r="A33" s="129">
        <v>8</v>
      </c>
      <c r="B33" s="109"/>
      <c r="C33" s="129" t="s">
        <v>113</v>
      </c>
      <c r="D33" s="5"/>
      <c r="E33" s="151"/>
      <c r="F33" s="153"/>
      <c r="G33" s="6"/>
      <c r="I33" s="7">
        <f t="shared" si="3"/>
        <v>0</v>
      </c>
      <c r="J33" s="136"/>
      <c r="K33" s="107"/>
      <c r="L33" s="137"/>
      <c r="M33" s="138"/>
    </row>
    <row r="34" spans="1:13" s="135" customFormat="1" ht="33.75" x14ac:dyDescent="0.25">
      <c r="A34" s="109" t="s">
        <v>150</v>
      </c>
      <c r="B34" s="109">
        <v>96396</v>
      </c>
      <c r="C34" s="109" t="s">
        <v>114</v>
      </c>
      <c r="D34" s="5" t="s">
        <v>94</v>
      </c>
      <c r="E34" s="151">
        <v>373.98</v>
      </c>
      <c r="F34" s="153">
        <f t="shared" si="1"/>
        <v>122.92</v>
      </c>
      <c r="G34" s="6">
        <f t="shared" si="2"/>
        <v>45969.62</v>
      </c>
      <c r="I34" s="7">
        <f t="shared" si="3"/>
        <v>122.92</v>
      </c>
      <c r="J34" s="136"/>
      <c r="K34" s="107"/>
      <c r="L34" s="137">
        <v>122.92</v>
      </c>
      <c r="M34" s="138"/>
    </row>
    <row r="35" spans="1:13" s="135" customFormat="1" ht="22.5" x14ac:dyDescent="0.25">
      <c r="A35" s="109" t="s">
        <v>151</v>
      </c>
      <c r="B35" s="109">
        <v>95875</v>
      </c>
      <c r="C35" s="109" t="s">
        <v>111</v>
      </c>
      <c r="D35" s="5" t="s">
        <v>112</v>
      </c>
      <c r="E35" s="151">
        <v>8227.56</v>
      </c>
      <c r="F35" s="153">
        <f>ROUND(I35,2)</f>
        <v>2.34</v>
      </c>
      <c r="G35" s="6">
        <f t="shared" si="2"/>
        <v>19252.490000000002</v>
      </c>
      <c r="I35" s="7">
        <f t="shared" si="3"/>
        <v>2.34</v>
      </c>
      <c r="J35" s="136"/>
      <c r="K35" s="107"/>
      <c r="L35" s="137">
        <v>2.34</v>
      </c>
      <c r="M35" s="138"/>
    </row>
    <row r="36" spans="1:13" s="135" customFormat="1" ht="20.25" x14ac:dyDescent="0.25">
      <c r="A36" s="109" t="s">
        <v>152</v>
      </c>
      <c r="B36" s="109">
        <v>14</v>
      </c>
      <c r="C36" s="109" t="s">
        <v>115</v>
      </c>
      <c r="D36" s="5" t="s">
        <v>95</v>
      </c>
      <c r="E36" s="151">
        <v>5168.21</v>
      </c>
      <c r="F36" s="153">
        <f t="shared" si="1"/>
        <v>7.86</v>
      </c>
      <c r="G36" s="6">
        <f t="shared" si="2"/>
        <v>40622.129999999997</v>
      </c>
      <c r="I36" s="7">
        <f t="shared" si="3"/>
        <v>7.86</v>
      </c>
      <c r="J36" s="136"/>
      <c r="K36" s="107"/>
      <c r="L36" s="137">
        <v>7.86</v>
      </c>
      <c r="M36" s="138"/>
    </row>
    <row r="37" spans="1:13" s="132" customFormat="1" ht="22.5" x14ac:dyDescent="0.25">
      <c r="A37" s="155" t="s">
        <v>153</v>
      </c>
      <c r="B37" s="109">
        <v>96622</v>
      </c>
      <c r="C37" s="109" t="s">
        <v>116</v>
      </c>
      <c r="D37" s="150" t="s">
        <v>94</v>
      </c>
      <c r="E37" s="151">
        <v>13.75</v>
      </c>
      <c r="F37" s="153">
        <f>ROUND(I37,2)</f>
        <v>130.38999999999999</v>
      </c>
      <c r="G37" s="6">
        <f t="shared" si="2"/>
        <v>1792.86</v>
      </c>
      <c r="I37" s="7">
        <f t="shared" si="3"/>
        <v>130.38999999999999</v>
      </c>
      <c r="J37" s="106"/>
      <c r="K37" s="134"/>
      <c r="L37" s="137">
        <v>130.38999999999999</v>
      </c>
      <c r="M37" s="11"/>
    </row>
    <row r="38" spans="1:13" s="135" customFormat="1" ht="20.25" x14ac:dyDescent="0.25">
      <c r="A38" s="129">
        <v>9</v>
      </c>
      <c r="B38" s="109"/>
      <c r="C38" s="129" t="s">
        <v>117</v>
      </c>
      <c r="D38" s="150"/>
      <c r="E38" s="151"/>
      <c r="F38" s="153"/>
      <c r="G38" s="6"/>
      <c r="I38" s="7"/>
      <c r="J38" s="136"/>
      <c r="K38" s="107"/>
      <c r="L38" s="137"/>
      <c r="M38" s="138"/>
    </row>
    <row r="39" spans="1:13" s="135" customFormat="1" ht="33.75" x14ac:dyDescent="0.25">
      <c r="A39" s="109" t="s">
        <v>154</v>
      </c>
      <c r="B39" s="109">
        <v>95995</v>
      </c>
      <c r="C39" s="109" t="s">
        <v>118</v>
      </c>
      <c r="D39" s="150" t="s">
        <v>94</v>
      </c>
      <c r="E39" s="151">
        <v>231.66</v>
      </c>
      <c r="F39" s="153">
        <v>1408.51</v>
      </c>
      <c r="G39" s="6">
        <f t="shared" si="2"/>
        <v>326295.43</v>
      </c>
      <c r="I39" s="7">
        <f>ROUND(L39-(L39*$K$10),2)</f>
        <v>231.66</v>
      </c>
      <c r="J39" s="136"/>
      <c r="K39" s="107"/>
      <c r="L39" s="137">
        <v>231.66</v>
      </c>
      <c r="M39" s="138"/>
    </row>
    <row r="40" spans="1:13" s="132" customFormat="1" ht="22.5" x14ac:dyDescent="0.25">
      <c r="A40" s="109" t="s">
        <v>155</v>
      </c>
      <c r="B40" s="109">
        <v>100986</v>
      </c>
      <c r="C40" s="109" t="s">
        <v>119</v>
      </c>
      <c r="D40" s="150" t="s">
        <v>94</v>
      </c>
      <c r="E40" s="151">
        <v>231.66</v>
      </c>
      <c r="F40" s="153">
        <v>8.48</v>
      </c>
      <c r="G40" s="6">
        <f t="shared" si="2"/>
        <v>1964.48</v>
      </c>
      <c r="I40" s="7">
        <f>ROUND(L40-(L40*$K$10),2)</f>
        <v>8.48</v>
      </c>
      <c r="J40" s="106"/>
      <c r="K40" s="134"/>
      <c r="L40" s="137">
        <v>8.48</v>
      </c>
      <c r="M40" s="11"/>
    </row>
    <row r="41" spans="1:13" s="135" customFormat="1" ht="22.5" x14ac:dyDescent="0.25">
      <c r="A41" s="109" t="s">
        <v>156</v>
      </c>
      <c r="B41" s="109">
        <v>95875</v>
      </c>
      <c r="C41" s="109" t="s">
        <v>111</v>
      </c>
      <c r="D41" s="150" t="s">
        <v>112</v>
      </c>
      <c r="E41" s="151">
        <v>5096.5200000000004</v>
      </c>
      <c r="F41" s="153">
        <v>2.34</v>
      </c>
      <c r="G41" s="6">
        <f>ROUND(F41*E41,2)</f>
        <v>11925.86</v>
      </c>
      <c r="I41" s="7">
        <f>ROUND(L41-(L41*$K$10),2)</f>
        <v>2.34</v>
      </c>
      <c r="J41" s="136"/>
      <c r="K41" s="107"/>
      <c r="L41" s="137">
        <v>2.34</v>
      </c>
      <c r="M41" s="138"/>
    </row>
    <row r="42" spans="1:13" s="135" customFormat="1" ht="20.25" x14ac:dyDescent="0.25">
      <c r="A42" s="129">
        <v>10</v>
      </c>
      <c r="B42" s="109"/>
      <c r="C42" s="129" t="s">
        <v>120</v>
      </c>
      <c r="D42" s="150"/>
      <c r="E42" s="151"/>
      <c r="F42" s="153"/>
      <c r="G42" s="6"/>
      <c r="I42" s="7"/>
      <c r="J42" s="136"/>
      <c r="K42" s="107"/>
      <c r="L42" s="137"/>
      <c r="M42" s="138"/>
    </row>
    <row r="43" spans="1:13" s="148" customFormat="1" ht="22.5" x14ac:dyDescent="0.2">
      <c r="A43" s="109" t="s">
        <v>157</v>
      </c>
      <c r="B43" s="109">
        <v>9</v>
      </c>
      <c r="C43" s="109" t="s">
        <v>121</v>
      </c>
      <c r="D43" s="150" t="s">
        <v>95</v>
      </c>
      <c r="E43" s="151">
        <v>137.78</v>
      </c>
      <c r="F43" s="153">
        <f>ROUND(I43,2)</f>
        <v>15.15</v>
      </c>
      <c r="G43" s="6">
        <f>ROUND(F43*E43,2)</f>
        <v>2087.37</v>
      </c>
      <c r="I43" s="7">
        <f t="shared" si="3"/>
        <v>15.15</v>
      </c>
      <c r="J43" s="144"/>
      <c r="K43" s="149"/>
      <c r="L43" s="137">
        <v>15.15</v>
      </c>
      <c r="M43" s="147"/>
    </row>
    <row r="44" spans="1:13" s="1" customFormat="1" ht="20.25" x14ac:dyDescent="0.25">
      <c r="A44" s="129">
        <v>11</v>
      </c>
      <c r="B44" s="109"/>
      <c r="C44" s="129" t="s">
        <v>122</v>
      </c>
      <c r="D44" s="150"/>
      <c r="E44" s="151"/>
      <c r="F44" s="153"/>
      <c r="G44" s="6"/>
      <c r="I44" s="7"/>
      <c r="J44" s="106"/>
      <c r="K44" s="107"/>
      <c r="L44" s="137"/>
      <c r="M44" s="11"/>
    </row>
    <row r="45" spans="1:13" s="135" customFormat="1" ht="22.5" x14ac:dyDescent="0.25">
      <c r="A45" s="109" t="s">
        <v>158</v>
      </c>
      <c r="B45" s="109">
        <v>93358</v>
      </c>
      <c r="C45" s="109" t="s">
        <v>123</v>
      </c>
      <c r="D45" s="150" t="s">
        <v>94</v>
      </c>
      <c r="E45" s="151">
        <v>75.349999999999994</v>
      </c>
      <c r="F45" s="153">
        <f t="shared" si="1"/>
        <v>107.46</v>
      </c>
      <c r="G45" s="6">
        <f>ROUND(F45*E45,2)</f>
        <v>8097.11</v>
      </c>
      <c r="I45" s="7">
        <f t="shared" si="3"/>
        <v>107.46</v>
      </c>
      <c r="J45" s="136"/>
      <c r="K45" s="107"/>
      <c r="L45" s="137">
        <v>107.46</v>
      </c>
      <c r="M45" s="138"/>
    </row>
    <row r="46" spans="1:13" s="135" customFormat="1" ht="22.5" x14ac:dyDescent="0.25">
      <c r="A46" s="109" t="s">
        <v>159</v>
      </c>
      <c r="B46" s="109">
        <v>97667</v>
      </c>
      <c r="C46" s="109" t="s">
        <v>124</v>
      </c>
      <c r="D46" s="5" t="s">
        <v>107</v>
      </c>
      <c r="E46" s="151">
        <v>1255.8699999999999</v>
      </c>
      <c r="F46" s="153">
        <v>9.58</v>
      </c>
      <c r="G46" s="6">
        <f>ROUND(F46*E46,2)</f>
        <v>12031.23</v>
      </c>
      <c r="I46" s="7"/>
      <c r="J46" s="136"/>
      <c r="K46" s="107"/>
      <c r="L46" s="137">
        <v>9.58</v>
      </c>
      <c r="M46" s="138"/>
    </row>
    <row r="47" spans="1:13" s="135" customFormat="1" ht="33.75" x14ac:dyDescent="0.25">
      <c r="A47" s="109" t="s">
        <v>160</v>
      </c>
      <c r="B47" s="109">
        <v>91932</v>
      </c>
      <c r="C47" s="109" t="s">
        <v>125</v>
      </c>
      <c r="D47" s="5" t="s">
        <v>107</v>
      </c>
      <c r="E47" s="151">
        <v>3767.61</v>
      </c>
      <c r="F47" s="153">
        <f t="shared" si="1"/>
        <v>18.86</v>
      </c>
      <c r="G47" s="6">
        <f>ROUND(F47*E47,2)</f>
        <v>71057.119999999995</v>
      </c>
      <c r="I47" s="7">
        <f t="shared" si="3"/>
        <v>18.86</v>
      </c>
      <c r="J47" s="136"/>
      <c r="K47" s="107"/>
      <c r="L47" s="137">
        <v>18.86</v>
      </c>
      <c r="M47" s="138"/>
    </row>
    <row r="48" spans="1:13" s="132" customFormat="1" ht="33.75" x14ac:dyDescent="0.25">
      <c r="A48" s="109" t="s">
        <v>161</v>
      </c>
      <c r="B48" s="109">
        <v>91927</v>
      </c>
      <c r="C48" s="109" t="s">
        <v>126</v>
      </c>
      <c r="D48" s="5" t="s">
        <v>107</v>
      </c>
      <c r="E48" s="151">
        <v>1449</v>
      </c>
      <c r="F48" s="153">
        <f t="shared" si="1"/>
        <v>6.79</v>
      </c>
      <c r="G48" s="6">
        <f>ROUND(F48*E48,2)</f>
        <v>9838.7099999999991</v>
      </c>
      <c r="I48" s="7">
        <f t="shared" si="3"/>
        <v>6.79</v>
      </c>
      <c r="J48" s="106"/>
      <c r="K48" s="134"/>
      <c r="L48" s="137">
        <v>6.79</v>
      </c>
      <c r="M48" s="11"/>
    </row>
    <row r="49" spans="1:13" s="132" customFormat="1" ht="20.25" x14ac:dyDescent="0.25">
      <c r="A49" s="129">
        <v>12</v>
      </c>
      <c r="B49" s="109"/>
      <c r="C49" s="129" t="s">
        <v>127</v>
      </c>
      <c r="D49" s="5"/>
      <c r="E49" s="151"/>
      <c r="F49" s="153"/>
      <c r="G49" s="6"/>
      <c r="I49" s="7"/>
      <c r="J49" s="106"/>
      <c r="K49" s="134"/>
      <c r="L49" s="137"/>
      <c r="M49" s="11"/>
    </row>
    <row r="50" spans="1:13" s="132" customFormat="1" ht="22.5" x14ac:dyDescent="0.25">
      <c r="A50" s="109" t="s">
        <v>162</v>
      </c>
      <c r="B50" s="109">
        <v>96523</v>
      </c>
      <c r="C50" s="109" t="s">
        <v>128</v>
      </c>
      <c r="D50" s="5" t="s">
        <v>94</v>
      </c>
      <c r="E50" s="151">
        <v>9.1999999999999993</v>
      </c>
      <c r="F50" s="153">
        <v>124.84</v>
      </c>
      <c r="G50" s="6">
        <f>ROUND(F50*E50,2)</f>
        <v>1148.53</v>
      </c>
      <c r="I50" s="7">
        <f t="shared" si="3"/>
        <v>124.84</v>
      </c>
      <c r="J50" s="106"/>
      <c r="K50" s="134"/>
      <c r="L50" s="137">
        <v>124.84</v>
      </c>
      <c r="M50" s="11"/>
    </row>
    <row r="51" spans="1:13" s="132" customFormat="1" ht="33.75" x14ac:dyDescent="0.25">
      <c r="A51" s="109" t="s">
        <v>163</v>
      </c>
      <c r="B51" s="109">
        <v>96540</v>
      </c>
      <c r="C51" s="109" t="s">
        <v>129</v>
      </c>
      <c r="D51" s="5" t="s">
        <v>95</v>
      </c>
      <c r="E51" s="151">
        <v>92</v>
      </c>
      <c r="F51" s="153">
        <v>162.24</v>
      </c>
      <c r="G51" s="6">
        <f t="shared" si="2"/>
        <v>14926.08</v>
      </c>
      <c r="I51" s="7">
        <f t="shared" si="3"/>
        <v>162.24</v>
      </c>
      <c r="J51" s="106"/>
      <c r="K51" s="134"/>
      <c r="L51" s="137">
        <v>162.24</v>
      </c>
      <c r="M51" s="11"/>
    </row>
    <row r="52" spans="1:13" s="132" customFormat="1" ht="33.75" x14ac:dyDescent="0.25">
      <c r="A52" s="109" t="s">
        <v>164</v>
      </c>
      <c r="B52" s="109">
        <v>96555</v>
      </c>
      <c r="C52" s="109" t="s">
        <v>130</v>
      </c>
      <c r="D52" s="5" t="s">
        <v>94</v>
      </c>
      <c r="E52" s="151">
        <v>9.1999999999999993</v>
      </c>
      <c r="F52" s="153">
        <v>692.68</v>
      </c>
      <c r="G52" s="6">
        <f t="shared" si="2"/>
        <v>6372.66</v>
      </c>
      <c r="I52" s="7">
        <f t="shared" si="3"/>
        <v>692.68</v>
      </c>
      <c r="J52" s="106"/>
      <c r="K52" s="134"/>
      <c r="L52" s="137">
        <v>692.68</v>
      </c>
      <c r="M52" s="11"/>
    </row>
    <row r="53" spans="1:13" s="132" customFormat="1" ht="20.25" x14ac:dyDescent="0.25">
      <c r="A53" s="129">
        <v>13</v>
      </c>
      <c r="B53" s="109"/>
      <c r="C53" s="129" t="s">
        <v>131</v>
      </c>
      <c r="D53" s="5"/>
      <c r="E53" s="151"/>
      <c r="F53" s="153"/>
      <c r="G53" s="6"/>
      <c r="I53" s="7"/>
      <c r="J53" s="106"/>
      <c r="K53" s="134"/>
      <c r="L53" s="137"/>
      <c r="M53" s="11"/>
    </row>
    <row r="54" spans="1:13" s="132" customFormat="1" ht="20.25" x14ac:dyDescent="0.25">
      <c r="A54" s="109" t="s">
        <v>165</v>
      </c>
      <c r="B54" s="109">
        <v>1</v>
      </c>
      <c r="C54" s="109" t="s">
        <v>132</v>
      </c>
      <c r="D54" s="5" t="s">
        <v>87</v>
      </c>
      <c r="E54" s="151">
        <v>115</v>
      </c>
      <c r="F54" s="153">
        <v>2258.3200000000002</v>
      </c>
      <c r="G54" s="6">
        <f t="shared" si="2"/>
        <v>259706.8</v>
      </c>
      <c r="I54" s="7">
        <f t="shared" si="3"/>
        <v>2258.3200000000002</v>
      </c>
      <c r="J54" s="106"/>
      <c r="K54" s="134"/>
      <c r="L54" s="137">
        <v>2258.3200000000002</v>
      </c>
      <c r="M54" s="11"/>
    </row>
    <row r="55" spans="1:13" s="132" customFormat="1" ht="20.25" x14ac:dyDescent="0.25">
      <c r="A55" s="129">
        <v>14</v>
      </c>
      <c r="B55" s="109"/>
      <c r="C55" s="129" t="s">
        <v>133</v>
      </c>
      <c r="D55" s="5"/>
      <c r="E55" s="151"/>
      <c r="F55" s="153"/>
      <c r="G55" s="6"/>
      <c r="I55" s="7"/>
      <c r="J55" s="106"/>
      <c r="K55" s="134"/>
      <c r="L55" s="137"/>
      <c r="M55" s="11"/>
    </row>
    <row r="56" spans="1:13" s="132" customFormat="1" ht="20.25" x14ac:dyDescent="0.25">
      <c r="A56" s="109" t="s">
        <v>166</v>
      </c>
      <c r="B56" s="109">
        <v>18</v>
      </c>
      <c r="C56" s="109" t="s">
        <v>134</v>
      </c>
      <c r="D56" s="5" t="s">
        <v>95</v>
      </c>
      <c r="E56" s="151">
        <v>1083.8900000000001</v>
      </c>
      <c r="F56" s="153">
        <v>29.9</v>
      </c>
      <c r="G56" s="6">
        <f t="shared" si="2"/>
        <v>32408.31</v>
      </c>
      <c r="I56" s="7">
        <f t="shared" si="3"/>
        <v>29.9</v>
      </c>
      <c r="J56" s="106"/>
      <c r="K56" s="134"/>
      <c r="L56" s="137">
        <v>29.9</v>
      </c>
      <c r="M56" s="11"/>
    </row>
    <row r="57" spans="1:13" s="132" customFormat="1" ht="22.5" x14ac:dyDescent="0.25">
      <c r="A57" s="109" t="s">
        <v>167</v>
      </c>
      <c r="B57" s="109">
        <v>19</v>
      </c>
      <c r="C57" s="109" t="s">
        <v>135</v>
      </c>
      <c r="D57" s="5" t="s">
        <v>95</v>
      </c>
      <c r="E57" s="151">
        <v>674.16</v>
      </c>
      <c r="F57" s="153">
        <v>17.11</v>
      </c>
      <c r="G57" s="6">
        <f t="shared" si="2"/>
        <v>11534.88</v>
      </c>
      <c r="I57" s="7">
        <f t="shared" si="3"/>
        <v>17.11</v>
      </c>
      <c r="J57" s="106"/>
      <c r="K57" s="134"/>
      <c r="L57" s="137">
        <v>17.11</v>
      </c>
      <c r="M57" s="11"/>
    </row>
    <row r="58" spans="1:13" x14ac:dyDescent="0.25">
      <c r="A58" s="156" t="s">
        <v>4</v>
      </c>
      <c r="B58" s="156"/>
      <c r="C58" s="156"/>
      <c r="D58" s="156"/>
      <c r="E58" s="156"/>
      <c r="F58" s="156"/>
      <c r="G58" s="8">
        <f>SUM(G13:G57)</f>
        <v>1118671.5099999998</v>
      </c>
    </row>
    <row r="59" spans="1:13" x14ac:dyDescent="0.25">
      <c r="A59" s="31"/>
      <c r="B59" s="31"/>
      <c r="C59" s="31"/>
      <c r="D59" s="31"/>
      <c r="E59" s="31"/>
      <c r="F59" s="31"/>
      <c r="G59" s="31"/>
    </row>
    <row r="60" spans="1:13" x14ac:dyDescent="0.25">
      <c r="A60" s="31"/>
      <c r="B60" s="31"/>
      <c r="C60" s="31"/>
      <c r="D60" s="31"/>
      <c r="E60" s="31"/>
      <c r="F60" s="31"/>
      <c r="G60" s="31"/>
    </row>
    <row r="61" spans="1:13" x14ac:dyDescent="0.25">
      <c r="A61" s="31"/>
      <c r="B61" s="31"/>
      <c r="C61" s="31"/>
      <c r="D61" s="31"/>
      <c r="E61" s="31"/>
      <c r="F61" s="31"/>
      <c r="G61" s="31"/>
    </row>
    <row r="62" spans="1:13" x14ac:dyDescent="0.25">
      <c r="A62" s="31"/>
      <c r="B62" s="31"/>
      <c r="C62" s="31"/>
      <c r="D62" s="31"/>
      <c r="E62" s="31"/>
      <c r="F62" s="31"/>
      <c r="G62" s="31"/>
    </row>
    <row r="63" spans="1:13" x14ac:dyDescent="0.25">
      <c r="A63" s="31"/>
      <c r="B63" s="31"/>
      <c r="C63" s="31"/>
      <c r="D63" s="31"/>
      <c r="E63" s="31"/>
      <c r="F63" s="31"/>
      <c r="G63" s="31"/>
    </row>
    <row r="64" spans="1:13" x14ac:dyDescent="0.25">
      <c r="A64" s="31"/>
      <c r="B64" s="31"/>
      <c r="C64" s="31"/>
      <c r="D64" s="31"/>
      <c r="E64" s="31"/>
      <c r="F64" s="31"/>
      <c r="G64" s="31"/>
    </row>
    <row r="65" spans="1:7" x14ac:dyDescent="0.25">
      <c r="A65" s="31"/>
      <c r="B65" s="31"/>
      <c r="C65" s="31"/>
      <c r="D65" s="31"/>
      <c r="E65" s="31"/>
      <c r="F65" s="31"/>
      <c r="G65" s="31"/>
    </row>
    <row r="66" spans="1:7" x14ac:dyDescent="0.25">
      <c r="A66" s="31"/>
      <c r="B66" s="31"/>
      <c r="C66" s="31"/>
      <c r="D66" s="31"/>
      <c r="E66" s="31"/>
      <c r="F66" s="31"/>
      <c r="G66" s="31"/>
    </row>
  </sheetData>
  <sheetProtection algorithmName="SHA-512" hashValue="3Tuk7SgxIbnyJfAFu4m68wj1yNJJsNBVmbdkmu0afBbihcPsEYb4LQBCKTPDAZRVt+T3/XCyOEf7K7am6d9vBQ==" saltValue="oa/8X+cAqivjd425U8YFRg==" spinCount="100000" sheet="1" selectLockedCells="1"/>
  <mergeCells count="6">
    <mergeCell ref="A58:F58"/>
    <mergeCell ref="A7:G7"/>
    <mergeCell ref="K1:K9"/>
    <mergeCell ref="I2:I6"/>
    <mergeCell ref="A8:G8"/>
    <mergeCell ref="A9:G9"/>
  </mergeCells>
  <phoneticPr fontId="36" type="noConversion"/>
  <conditionalFormatting sqref="D13:E13 D14:D22 C11 D48:D57 E14:E57">
    <cfRule type="expression" dxfId="10" priority="37" stopIfTrue="1">
      <formula>$B11=$BD11</formula>
    </cfRule>
  </conditionalFormatting>
  <conditionalFormatting sqref="D23:D26 D46:D47">
    <cfRule type="expression" dxfId="9" priority="33" stopIfTrue="1">
      <formula>$B23=$BD23</formula>
    </cfRule>
  </conditionalFormatting>
  <conditionalFormatting sqref="D34:D36">
    <cfRule type="expression" dxfId="8" priority="32" stopIfTrue="1">
      <formula>$B34=$BD34</formula>
    </cfRule>
  </conditionalFormatting>
  <conditionalFormatting sqref="D28:D32">
    <cfRule type="expression" dxfId="7" priority="20" stopIfTrue="1">
      <formula>$B28=#REF!</formula>
    </cfRule>
  </conditionalFormatting>
  <conditionalFormatting sqref="D37:D45">
    <cfRule type="expression" dxfId="6" priority="18" stopIfTrue="1">
      <formula>$B37=#REF!</formula>
    </cfRule>
  </conditionalFormatting>
  <conditionalFormatting sqref="C12">
    <cfRule type="expression" dxfId="5" priority="1" stopIfTrue="1">
      <formula>$B12=$BD12</formula>
    </cfRule>
  </conditionalFormatting>
  <dataValidations xWindow="923" yWindow="503" count="2">
    <dataValidation allowBlank="1" showInputMessage="1" showErrorMessage="1" prompt="Para Orçamento Proposto, o Preço Unitário é resultado do produto do Custo Unitário pelo BDI._x000a_Para Orçamento Licitado, deve ser preenchido na Coluna AL." sqref="L44" xr:uid="{00000000-0002-0000-0000-000000000000}"/>
    <dataValidation type="decimal" operator="lessThanOrEqual" showInputMessage="1" showErrorMessage="1" errorTitle="VALOR NÃO PERMITIDO" error="INSIRA VALORES MENORES QUE OS VALORE BASES" promptTitle="VALOR PERMITIDO" prompt="INSIRA VALOR MENOR QUE VALOR BASE" sqref="I11:I57" xr:uid="{00000000-0002-0000-0000-000001000000}">
      <formula1>L11</formula1>
    </dataValidation>
  </dataValidations>
  <pageMargins left="0.25" right="0.25" top="0.75" bottom="0.75" header="0.3" footer="0.3"/>
  <pageSetup paperSize="9" scale="8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9"/>
  <sheetViews>
    <sheetView tabSelected="1" topLeftCell="A4" workbookViewId="0">
      <selection activeCell="S12" sqref="S12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9.5703125" bestFit="1" customWidth="1"/>
    <col min="6" max="6" width="7.28515625" customWidth="1"/>
    <col min="7" max="7" width="7" bestFit="1" customWidth="1"/>
    <col min="8" max="8" width="8" customWidth="1"/>
    <col min="9" max="11" width="7" bestFit="1" customWidth="1"/>
    <col min="12" max="12" width="9" customWidth="1"/>
    <col min="13" max="13" width="7" hidden="1" customWidth="1"/>
    <col min="14" max="14" width="6" hidden="1" customWidth="1"/>
    <col min="15" max="15" width="7" hidden="1" customWidth="1"/>
    <col min="16" max="16" width="3" customWidth="1"/>
  </cols>
  <sheetData>
    <row r="1" spans="1:16" ht="141" customHeight="1" x14ac:dyDescent="0.25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x14ac:dyDescent="0.25">
      <c r="A2" s="175" t="s">
        <v>22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</row>
    <row r="3" spans="1:16" ht="15" x14ac:dyDescent="0.25">
      <c r="A3" s="13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15" x14ac:dyDescent="0.25">
      <c r="A4" s="40" t="str">
        <f>ORÇAMENTO!A7</f>
        <v>OBJETO: LAGO MUNICIPAL ARNALDO WENTZ DE MORAES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2"/>
    </row>
    <row r="5" spans="1:16" ht="15" x14ac:dyDescent="0.25">
      <c r="A5" s="40" t="str">
        <f>ORÇAMENTO!A8</f>
        <v>LOCALIZAÇÃO: RUA LAGO DAS PEDRAS ESQUINA COM PEDRO POLESE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1:16" ht="15" x14ac:dyDescent="0.25">
      <c r="A6" s="40" t="s">
        <v>23</v>
      </c>
      <c r="B6" s="43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16" ht="15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6"/>
      <c r="L7" s="16"/>
      <c r="M7" s="16"/>
      <c r="N7" s="16"/>
      <c r="O7" s="16"/>
      <c r="P7" s="16"/>
    </row>
    <row r="8" spans="1:16" ht="15" x14ac:dyDescent="0.25">
      <c r="A8" s="171" t="s">
        <v>10</v>
      </c>
      <c r="B8" s="171" t="s">
        <v>24</v>
      </c>
      <c r="C8" s="173" t="s">
        <v>25</v>
      </c>
      <c r="D8" s="33" t="s">
        <v>28</v>
      </c>
      <c r="E8" s="171" t="s">
        <v>11</v>
      </c>
      <c r="F8" s="171"/>
      <c r="G8" s="171" t="s">
        <v>12</v>
      </c>
      <c r="H8" s="171"/>
      <c r="I8" s="171" t="s">
        <v>13</v>
      </c>
      <c r="J8" s="171"/>
      <c r="K8" s="171" t="s">
        <v>14</v>
      </c>
      <c r="L8" s="171"/>
      <c r="M8" s="171" t="s">
        <v>15</v>
      </c>
      <c r="N8" s="171"/>
      <c r="O8" s="171" t="s">
        <v>16</v>
      </c>
      <c r="P8" s="171"/>
    </row>
    <row r="9" spans="1:16" ht="15" x14ac:dyDescent="0.25">
      <c r="A9" s="172"/>
      <c r="B9" s="172"/>
      <c r="C9" s="174"/>
      <c r="D9" s="34" t="s">
        <v>29</v>
      </c>
      <c r="E9" s="17" t="s">
        <v>17</v>
      </c>
      <c r="F9" s="18" t="s">
        <v>18</v>
      </c>
      <c r="G9" s="17" t="s">
        <v>17</v>
      </c>
      <c r="H9" s="18" t="s">
        <v>18</v>
      </c>
      <c r="I9" s="17" t="s">
        <v>17</v>
      </c>
      <c r="J9" s="18" t="s">
        <v>18</v>
      </c>
      <c r="K9" s="17" t="s">
        <v>17</v>
      </c>
      <c r="L9" s="18" t="s">
        <v>18</v>
      </c>
      <c r="M9" s="17" t="s">
        <v>17</v>
      </c>
      <c r="N9" s="18" t="s">
        <v>18</v>
      </c>
      <c r="O9" s="17" t="s">
        <v>17</v>
      </c>
      <c r="P9" s="18" t="s">
        <v>18</v>
      </c>
    </row>
    <row r="10" spans="1:16" ht="15" x14ac:dyDescent="0.25">
      <c r="A10" s="19">
        <v>1</v>
      </c>
      <c r="B10" s="20" t="str">
        <f>ORÇAMENTO!C12</f>
        <v>ADMINISTRAÇÃO DA OBRA</v>
      </c>
      <c r="C10" s="21">
        <v>37640.800000000003</v>
      </c>
      <c r="D10" s="35">
        <f t="shared" ref="D10:D23" si="0">((C10*100)/$C$25)/100</f>
        <v>3.3647768503552937E-2</v>
      </c>
      <c r="E10" s="22">
        <v>12.56</v>
      </c>
      <c r="F10" s="21">
        <v>100</v>
      </c>
      <c r="G10" s="22">
        <v>25.61</v>
      </c>
      <c r="H10" s="21">
        <f>G10+E10</f>
        <v>38.17</v>
      </c>
      <c r="I10" s="22">
        <v>31.47</v>
      </c>
      <c r="J10" s="21">
        <f>E10+G10+I10</f>
        <v>69.64</v>
      </c>
      <c r="K10" s="22">
        <v>30.36</v>
      </c>
      <c r="L10" s="21"/>
      <c r="M10" s="22"/>
      <c r="N10" s="21"/>
      <c r="O10" s="23"/>
      <c r="P10" s="24"/>
    </row>
    <row r="11" spans="1:16" ht="15" x14ac:dyDescent="0.25">
      <c r="A11" s="19">
        <v>2</v>
      </c>
      <c r="B11" s="20" t="s">
        <v>88</v>
      </c>
      <c r="C11" s="21">
        <v>1226.95</v>
      </c>
      <c r="D11" s="35">
        <f t="shared" si="0"/>
        <v>1.096792033257377E-3</v>
      </c>
      <c r="E11" s="22">
        <v>12.56</v>
      </c>
      <c r="F11" s="21">
        <v>100</v>
      </c>
      <c r="G11" s="22">
        <v>25.61</v>
      </c>
      <c r="H11" s="21">
        <f>G11+E11</f>
        <v>38.17</v>
      </c>
      <c r="I11" s="22">
        <v>31.47</v>
      </c>
      <c r="J11" s="21">
        <f>E11+G11+I11</f>
        <v>69.64</v>
      </c>
      <c r="K11" s="22">
        <v>30.36</v>
      </c>
      <c r="L11" s="21"/>
      <c r="M11" s="22"/>
      <c r="N11" s="21"/>
      <c r="O11" s="23"/>
      <c r="P11" s="24"/>
    </row>
    <row r="12" spans="1:16" ht="15" x14ac:dyDescent="0.25">
      <c r="A12" s="19">
        <v>3</v>
      </c>
      <c r="B12" s="20" t="s">
        <v>90</v>
      </c>
      <c r="C12" s="21">
        <v>39825.4</v>
      </c>
      <c r="D12" s="35">
        <f t="shared" si="0"/>
        <v>3.560062059683633E-2</v>
      </c>
      <c r="E12" s="22">
        <v>100</v>
      </c>
      <c r="F12" s="21">
        <v>100</v>
      </c>
      <c r="G12" s="22"/>
      <c r="H12" s="21">
        <f t="shared" ref="H12" si="1">G12+E12</f>
        <v>100</v>
      </c>
      <c r="I12" s="22"/>
      <c r="J12" s="21"/>
      <c r="K12" s="22"/>
      <c r="L12" s="21"/>
      <c r="M12" s="22"/>
      <c r="N12" s="21"/>
      <c r="O12" s="23"/>
      <c r="P12" s="24"/>
    </row>
    <row r="13" spans="1:16" ht="15" x14ac:dyDescent="0.25">
      <c r="A13" s="19">
        <v>4</v>
      </c>
      <c r="B13" s="20" t="s">
        <v>92</v>
      </c>
      <c r="C13" s="21">
        <v>19821.099999999999</v>
      </c>
      <c r="D13" s="35">
        <f t="shared" si="0"/>
        <v>1.7718427458655844E-2</v>
      </c>
      <c r="E13" s="22">
        <v>100</v>
      </c>
      <c r="F13" s="21"/>
      <c r="G13" s="22"/>
      <c r="H13" s="21"/>
      <c r="I13" s="22"/>
      <c r="J13" s="21"/>
      <c r="K13" s="22"/>
      <c r="L13" s="21"/>
      <c r="M13" s="22"/>
      <c r="N13" s="21"/>
      <c r="O13" s="23"/>
      <c r="P13" s="24"/>
    </row>
    <row r="14" spans="1:16" ht="15" x14ac:dyDescent="0.25">
      <c r="A14" s="19">
        <v>5</v>
      </c>
      <c r="B14" s="20" t="s">
        <v>168</v>
      </c>
      <c r="C14" s="21">
        <v>32055.22</v>
      </c>
      <c r="D14" s="35">
        <f t="shared" si="0"/>
        <v>2.8654720991330151E-2</v>
      </c>
      <c r="E14" s="22">
        <v>100</v>
      </c>
      <c r="F14" s="21"/>
      <c r="G14" s="22"/>
      <c r="H14" s="21"/>
      <c r="I14" s="22"/>
      <c r="J14" s="21"/>
      <c r="K14" s="101"/>
      <c r="L14" s="102"/>
      <c r="M14" s="101"/>
      <c r="N14" s="102"/>
      <c r="O14" s="103"/>
      <c r="P14" s="104"/>
    </row>
    <row r="15" spans="1:16" ht="15" x14ac:dyDescent="0.25">
      <c r="A15" s="19">
        <v>6</v>
      </c>
      <c r="B15" s="20" t="s">
        <v>169</v>
      </c>
      <c r="C15" s="21">
        <v>42846.44</v>
      </c>
      <c r="D15" s="35">
        <f t="shared" si="0"/>
        <v>3.8301181014255024E-2</v>
      </c>
      <c r="E15" s="22">
        <v>100</v>
      </c>
      <c r="F15" s="21"/>
      <c r="G15" s="22"/>
      <c r="H15" s="21"/>
      <c r="I15" s="22"/>
      <c r="J15" s="21"/>
      <c r="K15" s="101"/>
      <c r="L15" s="102"/>
      <c r="M15" s="101"/>
      <c r="N15" s="102"/>
      <c r="O15" s="103"/>
      <c r="P15" s="104"/>
    </row>
    <row r="16" spans="1:16" ht="15" x14ac:dyDescent="0.25">
      <c r="A16" s="19">
        <v>7</v>
      </c>
      <c r="B16" s="20" t="s">
        <v>170</v>
      </c>
      <c r="C16" s="21">
        <v>68223.929999999993</v>
      </c>
      <c r="D16" s="35">
        <f t="shared" si="0"/>
        <v>6.0986562534340392E-2</v>
      </c>
      <c r="E16" s="22"/>
      <c r="F16" s="21"/>
      <c r="G16" s="22">
        <v>100</v>
      </c>
      <c r="H16" s="21"/>
      <c r="I16" s="22"/>
      <c r="J16" s="21"/>
      <c r="K16" s="101"/>
      <c r="L16" s="102"/>
      <c r="M16" s="101"/>
      <c r="N16" s="102"/>
      <c r="O16" s="103"/>
      <c r="P16" s="104"/>
    </row>
    <row r="17" spans="1:16" ht="15" x14ac:dyDescent="0.25">
      <c r="A17" s="19">
        <v>8</v>
      </c>
      <c r="B17" s="20" t="s">
        <v>113</v>
      </c>
      <c r="C17" s="21">
        <v>107637.1</v>
      </c>
      <c r="D17" s="35">
        <f t="shared" si="0"/>
        <v>9.6218683534722349E-2</v>
      </c>
      <c r="E17" s="22"/>
      <c r="F17" s="21"/>
      <c r="G17" s="22">
        <v>100</v>
      </c>
      <c r="H17" s="21"/>
      <c r="I17" s="22"/>
      <c r="J17" s="21"/>
      <c r="K17" s="101"/>
      <c r="L17" s="102"/>
      <c r="M17" s="101"/>
      <c r="N17" s="102"/>
      <c r="O17" s="103"/>
      <c r="P17" s="104"/>
    </row>
    <row r="18" spans="1:16" ht="15" x14ac:dyDescent="0.25">
      <c r="A18" s="19">
        <v>9</v>
      </c>
      <c r="B18" s="20" t="s">
        <v>117</v>
      </c>
      <c r="C18" s="21">
        <v>340185.77</v>
      </c>
      <c r="D18" s="35">
        <f t="shared" si="0"/>
        <v>0.30409800102981083</v>
      </c>
      <c r="E18" s="22"/>
      <c r="F18" s="21"/>
      <c r="G18" s="22"/>
      <c r="H18" s="21"/>
      <c r="I18" s="22">
        <v>100</v>
      </c>
      <c r="J18" s="21"/>
      <c r="K18" s="101"/>
      <c r="L18" s="102"/>
      <c r="M18" s="101"/>
      <c r="N18" s="102"/>
      <c r="O18" s="103"/>
      <c r="P18" s="104"/>
    </row>
    <row r="19" spans="1:16" ht="15" x14ac:dyDescent="0.25">
      <c r="A19" s="19">
        <v>10</v>
      </c>
      <c r="B19" s="20" t="s">
        <v>171</v>
      </c>
      <c r="C19" s="21">
        <v>2087.37</v>
      </c>
      <c r="D19" s="35">
        <f t="shared" si="0"/>
        <v>1.865936498195078E-3</v>
      </c>
      <c r="E19" s="22"/>
      <c r="F19" s="21"/>
      <c r="G19" s="22">
        <v>100</v>
      </c>
      <c r="H19" s="21"/>
      <c r="I19" s="22"/>
      <c r="J19" s="21"/>
      <c r="K19" s="101"/>
      <c r="L19" s="102"/>
      <c r="M19" s="101"/>
      <c r="N19" s="102"/>
      <c r="O19" s="103"/>
      <c r="P19" s="104"/>
    </row>
    <row r="20" spans="1:16" ht="15" x14ac:dyDescent="0.25">
      <c r="A20" s="19">
        <v>11</v>
      </c>
      <c r="B20" s="20" t="s">
        <v>122</v>
      </c>
      <c r="C20" s="21">
        <v>101024.17</v>
      </c>
      <c r="D20" s="35">
        <f t="shared" si="0"/>
        <v>9.0307269915187172E-2</v>
      </c>
      <c r="E20" s="22"/>
      <c r="F20" s="21"/>
      <c r="G20" s="22"/>
      <c r="H20" s="21"/>
      <c r="I20" s="22"/>
      <c r="J20" s="21"/>
      <c r="K20" s="101">
        <v>100</v>
      </c>
      <c r="L20" s="102"/>
      <c r="M20" s="101"/>
      <c r="N20" s="102"/>
      <c r="O20" s="103"/>
      <c r="P20" s="104"/>
    </row>
    <row r="21" spans="1:16" ht="15" x14ac:dyDescent="0.25">
      <c r="A21" s="19">
        <v>12</v>
      </c>
      <c r="B21" s="20" t="s">
        <v>127</v>
      </c>
      <c r="C21" s="21">
        <v>22447.27</v>
      </c>
      <c r="D21" s="35">
        <f t="shared" si="0"/>
        <v>2.0066006686806567E-2</v>
      </c>
      <c r="E21" s="22"/>
      <c r="F21" s="21"/>
      <c r="G21" s="22"/>
      <c r="H21" s="21"/>
      <c r="I21" s="22"/>
      <c r="J21" s="21"/>
      <c r="K21" s="101">
        <v>100</v>
      </c>
      <c r="L21" s="102"/>
      <c r="M21" s="101"/>
      <c r="N21" s="102"/>
      <c r="O21" s="103"/>
      <c r="P21" s="104"/>
    </row>
    <row r="22" spans="1:16" ht="15" x14ac:dyDescent="0.25">
      <c r="A22" s="19">
        <v>13</v>
      </c>
      <c r="B22" s="20" t="s">
        <v>131</v>
      </c>
      <c r="C22" s="21">
        <v>259706.8</v>
      </c>
      <c r="D22" s="35">
        <f t="shared" si="0"/>
        <v>0.23215644420943551</v>
      </c>
      <c r="E22" s="22"/>
      <c r="F22" s="21"/>
      <c r="G22" s="22"/>
      <c r="H22" s="21"/>
      <c r="I22" s="22"/>
      <c r="J22" s="21"/>
      <c r="K22" s="101">
        <v>100</v>
      </c>
      <c r="L22" s="102"/>
      <c r="M22" s="101"/>
      <c r="N22" s="102"/>
      <c r="O22" s="103"/>
      <c r="P22" s="104"/>
    </row>
    <row r="23" spans="1:16" ht="15" x14ac:dyDescent="0.25">
      <c r="A23" s="19">
        <v>14</v>
      </c>
      <c r="B23" s="20" t="s">
        <v>133</v>
      </c>
      <c r="C23" s="21">
        <v>43943.19</v>
      </c>
      <c r="D23" s="35">
        <f t="shared" si="0"/>
        <v>3.9281584993614435E-2</v>
      </c>
      <c r="E23" s="22"/>
      <c r="F23" s="21"/>
      <c r="G23" s="22"/>
      <c r="H23" s="21"/>
      <c r="I23" s="22"/>
      <c r="J23" s="21"/>
      <c r="K23" s="101">
        <v>100</v>
      </c>
      <c r="L23" s="102"/>
      <c r="M23" s="101"/>
      <c r="N23" s="102"/>
      <c r="O23" s="103"/>
      <c r="P23" s="104"/>
    </row>
    <row r="24" spans="1:16" ht="15" x14ac:dyDescent="0.25">
      <c r="A24" s="25"/>
      <c r="B24" s="26"/>
      <c r="C24" s="28"/>
      <c r="D24" s="36">
        <f>SUM(D10:D23)</f>
        <v>0.99999999999999989</v>
      </c>
      <c r="E24" s="37">
        <f>(((E10/100)*$C$10)+((E11/100)*$C$11)+((E12/100)*$C$12)+((E13/100)*$C$13)+((E14/100)*$C$14)+((E15/100)*$C$15))/$C$25</f>
        <v>0.12463886686450074</v>
      </c>
      <c r="F24" s="37">
        <f>E24</f>
        <v>0.12463886686450074</v>
      </c>
      <c r="G24" s="37">
        <f>(((G10/100)*$C$10)+((G11/100)*$C$11)+((G12/100)*$C$12)+((G13/100)*$C$13)+((G14/100)*$C$14)+((G15/100)*$C$15)+((G16/100)*$C$16)+((G17/100)*$C$17)+((G18/100)*$C$18)+((G19/100)*$C$19))/$C$25</f>
        <v>0.16796926452073496</v>
      </c>
      <c r="H24" s="37">
        <f>G24+F24</f>
        <v>0.29260813138523567</v>
      </c>
      <c r="I24" s="37">
        <f>(((I10/100)*$C$10)+((I11/100)*$C$11)+((I12/100)*$C$12)+((I13/100)*$C$13)+((I14/100)*$C$14)+((I15/100)*$C$15)+((I16/100)*$C$16)+((I17/100)*$C$17)+((I18/100)*$C$18)+((I19/100)*$C$19))/$C$25</f>
        <v>0.31503211423074501</v>
      </c>
      <c r="J24" s="37">
        <f>I24+H24</f>
        <v>0.60764024561598062</v>
      </c>
      <c r="K24" s="37">
        <f>(((K10/100)*$C$10)+((K11/100)*$C$11)+((K12/100)*$C$12)+((K13/100)*$C$13)+((K14/100)*$C$14)+((K15/100)*$C$15)+((K16/100)*$C$16)+((K17/100)*$C$17)+((K18/100)*$C$18)+((K19/100)*$C$19)+((K20/100)*$C$20)+((K21/100)*$C$21)+((K22/100)*$C$22)+((K23/100)*$C$23))/$C$25</f>
        <v>0.39235975438401932</v>
      </c>
      <c r="L24" s="37">
        <f>K24+J24</f>
        <v>1</v>
      </c>
      <c r="M24" s="28"/>
      <c r="N24" s="105"/>
      <c r="O24" s="28"/>
      <c r="P24" s="28"/>
    </row>
    <row r="25" spans="1:16" ht="15" x14ac:dyDescent="0.25">
      <c r="A25" s="29"/>
      <c r="B25" s="30" t="s">
        <v>26</v>
      </c>
      <c r="C25" s="28">
        <f>SUM(C10:C23)</f>
        <v>1118671.51</v>
      </c>
      <c r="D25" s="36">
        <f>D24</f>
        <v>0.99999999999999989</v>
      </c>
      <c r="E25" s="170">
        <f>(C25*E24)</f>
        <v>139429.94940000001</v>
      </c>
      <c r="F25" s="170"/>
      <c r="G25" s="170">
        <f>($C$25*G24)</f>
        <v>187902.43077500002</v>
      </c>
      <c r="H25" s="170"/>
      <c r="I25" s="170">
        <f>($C$25*I24)</f>
        <v>352417.45092500001</v>
      </c>
      <c r="J25" s="170"/>
      <c r="K25" s="170">
        <f>($C$25*K24)</f>
        <v>438921.6789</v>
      </c>
      <c r="L25" s="170"/>
      <c r="M25" s="170"/>
      <c r="N25" s="170"/>
      <c r="O25" s="170"/>
      <c r="P25" s="170"/>
    </row>
    <row r="26" spans="1:16" ht="15" x14ac:dyDescent="0.25">
      <c r="A26" s="38"/>
      <c r="B26" s="39" t="s">
        <v>27</v>
      </c>
      <c r="C26" s="27"/>
      <c r="D26" s="27"/>
      <c r="E26" s="170">
        <f>E25</f>
        <v>139429.94940000001</v>
      </c>
      <c r="F26" s="170"/>
      <c r="G26" s="170">
        <f>G25+E26</f>
        <v>327332.38017500006</v>
      </c>
      <c r="H26" s="170"/>
      <c r="I26" s="170">
        <f>I25+G26</f>
        <v>679749.83110000007</v>
      </c>
      <c r="J26" s="170"/>
      <c r="K26" s="170">
        <f>K25+I26</f>
        <v>1118671.51</v>
      </c>
      <c r="L26" s="170"/>
      <c r="M26" s="170"/>
      <c r="N26" s="170"/>
      <c r="O26" s="170"/>
      <c r="P26" s="170"/>
    </row>
    <row r="27" spans="1:16" ht="15" x14ac:dyDescent="0.25"/>
    <row r="28" spans="1:16" ht="15" x14ac:dyDescent="0.25">
      <c r="A28" s="169"/>
      <c r="B28" s="169"/>
      <c r="D28" s="169"/>
      <c r="E28" s="169"/>
      <c r="F28" s="169"/>
      <c r="G28" s="169"/>
      <c r="H28" s="169"/>
      <c r="I28" s="169"/>
      <c r="J28" s="169"/>
    </row>
    <row r="29" spans="1:16" ht="15" x14ac:dyDescent="0.25">
      <c r="A29" t="s">
        <v>30</v>
      </c>
      <c r="D29" t="s">
        <v>31</v>
      </c>
    </row>
    <row r="30" spans="1:16" ht="15" x14ac:dyDescent="0.25"/>
    <row r="31" spans="1:16" ht="15" x14ac:dyDescent="0.25"/>
    <row r="32" spans="1:16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</sheetData>
  <sheetProtection algorithmName="SHA-512" hashValue="XX6hUrpadtLRIhVGQ4O/GE1+1Kt8gVBVWkDCktwSNDPt2Snw78tOlKTJlfROPqtJqH7yuy4ADgSyAPrtVaCtjw==" saltValue="N5zN9oZ3PS5sUPKINfxHuA==" spinCount="100000" sheet="1" objects="1" scenarios="1"/>
  <mergeCells count="25">
    <mergeCell ref="K26:L26"/>
    <mergeCell ref="M26:N26"/>
    <mergeCell ref="A2:P2"/>
    <mergeCell ref="E25:F25"/>
    <mergeCell ref="G25:H25"/>
    <mergeCell ref="I25:J25"/>
    <mergeCell ref="K25:L25"/>
    <mergeCell ref="M25:N25"/>
    <mergeCell ref="O25:P25"/>
    <mergeCell ref="A1:P1"/>
    <mergeCell ref="A28:B28"/>
    <mergeCell ref="D28:J28"/>
    <mergeCell ref="O26:P26"/>
    <mergeCell ref="M8:N8"/>
    <mergeCell ref="O8:P8"/>
    <mergeCell ref="K8:L8"/>
    <mergeCell ref="A8:A9"/>
    <mergeCell ref="E8:F8"/>
    <mergeCell ref="G8:H8"/>
    <mergeCell ref="I8:J8"/>
    <mergeCell ref="B8:B9"/>
    <mergeCell ref="C8:C9"/>
    <mergeCell ref="E26:F26"/>
    <mergeCell ref="G26:H26"/>
    <mergeCell ref="I26:J26"/>
  </mergeCells>
  <conditionalFormatting sqref="J10 F10 J12:J23 L10:L23 P10:P24 N10:N24 H15:H23 F12:F23">
    <cfRule type="cellIs" dxfId="4" priority="11" stopIfTrue="1" operator="equal">
      <formula>D10+F10-100</formula>
    </cfRule>
  </conditionalFormatting>
  <conditionalFormatting sqref="M26:P26">
    <cfRule type="expression" dxfId="3" priority="23" stopIfTrue="1">
      <formula>#REF!=0</formula>
    </cfRule>
  </conditionalFormatting>
  <conditionalFormatting sqref="J11 F11">
    <cfRule type="cellIs" dxfId="2" priority="4" stopIfTrue="1" operator="equal">
      <formula>D11+F11-100</formula>
    </cfRule>
  </conditionalFormatting>
  <conditionalFormatting sqref="H10 H12:H13">
    <cfRule type="cellIs" dxfId="1" priority="2" stopIfTrue="1" operator="equal">
      <formula>F10+H10-100</formula>
    </cfRule>
  </conditionalFormatting>
  <conditionalFormatting sqref="H11 H14">
    <cfRule type="cellIs" dxfId="0" priority="1" stopIfTrue="1" operator="equal">
      <formula>F11+H11-100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topLeftCell="A13" workbookViewId="0">
      <selection activeCell="H25" sqref="H2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128"/>
      <c r="B1" s="128"/>
      <c r="C1" s="128"/>
      <c r="D1" s="128"/>
      <c r="E1" s="128"/>
    </row>
    <row r="2" spans="1:5" x14ac:dyDescent="0.25">
      <c r="A2" s="128"/>
      <c r="B2" s="128"/>
      <c r="C2" s="128"/>
      <c r="D2" s="128"/>
      <c r="E2" s="128"/>
    </row>
    <row r="3" spans="1:5" x14ac:dyDescent="0.25">
      <c r="A3" s="128"/>
      <c r="B3" s="128"/>
      <c r="C3" s="128"/>
      <c r="D3" s="128"/>
      <c r="E3" s="128"/>
    </row>
    <row r="4" spans="1:5" x14ac:dyDescent="0.25">
      <c r="A4" s="128"/>
      <c r="B4" s="128"/>
      <c r="C4" s="128"/>
      <c r="D4" s="128"/>
      <c r="E4" s="128"/>
    </row>
    <row r="5" spans="1:5" x14ac:dyDescent="0.25">
      <c r="A5" s="128"/>
      <c r="B5" s="128"/>
      <c r="C5" s="128"/>
      <c r="D5" s="128"/>
      <c r="E5" s="128"/>
    </row>
    <row r="6" spans="1:5" x14ac:dyDescent="0.25">
      <c r="A6" s="128"/>
      <c r="B6" s="128"/>
      <c r="C6" s="128"/>
      <c r="D6" s="128"/>
      <c r="E6" s="128"/>
    </row>
    <row r="7" spans="1:5" x14ac:dyDescent="0.25">
      <c r="A7" s="128"/>
      <c r="B7" s="128"/>
      <c r="C7" s="128"/>
      <c r="D7" s="128"/>
      <c r="E7" s="128"/>
    </row>
    <row r="8" spans="1:5" x14ac:dyDescent="0.25">
      <c r="A8" s="182" t="s">
        <v>62</v>
      </c>
      <c r="B8" s="182"/>
      <c r="C8" s="182"/>
      <c r="D8" s="55"/>
      <c r="E8" s="97" t="s">
        <v>63</v>
      </c>
    </row>
    <row r="9" spans="1:5" x14ac:dyDescent="0.25">
      <c r="A9" s="55"/>
      <c r="B9" s="98"/>
      <c r="C9" s="98"/>
      <c r="D9" s="98"/>
      <c r="E9" s="99" t="s">
        <v>64</v>
      </c>
    </row>
    <row r="10" spans="1:5" x14ac:dyDescent="0.25">
      <c r="A10" s="55"/>
      <c r="B10" s="55"/>
      <c r="C10" s="55"/>
      <c r="D10" s="55"/>
      <c r="E10" s="55"/>
    </row>
    <row r="11" spans="1:5" x14ac:dyDescent="0.25">
      <c r="A11" s="108" t="s">
        <v>32</v>
      </c>
      <c r="B11" s="108" t="s">
        <v>67</v>
      </c>
      <c r="C11" s="176" t="s">
        <v>33</v>
      </c>
      <c r="D11" s="177"/>
      <c r="E11" s="178"/>
    </row>
    <row r="12" spans="1:5" x14ac:dyDescent="0.25">
      <c r="A12" s="46"/>
      <c r="B12" s="46"/>
      <c r="C12" s="179" t="str">
        <f>Import.Município</f>
        <v>CORONEL VIVIDA - PR</v>
      </c>
      <c r="D12" s="180"/>
      <c r="E12" s="181"/>
    </row>
    <row r="13" spans="1:5" x14ac:dyDescent="0.25">
      <c r="A13" s="47"/>
      <c r="B13" s="47"/>
      <c r="C13" s="48"/>
      <c r="D13" s="49"/>
      <c r="E13" s="49"/>
    </row>
    <row r="14" spans="1:5" ht="15" customHeight="1" x14ac:dyDescent="0.25">
      <c r="A14" s="100" t="s">
        <v>34</v>
      </c>
      <c r="B14" s="186" t="str">
        <f>ORÇAMENTO!A7</f>
        <v>OBJETO: LAGO MUNICIPAL ARNALDO WENTZ DE MORAES</v>
      </c>
      <c r="C14" s="188" t="str">
        <f>ORÇAMENTO!A8</f>
        <v>LOCALIZAÇÃO: RUA LAGO DAS PEDRAS ESQUINA COM PEDRO POLESE</v>
      </c>
      <c r="D14" s="189"/>
      <c r="E14" s="190"/>
    </row>
    <row r="15" spans="1:5" ht="37.5" customHeight="1" x14ac:dyDescent="0.25">
      <c r="A15" s="50" t="s">
        <v>65</v>
      </c>
      <c r="B15" s="187"/>
      <c r="C15" s="191"/>
      <c r="D15" s="192"/>
      <c r="E15" s="193"/>
    </row>
    <row r="16" spans="1:5" x14ac:dyDescent="0.25">
      <c r="A16" s="51"/>
      <c r="B16" s="52"/>
      <c r="C16" s="53"/>
      <c r="D16" s="53"/>
      <c r="E16" s="52"/>
    </row>
    <row r="17" spans="1:12" x14ac:dyDescent="0.25">
      <c r="A17" s="54" t="s">
        <v>35</v>
      </c>
      <c r="B17" s="52"/>
      <c r="C17" s="53"/>
      <c r="D17" s="53"/>
      <c r="E17" s="52"/>
    </row>
    <row r="18" spans="1:12" x14ac:dyDescent="0.25">
      <c r="A18" s="110" t="s">
        <v>68</v>
      </c>
      <c r="B18" s="110"/>
      <c r="C18" s="110"/>
      <c r="D18" s="110"/>
      <c r="E18" s="110"/>
    </row>
    <row r="19" spans="1:12" x14ac:dyDescent="0.25">
      <c r="A19" s="55"/>
      <c r="B19" s="55"/>
      <c r="C19" s="55"/>
      <c r="D19" s="55"/>
      <c r="E19" s="55"/>
    </row>
    <row r="20" spans="1:12" ht="15.75" thickBot="1" x14ac:dyDescent="0.3">
      <c r="A20" s="56" t="s">
        <v>36</v>
      </c>
      <c r="B20" s="57"/>
      <c r="C20" s="57"/>
      <c r="D20" s="58" t="s">
        <v>37</v>
      </c>
      <c r="E20" s="58" t="s">
        <v>38</v>
      </c>
    </row>
    <row r="21" spans="1:12" ht="16.5" thickBot="1" x14ac:dyDescent="0.3">
      <c r="A21" s="59" t="s">
        <v>39</v>
      </c>
      <c r="B21" s="60"/>
      <c r="C21" s="60"/>
      <c r="D21" s="61" t="s">
        <v>40</v>
      </c>
      <c r="E21" s="62"/>
      <c r="H21" s="194" t="s">
        <v>69</v>
      </c>
      <c r="I21" s="195"/>
      <c r="J21" s="195"/>
      <c r="K21" s="196"/>
    </row>
    <row r="22" spans="1:12" ht="15.75" x14ac:dyDescent="0.25">
      <c r="A22" s="63" t="s">
        <v>41</v>
      </c>
      <c r="B22" s="64"/>
      <c r="C22" s="64"/>
      <c r="D22" s="65" t="s">
        <v>42</v>
      </c>
      <c r="E22" s="66"/>
      <c r="H22" s="111" t="s">
        <v>70</v>
      </c>
      <c r="I22" s="112" t="s">
        <v>71</v>
      </c>
      <c r="J22" s="112" t="s">
        <v>72</v>
      </c>
      <c r="K22" s="113" t="s">
        <v>73</v>
      </c>
    </row>
    <row r="23" spans="1:12" ht="15.75" x14ac:dyDescent="0.25">
      <c r="A23" s="63" t="s">
        <v>43</v>
      </c>
      <c r="B23" s="64"/>
      <c r="C23" s="64"/>
      <c r="D23" s="65" t="s">
        <v>44</v>
      </c>
      <c r="E23" s="66"/>
      <c r="H23" s="114" t="s">
        <v>74</v>
      </c>
      <c r="I23" s="115">
        <v>0.03</v>
      </c>
      <c r="J23" s="116">
        <v>0.04</v>
      </c>
      <c r="K23" s="117">
        <v>5.5E-2</v>
      </c>
    </row>
    <row r="24" spans="1:12" ht="15.75" x14ac:dyDescent="0.25">
      <c r="A24" s="63" t="s">
        <v>45</v>
      </c>
      <c r="B24" s="64"/>
      <c r="C24" s="64"/>
      <c r="D24" s="65" t="s">
        <v>46</v>
      </c>
      <c r="E24" s="66"/>
      <c r="H24" s="114" t="s">
        <v>75</v>
      </c>
      <c r="I24" s="118">
        <v>8.0000000000000002E-3</v>
      </c>
      <c r="J24" s="119">
        <v>8.0000000000000002E-3</v>
      </c>
      <c r="K24" s="120">
        <v>0.01</v>
      </c>
    </row>
    <row r="25" spans="1:12" ht="15.75" x14ac:dyDescent="0.25">
      <c r="A25" s="67" t="s">
        <v>47</v>
      </c>
      <c r="B25" s="68"/>
      <c r="C25" s="68"/>
      <c r="D25" s="65" t="s">
        <v>48</v>
      </c>
      <c r="E25" s="69"/>
      <c r="H25" s="114" t="s">
        <v>76</v>
      </c>
      <c r="I25" s="118">
        <v>9.7000000000000003E-3</v>
      </c>
      <c r="J25" s="119">
        <v>1.2699999999999999E-2</v>
      </c>
      <c r="K25" s="120">
        <v>1.2699999999999999E-2</v>
      </c>
    </row>
    <row r="26" spans="1:12" ht="15.75" x14ac:dyDescent="0.25">
      <c r="A26" s="67" t="s">
        <v>49</v>
      </c>
      <c r="B26" s="70" t="s">
        <v>50</v>
      </c>
      <c r="C26" s="71"/>
      <c r="D26" s="72" t="s">
        <v>51</v>
      </c>
      <c r="E26" s="69"/>
      <c r="H26" s="114" t="s">
        <v>77</v>
      </c>
      <c r="I26" s="118">
        <v>5.8999999999999999E-3</v>
      </c>
      <c r="J26" s="119">
        <v>1.23E-2</v>
      </c>
      <c r="K26" s="120">
        <v>1.3899999999999999E-2</v>
      </c>
    </row>
    <row r="27" spans="1:12" ht="16.5" thickBot="1" x14ac:dyDescent="0.3">
      <c r="A27" s="73"/>
      <c r="B27" s="70" t="s">
        <v>52</v>
      </c>
      <c r="C27" s="71"/>
      <c r="D27" s="72"/>
      <c r="E27" s="69"/>
      <c r="H27" s="114" t="s">
        <v>78</v>
      </c>
      <c r="I27" s="121">
        <v>6.1600000000000002E-2</v>
      </c>
      <c r="J27" s="122">
        <v>7.3999999999999996E-2</v>
      </c>
      <c r="K27" s="123">
        <v>8.9599999999999999E-2</v>
      </c>
    </row>
    <row r="28" spans="1:12" ht="15.75" x14ac:dyDescent="0.25">
      <c r="A28" s="73"/>
      <c r="B28" s="70" t="s">
        <v>53</v>
      </c>
      <c r="C28" s="71"/>
      <c r="D28" s="72"/>
      <c r="E28" s="74">
        <f>IF(A18=" - Fornecimento de Materiais e Equipamentos (Aquisição direta)",0,ROUND(E37*D38,4))</f>
        <v>0.03</v>
      </c>
      <c r="H28" s="197" t="s">
        <v>79</v>
      </c>
      <c r="I28" s="198"/>
      <c r="J28" s="198"/>
      <c r="K28" s="199"/>
      <c r="L28" s="124">
        <v>3.6499999999999998E-2</v>
      </c>
    </row>
    <row r="29" spans="1:12" ht="15.75" x14ac:dyDescent="0.25">
      <c r="A29" s="73"/>
      <c r="B29" s="75" t="s">
        <v>54</v>
      </c>
      <c r="C29" s="77"/>
      <c r="D29" s="72"/>
      <c r="E29" s="78">
        <f>IF([1]Dados!$G$28="SELECIONAR","Ver DADOS",IF(A18=" - Fornecimento de Materiais e Equipamentos (Aquisição direta)",0,IF([1]Dados!$G$28="não desonerado",0%,4.5%)))</f>
        <v>4.4999999999999998E-2</v>
      </c>
      <c r="H29" s="200" t="s">
        <v>80</v>
      </c>
      <c r="I29" s="201"/>
      <c r="J29" s="201"/>
      <c r="K29" s="202"/>
      <c r="L29" s="125">
        <v>0.03</v>
      </c>
    </row>
    <row r="30" spans="1:12" ht="16.5" thickBot="1" x14ac:dyDescent="0.3">
      <c r="A30" s="79" t="s">
        <v>55</v>
      </c>
      <c r="B30" s="79"/>
      <c r="C30" s="79"/>
      <c r="D30" s="79"/>
      <c r="E30" s="80">
        <f>IF(A18=" - Fornecimento de Materiais e Equipamentos (Aquisição direta)",0,ROUND((((1+SUM(E$21:E$23))*(1+E$24)*(1+E$25))/(1-SUM(E$26:E$28)))-1,4))</f>
        <v>3.09E-2</v>
      </c>
      <c r="H30" s="203" t="s">
        <v>81</v>
      </c>
      <c r="I30" s="204"/>
      <c r="J30" s="204"/>
      <c r="K30" s="205"/>
      <c r="L30" s="126">
        <v>4.4999999999999998E-2</v>
      </c>
    </row>
    <row r="31" spans="1:12" x14ac:dyDescent="0.25">
      <c r="A31" s="81" t="s">
        <v>56</v>
      </c>
      <c r="B31" s="82"/>
      <c r="C31" s="82"/>
      <c r="D31" s="82"/>
      <c r="E31" s="83">
        <f>IF(A18=" - Fornecimento de Materiais e Equipamentos (Aquisição direta)",0,ROUND((((1+SUM(E$21:E$23))*(1+E$24)*(1+E$25))/(1-SUM(E$26:E$29)))-1,4))</f>
        <v>8.1100000000000005E-2</v>
      </c>
    </row>
    <row r="32" spans="1:12" x14ac:dyDescent="0.25">
      <c r="A32" s="55"/>
      <c r="B32" s="55"/>
      <c r="C32" s="55"/>
      <c r="D32" s="55"/>
      <c r="E32" s="55"/>
    </row>
    <row r="33" spans="1:5" x14ac:dyDescent="0.25">
      <c r="A33" s="55" t="s">
        <v>57</v>
      </c>
      <c r="B33" s="55"/>
      <c r="C33" s="55"/>
      <c r="D33" s="55"/>
      <c r="E33" s="55"/>
    </row>
    <row r="34" spans="1:5" x14ac:dyDescent="0.25">
      <c r="A34" s="55"/>
      <c r="B34" s="55"/>
      <c r="C34" s="55"/>
      <c r="D34" s="55"/>
      <c r="E34" s="55"/>
    </row>
    <row r="35" spans="1:5" x14ac:dyDescent="0.25">
      <c r="A35" s="183" t="str">
        <f>IF(AND(A18=" - Fornecimento de Materiais e Equipamentos (Aquisição direta)",E$31=0),"",IF(OR($R$10&lt;$T$10,$R$10&gt;$U$10)=TRUE(),$T$21,""))</f>
        <v/>
      </c>
      <c r="B35" s="183"/>
      <c r="C35" s="183"/>
      <c r="D35" s="183"/>
      <c r="E35" s="183"/>
    </row>
    <row r="36" spans="1:5" x14ac:dyDescent="0.25">
      <c r="A36" s="84"/>
      <c r="B36" s="84"/>
      <c r="C36" s="84"/>
      <c r="D36" s="84"/>
      <c r="E36" s="84"/>
    </row>
    <row r="37" spans="1:5" ht="15.75" customHeight="1" x14ac:dyDescent="0.25">
      <c r="A37" s="184" t="s">
        <v>58</v>
      </c>
      <c r="B37" s="185"/>
      <c r="C37" s="185"/>
      <c r="D37" s="185"/>
      <c r="E37" s="85">
        <v>0.6</v>
      </c>
    </row>
    <row r="38" spans="1:5" x14ac:dyDescent="0.25">
      <c r="A38" s="184" t="s">
        <v>59</v>
      </c>
      <c r="B38" s="185"/>
      <c r="C38" s="185"/>
      <c r="D38" s="85">
        <v>0.05</v>
      </c>
      <c r="E38" s="84"/>
    </row>
    <row r="39" spans="1:5" x14ac:dyDescent="0.25">
      <c r="A39" s="86"/>
      <c r="B39" s="87"/>
      <c r="C39" s="87"/>
      <c r="D39" s="88"/>
      <c r="E39" s="89"/>
    </row>
    <row r="40" spans="1:5" x14ac:dyDescent="0.25">
      <c r="A40" s="127" t="s">
        <v>60</v>
      </c>
      <c r="B40" s="127"/>
      <c r="C40" s="127"/>
      <c r="D40" s="127"/>
      <c r="E40" s="127"/>
    </row>
    <row r="43" spans="1:5" x14ac:dyDescent="0.25">
      <c r="A43" s="90"/>
      <c r="B43" s="91"/>
      <c r="C43" s="92"/>
      <c r="D43" s="92"/>
      <c r="E43" s="92"/>
    </row>
    <row r="44" spans="1:5" x14ac:dyDescent="0.25">
      <c r="A44" s="76" t="s">
        <v>82</v>
      </c>
      <c r="B44" s="76"/>
      <c r="C44" s="68"/>
      <c r="D44" s="55"/>
      <c r="E44" s="55"/>
    </row>
    <row r="45" spans="1:5" x14ac:dyDescent="0.25">
      <c r="A45" s="128" t="s">
        <v>66</v>
      </c>
      <c r="B45" s="128"/>
      <c r="C45" s="128"/>
      <c r="D45" s="93" t="s">
        <v>61</v>
      </c>
      <c r="E45" s="127" t="s">
        <v>84</v>
      </c>
    </row>
    <row r="46" spans="1:5" x14ac:dyDescent="0.25">
      <c r="A46" s="128" t="s">
        <v>83</v>
      </c>
      <c r="B46" s="128"/>
      <c r="C46" s="128"/>
      <c r="D46" s="94"/>
      <c r="E46" s="94"/>
    </row>
    <row r="47" spans="1:5" x14ac:dyDescent="0.25">
      <c r="A47" s="94"/>
      <c r="B47" s="95"/>
      <c r="C47" s="96"/>
      <c r="D47" s="94"/>
      <c r="E47" s="94"/>
    </row>
  </sheetData>
  <sheetProtection password="EE6F" sheet="1" objects="1" scenarios="1"/>
  <mergeCells count="12">
    <mergeCell ref="A38:C38"/>
    <mergeCell ref="B14:B15"/>
    <mergeCell ref="C14:E15"/>
    <mergeCell ref="H21:K21"/>
    <mergeCell ref="H28:K28"/>
    <mergeCell ref="H29:K29"/>
    <mergeCell ref="H30:K30"/>
    <mergeCell ref="C11:E11"/>
    <mergeCell ref="C12:E12"/>
    <mergeCell ref="A8:C8"/>
    <mergeCell ref="A35:E35"/>
    <mergeCell ref="A37:D37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B18:E18" xr:uid="{00000000-0002-0000-0200-000001000000}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engenharia7</cp:lastModifiedBy>
  <cp:lastPrinted>2022-01-24T18:17:21Z</cp:lastPrinted>
  <dcterms:created xsi:type="dcterms:W3CDTF">2013-05-17T17:26:46Z</dcterms:created>
  <dcterms:modified xsi:type="dcterms:W3CDTF">2022-01-25T14:38:33Z</dcterms:modified>
</cp:coreProperties>
</file>