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L:\ENGENHARIA\JEAN Felipe M\OBRAS 2022\REDE E PADRÕES DA 2a ETAPA - FEV 2022\PLANILHA UNIFICADA\LICITAÇÃO\"/>
    </mc:Choice>
  </mc:AlternateContent>
  <xr:revisionPtr revIDLastSave="0" documentId="13_ncr:1_{41184C81-7CB3-456B-B8A4-9EC3BC2B9A38}" xr6:coauthVersionLast="47" xr6:coauthVersionMax="47" xr10:uidLastSave="{00000000-0000-0000-0000-000000000000}"/>
  <bookViews>
    <workbookView xWindow="-120" yWindow="-120" windowWidth="29040" windowHeight="15840" xr2:uid="{00000000-000D-0000-FFFF-FFFF00000000}"/>
  </bookViews>
  <sheets>
    <sheet name="ORÇAMENTO" sheetId="1" r:id="rId1"/>
    <sheet name="CRONOGRAMA" sheetId="2" r:id="rId2"/>
    <sheet name="BDI" sheetId="5" r:id="rId3"/>
  </sheets>
  <externalReferences>
    <externalReference r:id="rId4"/>
    <externalReference r:id="rId5"/>
  </externalReferences>
  <definedNames>
    <definedName name="_xlnm._FilterDatabase" localSheetId="0" hidden="1">ORÇAMENTO!$A$10:$G$83</definedName>
    <definedName name="_xlnm.Print_Area" localSheetId="2">BDI!$A$1:$E$47</definedName>
    <definedName name="_xlnm.Print_Area" localSheetId="1">CRONOGRAMA!$A$1:$V$51</definedName>
    <definedName name="_xlnm.Print_Area" localSheetId="0">ORÇAMENTO!$A$1:$G$123</definedName>
    <definedName name="BDI.TipoObra" hidden="1">[1]BDI!$A$138:$A$146</definedName>
    <definedName name="Import.CR">[2]Dados!$G$8</definedName>
    <definedName name="Import.Município">[2]Dados!$G$7</definedName>
    <definedName name="Import.Proponente">[2]Dados!$G$6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0" i="2" l="1"/>
  <c r="B17" i="2"/>
  <c r="C22" i="2"/>
  <c r="B22" i="2"/>
  <c r="C21" i="2"/>
  <c r="B21" i="2"/>
  <c r="C19" i="2"/>
  <c r="B19" i="2"/>
  <c r="C18" i="2"/>
  <c r="B18" i="2"/>
  <c r="I17" i="1"/>
  <c r="I87" i="1"/>
  <c r="I88" i="1"/>
  <c r="F88" i="1" s="1"/>
  <c r="G88" i="1" s="1"/>
  <c r="I89" i="1"/>
  <c r="F89" i="1" s="1"/>
  <c r="G89" i="1" s="1"/>
  <c r="I90" i="1"/>
  <c r="F90" i="1" s="1"/>
  <c r="G90" i="1" s="1"/>
  <c r="I91" i="1"/>
  <c r="F91" i="1" s="1"/>
  <c r="G91" i="1" s="1"/>
  <c r="I92" i="1"/>
  <c r="F92" i="1" s="1"/>
  <c r="G92" i="1" s="1"/>
  <c r="I93" i="1"/>
  <c r="F93" i="1" s="1"/>
  <c r="G93" i="1" s="1"/>
  <c r="I94" i="1"/>
  <c r="F94" i="1" s="1"/>
  <c r="G94" i="1" s="1"/>
  <c r="I95" i="1"/>
  <c r="F95" i="1" s="1"/>
  <c r="G95" i="1" s="1"/>
  <c r="I96" i="1"/>
  <c r="F96" i="1" s="1"/>
  <c r="G96" i="1" s="1"/>
  <c r="I97" i="1"/>
  <c r="F97" i="1" s="1"/>
  <c r="G97" i="1" s="1"/>
  <c r="I98" i="1"/>
  <c r="F98" i="1" s="1"/>
  <c r="G98" i="1" s="1"/>
  <c r="I99" i="1"/>
  <c r="F99" i="1" s="1"/>
  <c r="G99" i="1" s="1"/>
  <c r="I100" i="1"/>
  <c r="F100" i="1" s="1"/>
  <c r="G100" i="1" s="1"/>
  <c r="I101" i="1"/>
  <c r="F101" i="1" s="1"/>
  <c r="G101" i="1" s="1"/>
  <c r="I102" i="1"/>
  <c r="F102" i="1" s="1"/>
  <c r="G102" i="1" s="1"/>
  <c r="I103" i="1"/>
  <c r="F103" i="1" s="1"/>
  <c r="G103" i="1" s="1"/>
  <c r="I104" i="1"/>
  <c r="F104" i="1" s="1"/>
  <c r="G104" i="1" s="1"/>
  <c r="I105" i="1"/>
  <c r="F105" i="1" s="1"/>
  <c r="G105" i="1" s="1"/>
  <c r="I106" i="1"/>
  <c r="F106" i="1" s="1"/>
  <c r="G106" i="1" s="1"/>
  <c r="I107" i="1"/>
  <c r="F107" i="1" s="1"/>
  <c r="G107" i="1" s="1"/>
  <c r="I108" i="1"/>
  <c r="F108" i="1" s="1"/>
  <c r="G108" i="1" s="1"/>
  <c r="I109" i="1"/>
  <c r="F109" i="1" s="1"/>
  <c r="G109" i="1" s="1"/>
  <c r="I110" i="1"/>
  <c r="F110" i="1" s="1"/>
  <c r="G110" i="1" s="1"/>
  <c r="I111" i="1"/>
  <c r="F111" i="1" s="1"/>
  <c r="G111" i="1" s="1"/>
  <c r="I112" i="1"/>
  <c r="F112" i="1" s="1"/>
  <c r="G112" i="1" s="1"/>
  <c r="I113" i="1"/>
  <c r="F113" i="1" s="1"/>
  <c r="G113" i="1" s="1"/>
  <c r="I114" i="1"/>
  <c r="F114" i="1" s="1"/>
  <c r="G114" i="1" s="1"/>
  <c r="I115" i="1"/>
  <c r="F115" i="1" s="1"/>
  <c r="G115" i="1" s="1"/>
  <c r="F87" i="1"/>
  <c r="G87" i="1" s="1"/>
  <c r="H85" i="1" l="1"/>
  <c r="H86" i="1"/>
  <c r="H111" i="1"/>
  <c r="I14" i="1"/>
  <c r="F14" i="1" s="1"/>
  <c r="G14" i="1" s="1"/>
  <c r="I15" i="1"/>
  <c r="F15" i="1" s="1"/>
  <c r="G15" i="1" s="1"/>
  <c r="I16" i="1"/>
  <c r="F16" i="1" s="1"/>
  <c r="G16" i="1" s="1"/>
  <c r="I18" i="1"/>
  <c r="F18" i="1" s="1"/>
  <c r="G18" i="1" s="1"/>
  <c r="I19" i="1"/>
  <c r="F19" i="1" s="1"/>
  <c r="G19" i="1" s="1"/>
  <c r="I20" i="1"/>
  <c r="F20" i="1" s="1"/>
  <c r="G20" i="1" s="1"/>
  <c r="I21" i="1"/>
  <c r="F21" i="1" s="1"/>
  <c r="G21" i="1" s="1"/>
  <c r="I22" i="1"/>
  <c r="F22" i="1" s="1"/>
  <c r="G22" i="1" s="1"/>
  <c r="I23" i="1"/>
  <c r="F23" i="1" s="1"/>
  <c r="G23" i="1" s="1"/>
  <c r="I24" i="1"/>
  <c r="F24" i="1" s="1"/>
  <c r="G24" i="1" s="1"/>
  <c r="I25" i="1"/>
  <c r="F25" i="1" s="1"/>
  <c r="G25" i="1" s="1"/>
  <c r="I26" i="1"/>
  <c r="F26" i="1" s="1"/>
  <c r="G26" i="1" s="1"/>
  <c r="I27" i="1"/>
  <c r="F27" i="1" s="1"/>
  <c r="G27" i="1" s="1"/>
  <c r="I28" i="1"/>
  <c r="F28" i="1" s="1"/>
  <c r="G28" i="1" s="1"/>
  <c r="I29" i="1"/>
  <c r="F29" i="1" s="1"/>
  <c r="G29" i="1" s="1"/>
  <c r="I30" i="1"/>
  <c r="F30" i="1" s="1"/>
  <c r="G30" i="1" s="1"/>
  <c r="I31" i="1"/>
  <c r="F31" i="1" s="1"/>
  <c r="G31" i="1" s="1"/>
  <c r="I32" i="1"/>
  <c r="F32" i="1" s="1"/>
  <c r="G32" i="1" s="1"/>
  <c r="I33" i="1"/>
  <c r="F33" i="1" s="1"/>
  <c r="G33" i="1" s="1"/>
  <c r="I34" i="1"/>
  <c r="I35" i="1"/>
  <c r="I36" i="1"/>
  <c r="F36" i="1" s="1"/>
  <c r="G36" i="1" s="1"/>
  <c r="I37" i="1"/>
  <c r="F37" i="1" s="1"/>
  <c r="G37" i="1" s="1"/>
  <c r="I38" i="1"/>
  <c r="F38" i="1" s="1"/>
  <c r="G38" i="1" s="1"/>
  <c r="I39" i="1"/>
  <c r="F39" i="1" s="1"/>
  <c r="G39" i="1" s="1"/>
  <c r="I40" i="1"/>
  <c r="F40" i="1" s="1"/>
  <c r="G40" i="1" s="1"/>
  <c r="I41" i="1"/>
  <c r="F41" i="1" s="1"/>
  <c r="G41" i="1" s="1"/>
  <c r="I42" i="1"/>
  <c r="F42" i="1" s="1"/>
  <c r="G42" i="1" s="1"/>
  <c r="I43" i="1"/>
  <c r="F43" i="1" s="1"/>
  <c r="G43" i="1" s="1"/>
  <c r="I44" i="1"/>
  <c r="F44" i="1" s="1"/>
  <c r="G44" i="1" s="1"/>
  <c r="I45" i="1"/>
  <c r="F45" i="1" s="1"/>
  <c r="G45" i="1" s="1"/>
  <c r="I46" i="1"/>
  <c r="F46" i="1" s="1"/>
  <c r="G46" i="1" s="1"/>
  <c r="I47" i="1"/>
  <c r="F47" i="1" s="1"/>
  <c r="G47" i="1" s="1"/>
  <c r="I48" i="1"/>
  <c r="I49" i="1"/>
  <c r="F49" i="1" s="1"/>
  <c r="G49" i="1" s="1"/>
  <c r="I50" i="1"/>
  <c r="F50" i="1" s="1"/>
  <c r="G50" i="1" s="1"/>
  <c r="I51" i="1"/>
  <c r="F51" i="1" s="1"/>
  <c r="G51" i="1" s="1"/>
  <c r="I52" i="1"/>
  <c r="F52" i="1" s="1"/>
  <c r="G52" i="1" s="1"/>
  <c r="I53" i="1"/>
  <c r="F53" i="1" s="1"/>
  <c r="G53" i="1" s="1"/>
  <c r="I54" i="1"/>
  <c r="F54" i="1" s="1"/>
  <c r="G54" i="1" s="1"/>
  <c r="I55" i="1"/>
  <c r="F55" i="1" s="1"/>
  <c r="G55" i="1" s="1"/>
  <c r="I56" i="1"/>
  <c r="F56" i="1" s="1"/>
  <c r="G56" i="1" s="1"/>
  <c r="I57" i="1"/>
  <c r="I58" i="1"/>
  <c r="F58" i="1" s="1"/>
  <c r="G58" i="1" s="1"/>
  <c r="I59" i="1"/>
  <c r="F59" i="1" s="1"/>
  <c r="G59" i="1" s="1"/>
  <c r="I60" i="1"/>
  <c r="F60" i="1" s="1"/>
  <c r="G60" i="1" s="1"/>
  <c r="I61" i="1"/>
  <c r="F61" i="1" s="1"/>
  <c r="G61" i="1" s="1"/>
  <c r="I62" i="1"/>
  <c r="F62" i="1" s="1"/>
  <c r="G62" i="1" s="1"/>
  <c r="I63" i="1"/>
  <c r="F63" i="1" s="1"/>
  <c r="G63" i="1" s="1"/>
  <c r="I64" i="1"/>
  <c r="F64" i="1" s="1"/>
  <c r="G64" i="1" s="1"/>
  <c r="I65" i="1"/>
  <c r="F65" i="1" s="1"/>
  <c r="G65" i="1" s="1"/>
  <c r="I66" i="1"/>
  <c r="F66" i="1" s="1"/>
  <c r="G66" i="1" s="1"/>
  <c r="I67" i="1"/>
  <c r="F67" i="1" s="1"/>
  <c r="G67" i="1" s="1"/>
  <c r="I68" i="1"/>
  <c r="F68" i="1" s="1"/>
  <c r="G68" i="1" s="1"/>
  <c r="I69" i="1"/>
  <c r="F69" i="1" s="1"/>
  <c r="G69" i="1" s="1"/>
  <c r="I70" i="1"/>
  <c r="F70" i="1" s="1"/>
  <c r="G70" i="1" s="1"/>
  <c r="I71" i="1"/>
  <c r="F71" i="1" s="1"/>
  <c r="G71" i="1" s="1"/>
  <c r="I72" i="1"/>
  <c r="F72" i="1" s="1"/>
  <c r="G72" i="1" s="1"/>
  <c r="I73" i="1"/>
  <c r="F73" i="1" s="1"/>
  <c r="G73" i="1" s="1"/>
  <c r="I74" i="1"/>
  <c r="F74" i="1" s="1"/>
  <c r="G74" i="1" s="1"/>
  <c r="I75" i="1"/>
  <c r="F75" i="1" s="1"/>
  <c r="G75" i="1" s="1"/>
  <c r="I76" i="1"/>
  <c r="F76" i="1" s="1"/>
  <c r="G76" i="1" s="1"/>
  <c r="I77" i="1"/>
  <c r="F77" i="1" s="1"/>
  <c r="G77" i="1" s="1"/>
  <c r="I78" i="1"/>
  <c r="F78" i="1" s="1"/>
  <c r="G78" i="1" s="1"/>
  <c r="I79" i="1"/>
  <c r="F79" i="1" s="1"/>
  <c r="G79" i="1" s="1"/>
  <c r="I80" i="1"/>
  <c r="F80" i="1" s="1"/>
  <c r="G80" i="1" s="1"/>
  <c r="F17" i="1"/>
  <c r="G17" i="1" s="1"/>
  <c r="F34" i="1"/>
  <c r="G34" i="1" s="1"/>
  <c r="F35" i="1"/>
  <c r="G35" i="1" s="1"/>
  <c r="F48" i="1"/>
  <c r="G48" i="1" s="1"/>
  <c r="F57" i="1"/>
  <c r="G57" i="1" s="1"/>
  <c r="F18" i="2"/>
  <c r="H18" i="2" s="1"/>
  <c r="J18" i="2" s="1"/>
  <c r="L18" i="2" s="1"/>
  <c r="N18" i="2" s="1"/>
  <c r="P18" i="2" s="1"/>
  <c r="R18" i="2" s="1"/>
  <c r="T18" i="2" s="1"/>
  <c r="V18" i="2" s="1"/>
  <c r="F19" i="2"/>
  <c r="H19" i="2" s="1"/>
  <c r="J19" i="2" s="1"/>
  <c r="L19" i="2" s="1"/>
  <c r="N19" i="2" s="1"/>
  <c r="P19" i="2" s="1"/>
  <c r="R19" i="2" s="1"/>
  <c r="T19" i="2" s="1"/>
  <c r="V19" i="2" s="1"/>
  <c r="F21" i="2"/>
  <c r="H21" i="2" s="1"/>
  <c r="J21" i="2" s="1"/>
  <c r="L21" i="2" s="1"/>
  <c r="N21" i="2" s="1"/>
  <c r="P21" i="2" s="1"/>
  <c r="R21" i="2" s="1"/>
  <c r="T21" i="2" s="1"/>
  <c r="V21" i="2" s="1"/>
  <c r="F22" i="2"/>
  <c r="H22" i="2" s="1"/>
  <c r="J22" i="2" s="1"/>
  <c r="L22" i="2" s="1"/>
  <c r="N22" i="2" s="1"/>
  <c r="P22" i="2" s="1"/>
  <c r="R22" i="2" s="1"/>
  <c r="T22" i="2" s="1"/>
  <c r="V22" i="2" s="1"/>
  <c r="F23" i="2"/>
  <c r="H23" i="2" s="1"/>
  <c r="J23" i="2" s="1"/>
  <c r="L23" i="2" s="1"/>
  <c r="N23" i="2" s="1"/>
  <c r="P23" i="2" s="1"/>
  <c r="R23" i="2" s="1"/>
  <c r="T23" i="2" s="1"/>
  <c r="V23" i="2" s="1"/>
  <c r="F24" i="2"/>
  <c r="H24" i="2" s="1"/>
  <c r="J24" i="2" s="1"/>
  <c r="L24" i="2" s="1"/>
  <c r="N24" i="2" s="1"/>
  <c r="P24" i="2" s="1"/>
  <c r="R24" i="2" s="1"/>
  <c r="T24" i="2" s="1"/>
  <c r="V24" i="2" s="1"/>
  <c r="F25" i="2"/>
  <c r="H25" i="2" s="1"/>
  <c r="J25" i="2" s="1"/>
  <c r="L25" i="2" s="1"/>
  <c r="N25" i="2" s="1"/>
  <c r="P25" i="2" s="1"/>
  <c r="R25" i="2" s="1"/>
  <c r="T25" i="2" s="1"/>
  <c r="V25" i="2" s="1"/>
  <c r="F26" i="2"/>
  <c r="H26" i="2" s="1"/>
  <c r="J26" i="2" s="1"/>
  <c r="L26" i="2" s="1"/>
  <c r="N26" i="2" s="1"/>
  <c r="P26" i="2" s="1"/>
  <c r="R26" i="2" s="1"/>
  <c r="T26" i="2" s="1"/>
  <c r="V26" i="2" s="1"/>
  <c r="F27" i="2"/>
  <c r="H27" i="2" s="1"/>
  <c r="J27" i="2" s="1"/>
  <c r="L27" i="2" s="1"/>
  <c r="N27" i="2" s="1"/>
  <c r="P27" i="2" s="1"/>
  <c r="R27" i="2" s="1"/>
  <c r="T27" i="2" s="1"/>
  <c r="V27" i="2" s="1"/>
  <c r="F28" i="2"/>
  <c r="H28" i="2" s="1"/>
  <c r="J28" i="2" s="1"/>
  <c r="L28" i="2" s="1"/>
  <c r="N28" i="2" s="1"/>
  <c r="P28" i="2" s="1"/>
  <c r="R28" i="2" s="1"/>
  <c r="T28" i="2" s="1"/>
  <c r="V28" i="2" s="1"/>
  <c r="F29" i="2"/>
  <c r="H29" i="2" s="1"/>
  <c r="J29" i="2" s="1"/>
  <c r="L29" i="2" s="1"/>
  <c r="N29" i="2" s="1"/>
  <c r="P29" i="2" s="1"/>
  <c r="R29" i="2" s="1"/>
  <c r="T29" i="2" s="1"/>
  <c r="V29" i="2" s="1"/>
  <c r="F30" i="2"/>
  <c r="H30" i="2" s="1"/>
  <c r="J30" i="2" s="1"/>
  <c r="L30" i="2" s="1"/>
  <c r="N30" i="2" s="1"/>
  <c r="P30" i="2" s="1"/>
  <c r="R30" i="2" s="1"/>
  <c r="T30" i="2" s="1"/>
  <c r="V30" i="2" s="1"/>
  <c r="F31" i="2"/>
  <c r="H31" i="2" s="1"/>
  <c r="J31" i="2" s="1"/>
  <c r="L31" i="2" s="1"/>
  <c r="N31" i="2" s="1"/>
  <c r="P31" i="2" s="1"/>
  <c r="R31" i="2" s="1"/>
  <c r="T31" i="2" s="1"/>
  <c r="V31" i="2" s="1"/>
  <c r="F32" i="2"/>
  <c r="H32" i="2" s="1"/>
  <c r="J32" i="2" s="1"/>
  <c r="L32" i="2" s="1"/>
  <c r="N32" i="2" s="1"/>
  <c r="P32" i="2" s="1"/>
  <c r="R32" i="2" s="1"/>
  <c r="T32" i="2" s="1"/>
  <c r="V32" i="2" s="1"/>
  <c r="F33" i="2"/>
  <c r="H33" i="2" s="1"/>
  <c r="J33" i="2" s="1"/>
  <c r="L33" i="2" s="1"/>
  <c r="N33" i="2" s="1"/>
  <c r="P33" i="2" s="1"/>
  <c r="R33" i="2" s="1"/>
  <c r="T33" i="2" s="1"/>
  <c r="V33" i="2" s="1"/>
  <c r="F34" i="2"/>
  <c r="H34" i="2" s="1"/>
  <c r="J34" i="2" s="1"/>
  <c r="L34" i="2" s="1"/>
  <c r="N34" i="2" s="1"/>
  <c r="P34" i="2" s="1"/>
  <c r="R34" i="2" s="1"/>
  <c r="T34" i="2" s="1"/>
  <c r="V34" i="2" s="1"/>
  <c r="F35" i="2"/>
  <c r="H35" i="2" s="1"/>
  <c r="J35" i="2" s="1"/>
  <c r="L35" i="2" s="1"/>
  <c r="N35" i="2" s="1"/>
  <c r="P35" i="2" s="1"/>
  <c r="R35" i="2" s="1"/>
  <c r="T35" i="2" s="1"/>
  <c r="V35" i="2" s="1"/>
  <c r="F36" i="2"/>
  <c r="H36" i="2" s="1"/>
  <c r="J36" i="2" s="1"/>
  <c r="L36" i="2" s="1"/>
  <c r="N36" i="2" s="1"/>
  <c r="P36" i="2" s="1"/>
  <c r="R36" i="2" s="1"/>
  <c r="T36" i="2" s="1"/>
  <c r="V36" i="2" s="1"/>
  <c r="F37" i="2"/>
  <c r="H37" i="2" s="1"/>
  <c r="J37" i="2" s="1"/>
  <c r="L37" i="2" s="1"/>
  <c r="N37" i="2" s="1"/>
  <c r="P37" i="2" s="1"/>
  <c r="R37" i="2" s="1"/>
  <c r="T37" i="2" s="1"/>
  <c r="V37" i="2" s="1"/>
  <c r="F38" i="2"/>
  <c r="H38" i="2" s="1"/>
  <c r="J38" i="2" s="1"/>
  <c r="L38" i="2" s="1"/>
  <c r="N38" i="2" s="1"/>
  <c r="P38" i="2" s="1"/>
  <c r="R38" i="2" s="1"/>
  <c r="T38" i="2" s="1"/>
  <c r="V38" i="2" s="1"/>
  <c r="F39" i="2"/>
  <c r="H39" i="2" s="1"/>
  <c r="J39" i="2" s="1"/>
  <c r="L39" i="2" s="1"/>
  <c r="N39" i="2" s="1"/>
  <c r="P39" i="2" s="1"/>
  <c r="R39" i="2" s="1"/>
  <c r="T39" i="2" s="1"/>
  <c r="V39" i="2" s="1"/>
  <c r="F40" i="2"/>
  <c r="H40" i="2" s="1"/>
  <c r="J40" i="2" s="1"/>
  <c r="L40" i="2" s="1"/>
  <c r="N40" i="2" s="1"/>
  <c r="P40" i="2" s="1"/>
  <c r="F41" i="2"/>
  <c r="H41" i="2" s="1"/>
  <c r="J41" i="2" s="1"/>
  <c r="L41" i="2" s="1"/>
  <c r="N41" i="2" s="1"/>
  <c r="P41" i="2" s="1"/>
  <c r="R41" i="2" s="1"/>
  <c r="T41" i="2" s="1"/>
  <c r="V41" i="2" s="1"/>
  <c r="F42" i="2"/>
  <c r="H42" i="2" s="1"/>
  <c r="J42" i="2" s="1"/>
  <c r="L42" i="2" s="1"/>
  <c r="N42" i="2" s="1"/>
  <c r="P42" i="2" s="1"/>
  <c r="R42" i="2" s="1"/>
  <c r="T42" i="2" s="1"/>
  <c r="V42" i="2" s="1"/>
  <c r="I13" i="1"/>
  <c r="F13" i="1" s="1"/>
  <c r="G13" i="1" s="1"/>
  <c r="F81" i="1"/>
  <c r="G81" i="1" s="1"/>
  <c r="I82" i="1"/>
  <c r="F82" i="1" s="1"/>
  <c r="G82" i="1" s="1"/>
  <c r="I83" i="1"/>
  <c r="F83" i="1" s="1"/>
  <c r="G83" i="1" s="1"/>
  <c r="G117" i="1" l="1"/>
  <c r="H11" i="1"/>
  <c r="H81" i="1"/>
  <c r="H12" i="1"/>
  <c r="Y39" i="2"/>
  <c r="Y31" i="2"/>
  <c r="Y23" i="2"/>
  <c r="R40" i="2"/>
  <c r="T40" i="2" s="1"/>
  <c r="V40" i="2" s="1"/>
  <c r="Y40" i="2"/>
  <c r="Y35" i="2"/>
  <c r="Y27" i="2"/>
  <c r="Y42" i="2"/>
  <c r="Y34" i="2"/>
  <c r="Y26" i="2"/>
  <c r="Y41" i="2"/>
  <c r="Y33" i="2"/>
  <c r="Y25" i="2"/>
  <c r="Y32" i="2"/>
  <c r="Y24" i="2"/>
  <c r="Y38" i="2"/>
  <c r="Y30" i="2"/>
  <c r="Y22" i="2"/>
  <c r="Y37" i="2"/>
  <c r="Y29" i="2"/>
  <c r="Y21" i="2"/>
  <c r="Y36" i="2"/>
  <c r="Y28" i="2"/>
  <c r="Y19" i="2"/>
  <c r="C14" i="5"/>
  <c r="B14" i="5"/>
  <c r="F43" i="2" l="1"/>
  <c r="H43" i="2" s="1"/>
  <c r="J43" i="2" s="1"/>
  <c r="L43" i="2" s="1"/>
  <c r="N43" i="2" s="1"/>
  <c r="P43" i="2" s="1"/>
  <c r="Y43" i="2" s="1"/>
  <c r="F44" i="2"/>
  <c r="H44" i="2" s="1"/>
  <c r="J44" i="2" s="1"/>
  <c r="L44" i="2" s="1"/>
  <c r="N44" i="2" s="1"/>
  <c r="P44" i="2" s="1"/>
  <c r="Y44" i="2" s="1"/>
  <c r="F45" i="2"/>
  <c r="H45" i="2" s="1"/>
  <c r="J45" i="2" s="1"/>
  <c r="L45" i="2" s="1"/>
  <c r="N45" i="2" s="1"/>
  <c r="P45" i="2" s="1"/>
  <c r="R45" i="2" l="1"/>
  <c r="T45" i="2" s="1"/>
  <c r="V45" i="2" s="1"/>
  <c r="Y18" i="2"/>
  <c r="R44" i="2"/>
  <c r="T44" i="2" s="1"/>
  <c r="V44" i="2" s="1"/>
  <c r="R43" i="2"/>
  <c r="T43" i="2" s="1"/>
  <c r="V43" i="2" s="1"/>
  <c r="E29" i="5"/>
  <c r="C12" i="5"/>
  <c r="A12" i="2"/>
  <c r="C47" i="2" l="1"/>
  <c r="E32" i="5"/>
  <c r="A36" i="5" s="1"/>
  <c r="E31" i="5"/>
  <c r="D30" i="2" l="1"/>
  <c r="D28" i="2"/>
  <c r="D22" i="2"/>
  <c r="D37" i="2"/>
  <c r="D25" i="2"/>
  <c r="D43" i="2"/>
  <c r="D33" i="2"/>
  <c r="D41" i="2"/>
  <c r="D23" i="2"/>
  <c r="D32" i="2"/>
  <c r="D39" i="2"/>
  <c r="D29" i="2"/>
  <c r="D26" i="2"/>
  <c r="D31" i="2"/>
  <c r="D40" i="2"/>
  <c r="D34" i="2"/>
  <c r="D44" i="2"/>
  <c r="D35" i="2"/>
  <c r="D36" i="2"/>
  <c r="D27" i="2"/>
  <c r="D19" i="2"/>
  <c r="D24" i="2"/>
  <c r="D38" i="2"/>
  <c r="D21" i="2"/>
  <c r="D42" i="2"/>
  <c r="C46" i="2"/>
  <c r="D18" i="2"/>
  <c r="D45" i="2"/>
  <c r="A11" i="2"/>
  <c r="G46" i="2" l="1"/>
  <c r="U46" i="2"/>
  <c r="U47" i="2" s="1"/>
  <c r="E46" i="2"/>
  <c r="S46" i="2"/>
  <c r="O46" i="2"/>
  <c r="Q46" i="2"/>
  <c r="M46" i="2"/>
  <c r="K46" i="2"/>
  <c r="I46" i="2"/>
  <c r="D46" i="2"/>
  <c r="D47" i="2" s="1"/>
  <c r="S47" i="2" l="1"/>
  <c r="Q47" i="2"/>
  <c r="O47" i="2"/>
  <c r="M47" i="2"/>
  <c r="K47" i="2"/>
  <c r="I47" i="2"/>
  <c r="G47" i="2"/>
  <c r="F46" i="2"/>
  <c r="H46" i="2" s="1"/>
  <c r="J46" i="2" s="1"/>
  <c r="L46" i="2" s="1"/>
  <c r="N46" i="2" s="1"/>
  <c r="P46" i="2" s="1"/>
  <c r="R46" i="2" s="1"/>
  <c r="T46" i="2" s="1"/>
  <c r="V46" i="2" s="1"/>
  <c r="E47" i="2"/>
  <c r="M10" i="1" l="1"/>
  <c r="E48" i="2" l="1"/>
  <c r="G48" i="2" l="1"/>
  <c r="I48" i="2" s="1"/>
  <c r="K48" i="2" s="1"/>
  <c r="M48" i="2" s="1"/>
  <c r="O48" i="2" s="1"/>
  <c r="Q48" i="2" s="1"/>
  <c r="S48" i="2" s="1"/>
  <c r="U48" i="2" s="1"/>
</calcChain>
</file>

<file path=xl/sharedStrings.xml><?xml version="1.0" encoding="utf-8"?>
<sst xmlns="http://schemas.openxmlformats.org/spreadsheetml/2006/main" count="491" uniqueCount="366">
  <si>
    <t>CÓDIGO SINAPI E DESCRIÇÃO DO SERVIÇO</t>
  </si>
  <si>
    <t>UNID.</t>
  </si>
  <si>
    <t>QUANT.</t>
  </si>
  <si>
    <t>P. UNITÁRIO</t>
  </si>
  <si>
    <t>TOTAL</t>
  </si>
  <si>
    <t>ITEM</t>
  </si>
  <si>
    <t>C/SINAPI</t>
  </si>
  <si>
    <t>MAXIMO</t>
  </si>
  <si>
    <t>SÓ SERA ACEITA PLANILHA NESTE FORMATO</t>
  </si>
  <si>
    <t>BASE</t>
  </si>
  <si>
    <t>Item</t>
  </si>
  <si>
    <t>Mês 01</t>
  </si>
  <si>
    <t>Mês 02</t>
  </si>
  <si>
    <t>Mês 03</t>
  </si>
  <si>
    <t>Mês 04</t>
  </si>
  <si>
    <t>Mês 05</t>
  </si>
  <si>
    <t>Mês 06</t>
  </si>
  <si>
    <t>No mês</t>
  </si>
  <si>
    <t>Acum.</t>
  </si>
  <si>
    <t>ESPAÇO PARA LANÇAMENTO DE VALORES PROPOSTOS PELA EMPRESA</t>
  </si>
  <si>
    <t>% DE DESCONTO</t>
  </si>
  <si>
    <t>DE A % DE DESCONTO NESTE CAMPO, CASO NÃO FOR DADO DESCONTO MANTENHA 0,000%</t>
  </si>
  <si>
    <t>CRONOGRAMA GLOBAL</t>
  </si>
  <si>
    <t>Agente Promotor / Proponente: PREFEITURA MUNICIPAL DE CORONEL VIVIDA-PR</t>
  </si>
  <si>
    <t>DESCRIÇÃO DOS AGRUPADORES DE SERVIÇOS</t>
  </si>
  <si>
    <t>Investimento</t>
  </si>
  <si>
    <t>TOTAL (%)</t>
  </si>
  <si>
    <t>TOTAL (R$)</t>
  </si>
  <si>
    <t>ACUMULADO (R$)</t>
  </si>
  <si>
    <t>PESO</t>
  </si>
  <si>
    <t>%</t>
  </si>
  <si>
    <t>Local/data</t>
  </si>
  <si>
    <t>Nº da Operação</t>
  </si>
  <si>
    <t>Município/UF</t>
  </si>
  <si>
    <t>Proponente</t>
  </si>
  <si>
    <t>Tipo de Obra (conforme Acórdão 2622/2013 - TCU):</t>
  </si>
  <si>
    <t xml:space="preserve"> - Construção de Rodovias e Ferrovias (também para Recapeamento, Pavimentação e Praças)</t>
  </si>
  <si>
    <t>ITENS</t>
  </si>
  <si>
    <t>SIGLAS</t>
  </si>
  <si>
    <t>VALORES</t>
  </si>
  <si>
    <t>TAXA DE RATEIO DA ADMINISTRAÇÃO CENTRAL</t>
  </si>
  <si>
    <t>AC</t>
  </si>
  <si>
    <t>TAXA DE SEGURO E GARANTIA DO EMPREENDIMENTO</t>
  </si>
  <si>
    <t>S+G</t>
  </si>
  <si>
    <t>TAXA DE RISCO</t>
  </si>
  <si>
    <t>R</t>
  </si>
  <si>
    <t>TAXA DE DESPESAS FINANCEIRAS</t>
  </si>
  <si>
    <t>DF</t>
  </si>
  <si>
    <t>TAXA DE LUCRO</t>
  </si>
  <si>
    <t>L</t>
  </si>
  <si>
    <t>TAXA DE TRIBUTOS</t>
  </si>
  <si>
    <t>PIS (geralmente 0,65%)</t>
  </si>
  <si>
    <t>I</t>
  </si>
  <si>
    <t>COFINS (geralmente 3,00%)</t>
  </si>
  <si>
    <t>ISS (legislação municipal)</t>
  </si>
  <si>
    <t>CPRB (INSS)</t>
  </si>
  <si>
    <t>BDI conforme Acórdão 2622/2013 - TCU</t>
  </si>
  <si>
    <t>BDI RESULTANTE</t>
  </si>
  <si>
    <t>FÓRMULA UTILIZADA:</t>
  </si>
  <si>
    <r>
      <t xml:space="preserve">Declaro que, conforme legislação tributária municipal, a </t>
    </r>
    <r>
      <rPr>
        <b/>
        <sz val="10"/>
        <rFont val="Calibri"/>
        <family val="2"/>
      </rPr>
      <t>base de cálculo</t>
    </r>
    <r>
      <rPr>
        <sz val="10"/>
        <rFont val="Calibri"/>
        <family val="2"/>
      </rPr>
      <t xml:space="preserve"> do ISS corresponde a</t>
    </r>
  </si>
  <si>
    <r>
      <t xml:space="preserve">do valor deste tipo de obra e, sobre esta base, incide ISS com </t>
    </r>
    <r>
      <rPr>
        <b/>
        <sz val="10"/>
        <rFont val="Calibri"/>
        <family val="2"/>
      </rPr>
      <t>alíquota</t>
    </r>
    <r>
      <rPr>
        <sz val="10"/>
        <rFont val="Calibri"/>
        <family val="2"/>
      </rPr>
      <t xml:space="preserve"> de</t>
    </r>
  </si>
  <si>
    <t xml:space="preserve">Observações: </t>
  </si>
  <si>
    <t>Data:</t>
  </si>
  <si>
    <t xml:space="preserve">         QUADRO DE COMPOSIÇÃO DO BDI - PADRÃO</t>
  </si>
  <si>
    <t>Grau de Sigilo</t>
  </si>
  <si>
    <t>#PUBLICO</t>
  </si>
  <si>
    <t>MUNICÍPIO DE CORONEL VIVIDA</t>
  </si>
  <si>
    <t>Nome:</t>
  </si>
  <si>
    <t>M3</t>
  </si>
  <si>
    <t>Responsável legal ou procurador</t>
  </si>
  <si>
    <t>Intervalo de admissibilidade</t>
  </si>
  <si>
    <t>Item Componente do BDI</t>
  </si>
  <si>
    <t>1º Quartil</t>
  </si>
  <si>
    <t>Médio</t>
  </si>
  <si>
    <t>3º Quartil</t>
  </si>
  <si>
    <r>
      <t>A</t>
    </r>
    <r>
      <rPr>
        <sz val="12"/>
        <rFont val="Arial"/>
        <family val="2"/>
      </rPr>
      <t xml:space="preserve">dministração </t>
    </r>
    <r>
      <rPr>
        <b/>
        <sz val="12"/>
        <rFont val="Arial"/>
        <family val="2"/>
      </rPr>
      <t>C</t>
    </r>
    <r>
      <rPr>
        <sz val="12"/>
        <rFont val="Arial"/>
        <family val="2"/>
      </rPr>
      <t>entral</t>
    </r>
  </si>
  <si>
    <r>
      <t>S</t>
    </r>
    <r>
      <rPr>
        <sz val="12"/>
        <rFont val="Arial"/>
        <family val="2"/>
      </rPr>
      <t xml:space="preserve">eguro e </t>
    </r>
    <r>
      <rPr>
        <b/>
        <sz val="12"/>
        <rFont val="Arial"/>
        <family val="2"/>
      </rPr>
      <t>G</t>
    </r>
    <r>
      <rPr>
        <sz val="12"/>
        <rFont val="Arial"/>
        <family val="2"/>
      </rPr>
      <t>arantia</t>
    </r>
  </si>
  <si>
    <r>
      <t>R</t>
    </r>
    <r>
      <rPr>
        <sz val="12"/>
        <rFont val="Arial"/>
        <family val="2"/>
      </rPr>
      <t>isco</t>
    </r>
  </si>
  <si>
    <r>
      <t>D</t>
    </r>
    <r>
      <rPr>
        <sz val="12"/>
        <rFont val="Arial"/>
        <family val="2"/>
      </rPr>
      <t xml:space="preserve">espesas </t>
    </r>
    <r>
      <rPr>
        <b/>
        <sz val="12"/>
        <rFont val="Arial"/>
        <family val="2"/>
      </rPr>
      <t>F</t>
    </r>
    <r>
      <rPr>
        <sz val="12"/>
        <rFont val="Arial"/>
        <family val="2"/>
      </rPr>
      <t>inanceiras</t>
    </r>
  </si>
  <si>
    <r>
      <t>L</t>
    </r>
    <r>
      <rPr>
        <sz val="12"/>
        <rFont val="Arial"/>
        <family val="2"/>
      </rPr>
      <t>ucro</t>
    </r>
  </si>
  <si>
    <t>I3: Cont.Prev s/Rec.Bruta (Lei 13.161/2015 - Desoneração)</t>
  </si>
  <si>
    <r>
      <t>I1:</t>
    </r>
    <r>
      <rPr>
        <sz val="12"/>
        <rFont val="Arial"/>
        <family val="2"/>
      </rPr>
      <t xml:space="preserve"> PIS e COFINS (geralmente PIS 0,65%, COFINS 3,00%)</t>
    </r>
  </si>
  <si>
    <r>
      <t>I2:</t>
    </r>
    <r>
      <rPr>
        <sz val="12"/>
        <rFont val="Arial"/>
        <family val="2"/>
      </rPr>
      <t xml:space="preserve"> ISSQN (conforme legislação municipal) (5% sobre 60% do valor)</t>
    </r>
  </si>
  <si>
    <t>CPF/CNPJ ou Crea</t>
  </si>
  <si>
    <t>Programa</t>
  </si>
  <si>
    <t>Mês 07</t>
  </si>
  <si>
    <t>Mês 08</t>
  </si>
  <si>
    <t>Mês 09</t>
  </si>
  <si>
    <t>M</t>
  </si>
  <si>
    <t>-</t>
  </si>
  <si>
    <t/>
  </si>
  <si>
    <t>HASTE DE ATERRAMENTO 3/4  PARA SPDA - FORNECIMENTO E INSTALAÇÃO. AF_12/2017</t>
  </si>
  <si>
    <t>96986</t>
  </si>
  <si>
    <t>UN</t>
  </si>
  <si>
    <t>UND</t>
  </si>
  <si>
    <t xml:space="preserve">UN    </t>
  </si>
  <si>
    <t>REDE DE DISTRIBUIÇÃO DE ENERGIA ELÉTRICA</t>
  </si>
  <si>
    <t>101546</t>
  </si>
  <si>
    <t>ISOLADOR, TIPO PINO, PARA TENSÃO 15 KV - FORNECIMENTO E INSTALAÇÃO. AF_07/2020</t>
  </si>
  <si>
    <t>5047</t>
  </si>
  <si>
    <t>CHAVE FUSIVEL PARA REDES DE DISTRIBUICAO, TENSAO DE 15,0 KV, CORRENTE NOMINAL DO PORTA FUSIVEL DE 100 A, CAPACIDADE DE INTERRUPCAO SIMETRICA DE 7,10 KA, CAPACIDADE DE INTERRUPCAO ASSIMETRICA 10,00 KA</t>
  </si>
  <si>
    <t>01</t>
  </si>
  <si>
    <t>CONECTOR CUNHA, PARA REDES AÉREAS DE DISTRIBUIÇÃO DE ENERGIA ELÉTRICA DE BAIXA TENSÃO - FORNECIMENTO E INSTALAÇÃO.</t>
  </si>
  <si>
    <t>02</t>
  </si>
  <si>
    <t>ESPACADOR  RD 15KV COM ANEL, FORNECIMENTO E INSTALAÇÃO</t>
  </si>
  <si>
    <t>101548</t>
  </si>
  <si>
    <t>ISOLADOR, TIPO ROLDANA, PARA BAIXA TENSÃO - FORNECIMENTO E INSTALAÇÃO. AF_07/2020</t>
  </si>
  <si>
    <t>101554</t>
  </si>
  <si>
    <t>ALÇA PREFORMADA DE DISTRIBUIÇÃO, EM  AÇO GALVANIZADO, AWG 2 - FORNECIMENTO E INSTALAÇÃO. AF_07/2020</t>
  </si>
  <si>
    <t>03</t>
  </si>
  <si>
    <t>ALÇA PARA ESTAI 6,4MM, FORNECIMENTO E INSTALAÇÃO.</t>
  </si>
  <si>
    <t>04</t>
  </si>
  <si>
    <t>FIO COBRE DE 16 MM2,  FORNECIMENTO E INSTALAÇÃO.</t>
  </si>
  <si>
    <t>05</t>
  </si>
  <si>
    <t>SAPATILHA EM ACO GALVANIZADO PARA CABOS COM DIAMETRO NOMINAL ATE 5/8", FORNECIMENTO E INSTALAÇÃO.</t>
  </si>
  <si>
    <t>06</t>
  </si>
  <si>
    <t>GANCHO OLHAL EM ACO GALVANIZADO, ESPESSURA 16MM, ABERTURA 21MM, FORNECIMENTO E INSTALAÇÃO.</t>
  </si>
  <si>
    <t>101538</t>
  </si>
  <si>
    <t>ARMAÇÃO SECUNDÁRIA, COM 1 ESTRIBO E 1 ISOLADOR - FORNECIMENTO E INSTALAÇÃO. AF_07/2020</t>
  </si>
  <si>
    <t>07</t>
  </si>
  <si>
    <t>PARA-RAIOS DE DISTRIBUICAO, TENSAO NOMINAL 15 KV, CORRENTE NOMINAL DE DESCARGA 5 KA, FORNECIMENTO E INSTALAÇÃO.</t>
  </si>
  <si>
    <t>08</t>
  </si>
  <si>
    <t>ELO FUSIVEL 500MM 3A TIPO H, FORNECIMENTO E INSTALAÇÃO</t>
  </si>
  <si>
    <t>09</t>
  </si>
  <si>
    <t>FITA ISOLANTE DE BORRACHA AUTOFUSAO, USO ATE 69 KV (ALTA TENSAO)</t>
  </si>
  <si>
    <t>10</t>
  </si>
  <si>
    <t>FITA ISOLANTE PRETA, ROLO, FORNECIMENTO E INSTALAÇÃO.</t>
  </si>
  <si>
    <t>11</t>
  </si>
  <si>
    <t>MASSA P/ISOL. ELETRICO SCOTCHFIL 3M, FORNECIMENTO E INSTALAÇÃO.</t>
  </si>
  <si>
    <t>12</t>
  </si>
  <si>
    <t>CRUZETA DE CONCRETO LEVE, COMP. 2000 MM SECAO, 90 X 90 MM, FORNECIMENTO E INSTALAÇÃO.</t>
  </si>
  <si>
    <t>13</t>
  </si>
  <si>
    <t>MÃO FRANCESA PLANA 619 MM, FORNECIMENTO E INSTALAÇÃO</t>
  </si>
  <si>
    <t>14</t>
  </si>
  <si>
    <t>ISOLADOR DE ANCORAGEM 15 KV - BASTÃO POLIMÉRICO, FORNECIMENTO E INSTALAÇÃO.</t>
  </si>
  <si>
    <t>PARAFUSO FRANCES MAQUINA 5/8X1.3/4" OU 45 MM</t>
  </si>
  <si>
    <t>430</t>
  </si>
  <si>
    <t>PARAFUSO M16 EM ACO GALVANIZADO, COMPRIMENTO = 125 MM, DIAMETRO = 16 MM, ROSCA MAQUINA, CABECA QUADRADA</t>
  </si>
  <si>
    <t>431</t>
  </si>
  <si>
    <t>PARAFUSO M16 EM ACO GALVANIZADO, COMPRIMENTO = 200 MM, DIAMETRO = 16 MM, ROSCA MAQUINA, CABECA QUADRADA</t>
  </si>
  <si>
    <t>432</t>
  </si>
  <si>
    <t>PARAFUSO M16 EM ACO GALVANIZADO, COMPRIMENTO = 250 MM, DIAMETRO = 16 MM, ROSCA MAQUINA, CABECA QUADRADA</t>
  </si>
  <si>
    <t>439</t>
  </si>
  <si>
    <t>PARAFUSO M16 EM ACO GALVANIZADO, COMPRIMENTO = 300 MM, DIAMETRO = 16 MM, ROSCA MAQUINA, CABECA QUADRADA</t>
  </si>
  <si>
    <t>PARAFUSO MAQUINA ROSCA DUPLA 150MM (5/8X6")</t>
  </si>
  <si>
    <t>PARAFUSO MAQUINA ROSCA DUPLA 250MM (5/8X10")</t>
  </si>
  <si>
    <t>429</t>
  </si>
  <si>
    <t>PARAFUSO M16 EM ACO GALVANIZADO, COMPRIMENTO = 300 MM, DIAMETRO = 16 MM, ROSCA DUPLA</t>
  </si>
  <si>
    <t>PARAFUSO MAQUINA ROSCA DUPLA 350MM (5/8X14")</t>
  </si>
  <si>
    <t>442</t>
  </si>
  <si>
    <t>PARAFUSO FRANCES M16 EM ACO GALVANIZADO, COMPRIMENTO = 45 MM, DIAMETRO = 16 MM, CABECA ABAULADA</t>
  </si>
  <si>
    <t>379</t>
  </si>
  <si>
    <t>ARRUELA QUADRADA EM ACO GALVANIZADO, DIMENSAO = 38 MM, ESPESSURA = 3MM, DIAMETRO DO FURO= 18 MM</t>
  </si>
  <si>
    <t>12362</t>
  </si>
  <si>
    <t>PORCA OLHAL EM ACO GALVANIZADO, ESPESSURA 16MM, ABERTURA 21MM</t>
  </si>
  <si>
    <t>15</t>
  </si>
  <si>
    <t>MANILHA-SAPATILHA, FORNECIMENTO E INSTALAÇÃO</t>
  </si>
  <si>
    <t>103490</t>
  </si>
  <si>
    <t>PLACA DE CONCRETO PRÉ-MOLDADO COMO PROTEÇÃO MECÂNICA ADICIONAL NO REATERRO PARA REDE ENTERRADA DE DISTRIBUIÇÃO DE ENERGIA ELÉTRICA - FORNECIMENTO E INSTALAÇÃO. AF_12/2021</t>
  </si>
  <si>
    <t>16</t>
  </si>
  <si>
    <t>LAÇO TOPO CAA 4 AWG, FORNECIMENTO E INSTALAÇÃO.</t>
  </si>
  <si>
    <t>17</t>
  </si>
  <si>
    <t>CONECTOR TERMINAL  CA CAA  2AWG 1F, FORNECIMENTO E INSTALAÇÃO.</t>
  </si>
  <si>
    <t>18</t>
  </si>
  <si>
    <t>TERMINAL A COMPRESSAO EM COBRE ESTANHADO PARA CABO 70 MM2, 1 FURO E 1 COMPRESSAO, PARA PARAFUSO DE FIXACAO M10</t>
  </si>
  <si>
    <t>19</t>
  </si>
  <si>
    <t>CONECTOR PERFURANTE 35-70 X 35-70, FORNECIMENTO E INSTALAÇÃO.</t>
  </si>
  <si>
    <t>20</t>
  </si>
  <si>
    <t>CONECTOR CUNHA ALUMINIO C/ ESTRIBO 2CA/CAA, FORNECIMENTO E INSTALAÇÃO.</t>
  </si>
  <si>
    <t>21</t>
  </si>
  <si>
    <t>CONECTOR CUNHA ALUMINIO C/ESTRIBO 4CAA, FORNECIMENTO E INSTALAÇÃO.</t>
  </si>
  <si>
    <t>22</t>
  </si>
  <si>
    <t>GRAMPO DE ANCORAGEM CABO XLPE 2AWG 15KV, FORNECIMENTO E INSTALAÇÃO.</t>
  </si>
  <si>
    <t>23</t>
  </si>
  <si>
    <t>GRAMPO DE LINHA VIVA EM COBRE 25 A 95 MM², FORNECIMENTO E INSTALAÇÃO.</t>
  </si>
  <si>
    <t>24</t>
  </si>
  <si>
    <t>CONECTOR CUNHA DERIVAÇÃO ALUMINIO 4CA-CAA, FORNECIMENTO E INSTALAÇÃO.</t>
  </si>
  <si>
    <t>25</t>
  </si>
  <si>
    <t>CONECTOR CUNHA PARA ATERRAMENTO CABO16-HASTE 1/2, FORNECIMENTO E INSTALAÇÃO.</t>
  </si>
  <si>
    <t>26</t>
  </si>
  <si>
    <t>CONECTOR CUNHA PARA ATERRAMENTO CABO16-CABO16, FORNECIMENTO E INSTALAÇÃO.</t>
  </si>
  <si>
    <t>CINTA PLASTICA AUTO TRAVANTE</t>
  </si>
  <si>
    <t>PROTEÇÃO P/ BUCHA DE TRANSFORMADOR 15 KV</t>
  </si>
  <si>
    <t>COBERTURA PROTETORA P/ GRAMPO DE LINHA VIVA 15KV</t>
  </si>
  <si>
    <t>27</t>
  </si>
  <si>
    <t>FIO DE ALUMINIO COBERTO P/AMARRACAO</t>
  </si>
  <si>
    <t>28</t>
  </si>
  <si>
    <t>PERFIL U PARA REDE COMPACTA</t>
  </si>
  <si>
    <t>FIXADOR PARA PERFIL U REDE COMPACTA 176MM</t>
  </si>
  <si>
    <t>29</t>
  </si>
  <si>
    <t>BRAÇO COM GRAMPO DE SUSPENSÃO, FORNECIMENTO E INSTALAÇÃO.</t>
  </si>
  <si>
    <t>30</t>
  </si>
  <si>
    <t>TERMINAL A COMPRESSAO EM COBRE ESTANHADO PARA CABO 16 MM2, 1 FURO E 1 COMPRESSAO, PARA PARAFUSO DE FIXACAO M6, FORNECIMENTO E INSTALAÇÃO.</t>
  </si>
  <si>
    <t>31</t>
  </si>
  <si>
    <t>TERMINAL A COMPRESSAO EM COBRE ESTANHADO PARA CABO 35 MM2, 1 FURO E 1 COMPRESSAO, PARA PARAFUSO DE FIXACAO M8, FORNECIMENTO E INSTALAÇÃO.</t>
  </si>
  <si>
    <t>32</t>
  </si>
  <si>
    <t>CONECTOR CUNHA RAMAL 20CA / 16MM- 6 AWG, FORNECIMENTO E INSTALAÇÃO.</t>
  </si>
  <si>
    <t>33</t>
  </si>
  <si>
    <t>CONECTOR CUNHA 2/0X2/0 4/0X2, FORNECIMENTO E INSTALAÇÃO.</t>
  </si>
  <si>
    <t>34</t>
  </si>
  <si>
    <t>SUPORTE "L" P/ CHAVE FUSÍVEL E E PARA-RAIO, FORNECIMENTO E INSTALAÇÃO.</t>
  </si>
  <si>
    <t>35</t>
  </si>
  <si>
    <t>CABO DE ALUMINIO ISOLADO 035MM 15KV XLPE, FORNECIMENTO E INSTALAÇÃO.</t>
  </si>
  <si>
    <t>36</t>
  </si>
  <si>
    <t>CORDOALHA DE AÇO 1/4" 6,4MM, FORNECIMENTO E INSTALAÇÃO.</t>
  </si>
  <si>
    <t>102103</t>
  </si>
  <si>
    <t>TRANSFORMADOR DE DISTRIBUIÇÃO, 45 KVA, TRIFÁSICO, 60 HZ, CLASSE 15 KV, IMERSO EM ÓLEO MINERAL, INSTALAÇÃO EM POSTE (NÃO INCLUSO SUPORTE) - FORNECIMENTO E INSTALAÇÃO. AF_12/2020</t>
  </si>
  <si>
    <t>37</t>
  </si>
  <si>
    <t>ASSENTAMENTO DE  POSTE DUPLO T D/150/10.5 M, FORNECIMENTO E INSTALAÇÃO.</t>
  </si>
  <si>
    <t>38</t>
  </si>
  <si>
    <t>ASSENTAMENTO DE POSTE DUPLO T B/ 300/10.5M, FORNECIMENTO E INSTALAÇÃO.</t>
  </si>
  <si>
    <t>39</t>
  </si>
  <si>
    <t>ASSENTAMENTO DE POSTE DUPLO T B/600/12.0M, FORNECIMENTO E INSTALAÇÃO.</t>
  </si>
  <si>
    <t>40</t>
  </si>
  <si>
    <t>ASSENTAMENTO DE POSTE DUPLO T B-1,5/1000/12M, FORNECIMENTO E INSTALAÇÃO.</t>
  </si>
  <si>
    <t>41</t>
  </si>
  <si>
    <t>CABO DE COBRE 16 MM² 15 KV, FORNECIMENTO E INSTALAÇÃO</t>
  </si>
  <si>
    <t>42</t>
  </si>
  <si>
    <t>CABO DE COBRE COBERTO 35MM2 - 15KV, FORNECIMENTO E INSTALAÇÃO</t>
  </si>
  <si>
    <t>43</t>
  </si>
  <si>
    <t>CABO DE ALUMÍNIO QUADRUPLEX 70 MM², FORNECIMENTO E INSTALAÇÃO.</t>
  </si>
  <si>
    <t>102110</t>
  </si>
  <si>
    <t>SUPORTE PARA TRANSFORMADOR EM POSTE DE CONCRETO DUPLO T - FORNECIMENTO E INSTALAÇÃO. AF_12/2020</t>
  </si>
  <si>
    <t>ILUMINAÇÃO PÚBLICA</t>
  </si>
  <si>
    <t>101655</t>
  </si>
  <si>
    <t>LUMINÁRIA DE LED PARA ILUMINAÇÃO PÚBLICA, DE 51 W ATÉ 67 W - FORNECIMENTO E INSTALAÇÃO. AF_08/2020</t>
  </si>
  <si>
    <t>101636</t>
  </si>
  <si>
    <t>BRAÇO PARA ILUMINAÇÃO PÚBLICA, EM TUBO DE AÇO GALVANIZADO, COMPRIMENTO DE 1,50 M, PARA FIXAÇÃO EM POSTE DE CONCRETO - FORNECIMENTO E INSTALAÇÃO. AF_08/2020</t>
  </si>
  <si>
    <t>1.2</t>
  </si>
  <si>
    <t>1.1</t>
  </si>
  <si>
    <t>2.1</t>
  </si>
  <si>
    <t>2.2</t>
  </si>
  <si>
    <t>CORONEL VIVIDA, XX DE XXXXXXXXXXX DE 2022</t>
  </si>
  <si>
    <t>XX/XX/2022</t>
  </si>
  <si>
    <t>LOCALIZAÇÃO: CONJUNTO HABITACIONAL MORAR MELHOR</t>
  </si>
  <si>
    <t>Construção e Manutenção de Estações e Redes de Distribuição de Energia Elétrica</t>
  </si>
  <si>
    <t>OBJETO:REDE DE DISTRIBUIÇÃO DE ENERGIA ELÉTRICA, ILUMINAÇÃO PÚBLICA, E ENTRADA DE ENERGIA ELÉTRICA CONJUNTO HABITACIONAL MORAR MELHOR - BAIRRO JARDIM MARIA DA LUZ</t>
  </si>
  <si>
    <t>ITEM 01 - REDE DE DISTRIBUIÇÃO DE ENERGIA ELÉTRICA E ILUMINAÇÃO PÚBLICA- CONFORME NORMAS CONCESSIONARIA LOCAL (FORCEL)</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</si>
  <si>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</si>
  <si>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</si>
  <si>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</si>
  <si>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</si>
  <si>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</si>
  <si>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</si>
  <si>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</si>
  <si>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</si>
  <si>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</si>
  <si>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</si>
  <si>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</si>
  <si>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</si>
  <si>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</si>
  <si>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</si>
  <si>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</si>
  <si>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</si>
  <si>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</si>
  <si>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</si>
  <si>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</si>
  <si>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</si>
  <si>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</si>
  <si>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</si>
  <si>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</si>
  <si>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</si>
  <si>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</si>
  <si>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</si>
  <si>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</si>
  <si>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</si>
  <si>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</si>
  <si>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</si>
  <si>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</si>
  <si>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</si>
  <si>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</si>
  <si>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</si>
  <si>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</si>
  <si>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</si>
  <si>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</si>
  <si>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</si>
  <si>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</si>
  <si>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</si>
  <si>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</si>
  <si>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</si>
  <si>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</si>
  <si>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</si>
  <si>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</si>
  <si>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</si>
  <si>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</si>
  <si>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</si>
  <si>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</si>
  <si>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</si>
  <si>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</si>
  <si>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</si>
  <si>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</si>
  <si>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</si>
  <si>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</si>
  <si>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</si>
  <si>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</si>
  <si>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</si>
  <si>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</si>
  <si>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</si>
  <si>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</si>
  <si>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</si>
  <si>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</si>
  <si>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</si>
  <si>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</si>
  <si>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</si>
  <si>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</si>
  <si>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</si>
  <si>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1.2.1</t>
  </si>
  <si>
    <t>1.2.2</t>
  </si>
  <si>
    <t>ITEM 02:  INSTALAÇÃO E FORNECIMENTO DE MATERIAL PARA 34  ENTRADAS DE ENERGIA 50A PADRÃO NORMAS CONCESSIONARIA LOCAL (FORCEL) (2ª ETAPA)</t>
  </si>
  <si>
    <t>ENTRADA DE ENERGIA 50A SAIDA SUBTERÂNEA</t>
  </si>
  <si>
    <t>3398</t>
  </si>
  <si>
    <t>ISOLADOR DE PORCELANA, TIPO ROLDANA, DIMENSOES DE *72* X *72* MM, PARA USO EM BAIXA TENSAO</t>
  </si>
  <si>
    <t>441</t>
  </si>
  <si>
    <t>PARAFUSO M16 EM ACO GALVANIZADO, COMPRIMENTO = 150 MM, DIAMETRO = 16 MM, ROSCA MAQUINA, CABECA QUADRADA</t>
  </si>
  <si>
    <t>1050</t>
  </si>
  <si>
    <t>CABECOTE PARA ENTRADA DE LINHA DE ALIMENTACAO PARA ELETRODUTO, EM LIGA DE ALUMINIO COM ACABAMENTO ANTI CORROSIVO, COM FIXACAO POR ENCAIXE LISO DE 360 GRAUS, DE 1"</t>
  </si>
  <si>
    <t>91917</t>
  </si>
  <si>
    <t>CURVA 90 GRAUS PARA ELETRODUTO, PVC, ROSCÁVEL, DN 32 MM (1"), PARA CIRCUITOS TERMINAIS, INSTALADA EM PAREDE - FORNECIMENTO E INSTALAÇÃO. AF_12/2015</t>
  </si>
  <si>
    <t>3256</t>
  </si>
  <si>
    <t>FLANGE PVC, ROSCAVEL, SEXTAVADO, SEM FUROS, 1"</t>
  </si>
  <si>
    <t>91872</t>
  </si>
  <si>
    <t>ELETRODUTO RÍGIDO ROSCÁVEL, PVC, DN 32 MM (1"), PARA CIRCUITOS TERMINAIS, INSTALADO EM PAREDE - FORNECIMENTO E INSTALAÇÃO. AF_12/2015</t>
  </si>
  <si>
    <t>95758</t>
  </si>
  <si>
    <t>LUVA DE EMENDA PARA ELETRODUTO, AÇO GALVANIZADO, DN 25 MM (1''), APARENTE, INSTALADA EM PAREDE - FORNECIMENTO E INSTALAÇÃO. AF_11/2016_P</t>
  </si>
  <si>
    <t>345</t>
  </si>
  <si>
    <t>ARAME GALVANIZADO 18 BWG, D = 1,24MM (0,009 KG/M)</t>
  </si>
  <si>
    <t xml:space="preserve">KG    </t>
  </si>
  <si>
    <t>2388</t>
  </si>
  <si>
    <t>DISJUNTOR TIPO NEMA, BIPOLAR 10  ATE  50 A, TENSAO MAXIMA 415 V</t>
  </si>
  <si>
    <t>91932</t>
  </si>
  <si>
    <t>CABO DE COBRE FLEXÍVEL ISOLADO, 10 MM², ANTI-CHAMA 450/750 V, PARA CIRCUITOS TERMINAIS - FORNECIMENTO E INSTALAÇÃO. AF_12/2015</t>
  </si>
  <si>
    <t>91870</t>
  </si>
  <si>
    <t>ELETRODUTO RÍGIDO ROSCÁVEL, PVC, DN 20 MM (1/2"), PARA CIRCUITOS TERMINAIS, INSTALADO EM PAREDE - FORNECIMENTO E INSTALAÇÃO. AF_12/2015</t>
  </si>
  <si>
    <t>39208</t>
  </si>
  <si>
    <t>ARRUELA EM ALUMINIO, COM ROSCA, DE 1/2", PARA ELETRODUTO</t>
  </si>
  <si>
    <t>39174</t>
  </si>
  <si>
    <t>BUCHA EM ALUMINIO, COM ROSCA, DE 1/2", PARA ELETRODUTO</t>
  </si>
  <si>
    <t>96985</t>
  </si>
  <si>
    <t>HASTE DE ATERRAMENTO 5/8  PARA SPDA - FORNECIMENTO E INSTALAÇÃO. AF_12/2017</t>
  </si>
  <si>
    <t>39139</t>
  </si>
  <si>
    <t>ABRACADEIRA EM ACO PARA AMARRACAO DE ELETRODUTOS, TIPO U SIMPLES, COM 1"</t>
  </si>
  <si>
    <t>11270</t>
  </si>
  <si>
    <t>ABRACADEIRA DE LATAO PARA FIXACAO DE CABO PARA-RAIO, DIMENSOES 32 X 24 X 24 MM</t>
  </si>
  <si>
    <t>98111</t>
  </si>
  <si>
    <t>CAIXA DE INSPEÇÃO PARA ATERRAMENTO, CIRCULAR, EM POLIETILENO, DIÂMETRO INTERNO = 0,3 M. AF_12/2020</t>
  </si>
  <si>
    <t>21127</t>
  </si>
  <si>
    <t>FITA ISOLANTE ADESIVA ANTICHAMA, USO ATE 750 V, EM ROLO DE 19 MM X 5 M</t>
  </si>
  <si>
    <t>39961</t>
  </si>
  <si>
    <t>SILICONE ACETICO USO GERAL INCOLOR 280 G</t>
  </si>
  <si>
    <t>1091</t>
  </si>
  <si>
    <t>ARMACAO VERTICAL COM HASTE E CONTRA-PINO, EM CHAPA DE ACO GALVANIZADO 3/16", COM 1 ESTRIBO E 1 ISOLADOR</t>
  </si>
  <si>
    <t>101938</t>
  </si>
  <si>
    <t>CAIXA DE PROTEÇÃO PARA MEDIDOR MONOFÁSICO DE EMBUTIR - FORNECIMENTO E INSTALAÇÃO. AF_10/2020</t>
  </si>
  <si>
    <t>1597</t>
  </si>
  <si>
    <t>CONECTOR DE ALUMINIO TIPO PRENSA CABO, BITOLA 3/8", PARA CABOS DE DIAMETRO DE 9 A 10 MM</t>
  </si>
  <si>
    <t>1542</t>
  </si>
  <si>
    <t>TERMINAL METALICO A PRESSAO 1 CABO, PARA CABOS DE 4 A 10 MM2, COM 2 FUROS PARA FIXACAO</t>
  </si>
  <si>
    <t>POSTE EM CONCRETO PM100 OU ES100 - DUPLO T - 7,20M</t>
  </si>
  <si>
    <t>RAMAL ALIMENTADOR ENTRADA DE ENERGIA</t>
  </si>
  <si>
    <t>11821</t>
  </si>
  <si>
    <t>CONECTOR METALICO TIPO PARAFUSO FENDIDO (SPLIT BOLT), COM SEPARADOR DE CABOS BIMETALICOS, PARA CABOS ATE 25 MM2</t>
  </si>
  <si>
    <t>93081</t>
  </si>
  <si>
    <t>CONECTOR EM BRONZE/LATÃO, DN 15 MM X 1/2", SEM ANEL DE SOLDA, BOLSA X ROSCA F, INSTALADO EM RAMAL DE DISTRIBUIÇÃO  FORNECIMENTO E INSTALAÇÃO. AF_01/2016</t>
  </si>
  <si>
    <t>11274</t>
  </si>
  <si>
    <t>ALCA PREFORMADA DE SERVICO, EM ACO GALVANIZADO, PARA CONDUTORES DE ALUMINIO AWG 6 (CAA 6/1)</t>
  </si>
  <si>
    <t>CABO TRIPLEX EM ALUMÍNIO 16 MM²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</si>
</sst>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0%"/>
    <numFmt numFmtId="165" formatCode="_(&quot;R$ &quot;* #,##0.00_);_(&quot;R$ &quot;* \(#,##0.00\);_(&quot;R$ &quot;* \-??_);_(@_)"/>
  </numFmts>
  <fonts count="30" x14ac:knownFonts="1">
    <font>
      <sz val="11"/>
      <color theme="1"/>
      <name val="Calibri"/>
      <family val="2"/>
      <scheme val="minor"/>
    </font>
    <font>
      <sz val="8"/>
      <name val="Arial"/>
      <family val="2"/>
    </font>
    <font>
      <b/>
      <sz val="8"/>
      <name val="Arial"/>
      <family val="2"/>
    </font>
    <font>
      <b/>
      <sz val="8"/>
      <name val="Arial"/>
      <family val="2"/>
    </font>
    <font>
      <b/>
      <sz val="11"/>
      <color theme="1"/>
      <name val="Calibri"/>
      <family val="2"/>
      <scheme val="minor"/>
    </font>
    <font>
      <b/>
      <sz val="10"/>
      <name val="Arial"/>
      <family val="2"/>
    </font>
    <font>
      <b/>
      <sz val="10"/>
      <color rgb="FFFF0000"/>
      <name val="Arial"/>
      <family val="2"/>
    </font>
    <font>
      <b/>
      <sz val="12"/>
      <color rgb="FFC00000"/>
      <name val="Arial"/>
      <family val="2"/>
    </font>
    <font>
      <sz val="20"/>
      <color rgb="FFC00000"/>
      <name val="Arial"/>
      <family val="2"/>
    </font>
    <font>
      <sz val="11"/>
      <color theme="1"/>
      <name val="Calibri"/>
      <family val="2"/>
      <scheme val="minor"/>
    </font>
    <font>
      <sz val="16"/>
      <color rgb="FFFF0000"/>
      <name val="Arial"/>
      <family val="2"/>
    </font>
    <font>
      <b/>
      <sz val="10"/>
      <color rgb="FFC00000"/>
      <name val="Arial"/>
      <family val="2"/>
    </font>
    <font>
      <b/>
      <sz val="12"/>
      <name val="Arial"/>
      <family val="2"/>
    </font>
    <font>
      <sz val="8"/>
      <color indexed="8"/>
      <name val="Calibri"/>
      <family val="2"/>
    </font>
    <font>
      <b/>
      <sz val="8"/>
      <color indexed="8"/>
      <name val="Calibri"/>
      <family val="2"/>
    </font>
    <font>
      <sz val="10"/>
      <color indexed="8"/>
      <name val="Calibri"/>
      <family val="2"/>
    </font>
    <font>
      <i/>
      <sz val="10"/>
      <color indexed="8"/>
      <name val="Calibri"/>
      <family val="2"/>
    </font>
    <font>
      <b/>
      <sz val="10"/>
      <color indexed="8"/>
      <name val="Calibri"/>
      <family val="2"/>
    </font>
    <font>
      <sz val="10"/>
      <color indexed="10"/>
      <name val="Calibri"/>
      <family val="2"/>
    </font>
    <font>
      <sz val="10"/>
      <name val="Calibri"/>
      <family val="2"/>
    </font>
    <font>
      <b/>
      <sz val="10"/>
      <name val="Calibri"/>
      <family val="2"/>
    </font>
    <font>
      <sz val="11"/>
      <name val="Calibri"/>
      <family val="2"/>
    </font>
    <font>
      <sz val="11"/>
      <color indexed="10"/>
      <name val="Calibri"/>
      <family val="2"/>
    </font>
    <font>
      <b/>
      <sz val="8"/>
      <color theme="0"/>
      <name val="Arial"/>
      <family val="2"/>
    </font>
    <font>
      <sz val="8"/>
      <color theme="0"/>
      <name val="Arial"/>
      <family val="2"/>
    </font>
    <font>
      <sz val="12"/>
      <name val="Arial"/>
      <family val="2"/>
    </font>
    <font>
      <b/>
      <sz val="15"/>
      <name val="Arial"/>
      <family val="2"/>
    </font>
    <font>
      <sz val="8"/>
      <name val="Calibri"/>
      <family val="2"/>
      <scheme val="minor"/>
    </font>
    <font>
      <sz val="10"/>
      <name val="Arial"/>
      <family val="2"/>
    </font>
    <font>
      <sz val="9"/>
      <name val="Arial"/>
      <family val="2"/>
    </font>
  </fonts>
  <fills count="11">
    <fill>
      <patternFill patternType="none"/>
    </fill>
    <fill>
      <patternFill patternType="gray125"/>
    </fill>
    <fill>
      <patternFill patternType="solid">
        <fgColor indexed="27"/>
        <bgColor indexed="64"/>
      </patternFill>
    </fill>
    <fill>
      <patternFill patternType="solid">
        <fgColor theme="0" tint="-0.14999847407452621"/>
        <bgColor indexed="64"/>
      </patternFill>
    </fill>
    <fill>
      <patternFill patternType="solid">
        <fgColor indexed="26"/>
        <bgColor indexed="64"/>
      </patternFill>
    </fill>
    <fill>
      <patternFill patternType="mediumGray"/>
    </fill>
    <fill>
      <patternFill patternType="solid">
        <fgColor indexed="3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indexed="31"/>
        <bgColor indexed="42"/>
      </patternFill>
    </fill>
  </fills>
  <borders count="74">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medium">
        <color indexed="64"/>
      </right>
      <top/>
      <bottom/>
      <diagonal/>
    </border>
  </borders>
  <cellStyleXfs count="5">
    <xf numFmtId="0" fontId="0" fillId="0" borderId="0"/>
    <xf numFmtId="9" fontId="9" fillId="0" borderId="0" applyFont="0" applyFill="0" applyBorder="0" applyAlignment="0" applyProtection="0"/>
    <xf numFmtId="43" fontId="9" fillId="0" borderId="0" applyFont="0" applyFill="0" applyBorder="0" applyAlignment="0" applyProtection="0"/>
    <xf numFmtId="165" fontId="28" fillId="0" borderId="0" applyFill="0" applyBorder="0" applyAlignment="0" applyProtection="0"/>
    <xf numFmtId="0" fontId="28" fillId="0" borderId="0"/>
  </cellStyleXfs>
  <cellXfs count="223">
    <xf numFmtId="0" fontId="0" fillId="0" borderId="0" xfId="0"/>
    <xf numFmtId="0" fontId="0" fillId="0" borderId="0" xfId="0" applyAlignment="1">
      <alignment horizontal="center"/>
    </xf>
    <xf numFmtId="0" fontId="2" fillId="0" borderId="1" xfId="0" applyFont="1" applyBorder="1" applyAlignment="1" applyProtection="1">
      <alignment horizontal="center"/>
    </xf>
    <xf numFmtId="0" fontId="3" fillId="0" borderId="1" xfId="0" applyFont="1" applyBorder="1" applyAlignment="1" applyProtection="1">
      <alignment horizontal="center"/>
    </xf>
    <xf numFmtId="4" fontId="3" fillId="0" borderId="1" xfId="0" applyNumberFormat="1" applyFont="1" applyBorder="1" applyAlignment="1" applyProtection="1">
      <alignment horizontal="center"/>
    </xf>
    <xf numFmtId="4" fontId="4" fillId="3" borderId="0" xfId="0" applyNumberFormat="1" applyFont="1" applyFill="1" applyAlignment="1" applyProtection="1">
      <alignment horizontal="right"/>
    </xf>
    <xf numFmtId="4" fontId="6" fillId="0" borderId="1" xfId="0" applyNumberFormat="1" applyFont="1" applyBorder="1" applyAlignment="1" applyProtection="1">
      <alignment horizontal="center"/>
    </xf>
    <xf numFmtId="0" fontId="7" fillId="2" borderId="2" xfId="0" applyFont="1" applyFill="1" applyBorder="1" applyAlignment="1" applyProtection="1">
      <alignment horizontal="center" vertical="top" wrapText="1"/>
    </xf>
    <xf numFmtId="4" fontId="6" fillId="0" borderId="0" xfId="0" applyNumberFormat="1" applyFont="1" applyBorder="1" applyAlignment="1" applyProtection="1">
      <alignment horizontal="center"/>
    </xf>
    <xf numFmtId="164" fontId="10" fillId="3" borderId="2" xfId="1" applyNumberFormat="1" applyFont="1" applyFill="1" applyBorder="1" applyAlignment="1" applyProtection="1">
      <alignment horizontal="center" vertical="center"/>
      <protection locked="0"/>
    </xf>
    <xf numFmtId="0" fontId="1" fillId="0" borderId="0" xfId="0" applyFont="1" applyFill="1" applyBorder="1" applyAlignment="1" applyProtection="1">
      <alignment vertical="center"/>
    </xf>
    <xf numFmtId="0" fontId="1" fillId="0" borderId="0" xfId="0" applyFont="1" applyBorder="1" applyAlignment="1" applyProtection="1">
      <alignment vertical="center"/>
    </xf>
    <xf numFmtId="0" fontId="2" fillId="0" borderId="0" xfId="0"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xf>
    <xf numFmtId="2" fontId="2" fillId="0" borderId="11" xfId="0" applyNumberFormat="1" applyFont="1" applyBorder="1" applyAlignment="1" applyProtection="1">
      <alignment horizontal="center" vertical="center"/>
    </xf>
    <xf numFmtId="0" fontId="2" fillId="0" borderId="11" xfId="0" applyFont="1" applyBorder="1" applyAlignment="1" applyProtection="1">
      <alignment horizontal="center" vertical="center"/>
    </xf>
    <xf numFmtId="4" fontId="1" fillId="0" borderId="2" xfId="0" applyNumberFormat="1" applyFont="1" applyBorder="1" applyAlignment="1" applyProtection="1">
      <alignment horizontal="justify" vertical="top" wrapText="1"/>
    </xf>
    <xf numFmtId="4" fontId="1" fillId="0" borderId="2" xfId="0" applyNumberFormat="1" applyFont="1" applyBorder="1" applyAlignment="1" applyProtection="1"/>
    <xf numFmtId="4" fontId="1" fillId="4" borderId="2" xfId="0" applyNumberFormat="1" applyFont="1" applyFill="1" applyBorder="1" applyAlignment="1" applyProtection="1">
      <protection locked="0"/>
    </xf>
    <xf numFmtId="4" fontId="1" fillId="4" borderId="4" xfId="0" applyNumberFormat="1" applyFont="1" applyFill="1" applyBorder="1" applyAlignment="1" applyProtection="1">
      <protection locked="0"/>
    </xf>
    <xf numFmtId="0" fontId="2" fillId="0" borderId="19" xfId="0" applyFont="1" applyBorder="1" applyAlignment="1" applyProtection="1">
      <alignment horizontal="right" vertical="center"/>
    </xf>
    <xf numFmtId="4" fontId="2" fillId="0" borderId="11" xfId="0" applyNumberFormat="1" applyFont="1" applyBorder="1" applyAlignment="1" applyProtection="1">
      <alignment vertical="center"/>
    </xf>
    <xf numFmtId="0" fontId="2" fillId="0" borderId="7" xfId="0" applyFont="1" applyBorder="1" applyAlignment="1" applyProtection="1">
      <alignment horizontal="right" vertical="center"/>
    </xf>
    <xf numFmtId="4" fontId="1" fillId="0" borderId="0" xfId="0" applyNumberFormat="1" applyFont="1" applyFill="1" applyBorder="1" applyAlignment="1" applyProtection="1">
      <protection locked="0"/>
    </xf>
    <xf numFmtId="0" fontId="0" fillId="0" borderId="0" xfId="0" applyProtection="1">
      <protection locked="0"/>
    </xf>
    <xf numFmtId="10" fontId="1" fillId="0" borderId="2" xfId="1" applyNumberFormat="1" applyFont="1" applyBorder="1" applyAlignment="1" applyProtection="1"/>
    <xf numFmtId="9" fontId="2" fillId="0" borderId="11" xfId="1" applyFont="1" applyBorder="1" applyAlignment="1" applyProtection="1">
      <alignment vertical="center"/>
    </xf>
    <xf numFmtId="10" fontId="2" fillId="0" borderId="11" xfId="1" applyNumberFormat="1" applyFont="1" applyBorder="1" applyAlignment="1" applyProtection="1">
      <alignment vertical="center"/>
    </xf>
    <xf numFmtId="0" fontId="2" fillId="0" borderId="20" xfId="0" applyNumberFormat="1" applyFont="1" applyFill="1" applyBorder="1" applyAlignment="1" applyProtection="1">
      <alignment vertical="center"/>
    </xf>
    <xf numFmtId="0" fontId="2" fillId="0" borderId="29" xfId="0" applyNumberFormat="1" applyFont="1" applyFill="1" applyBorder="1" applyAlignment="1" applyProtection="1">
      <alignment vertical="center"/>
    </xf>
    <xf numFmtId="0" fontId="2" fillId="0" borderId="21" xfId="0" applyNumberFormat="1" applyFont="1" applyFill="1" applyBorder="1" applyAlignment="1" applyProtection="1">
      <alignment vertical="center"/>
    </xf>
    <xf numFmtId="0" fontId="1" fillId="0" borderId="29" xfId="0" applyFont="1" applyFill="1" applyBorder="1" applyAlignment="1" applyProtection="1">
      <alignment vertical="center"/>
    </xf>
    <xf numFmtId="0" fontId="2" fillId="0" borderId="29"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14" fillId="0" borderId="16" xfId="0" applyNumberFormat="1" applyFont="1" applyFill="1" applyBorder="1" applyAlignment="1">
      <alignment horizontal="left" vertical="center"/>
    </xf>
    <xf numFmtId="0" fontId="13" fillId="0" borderId="0" xfId="0" applyNumberFormat="1" applyFont="1" applyFill="1" applyAlignment="1">
      <alignment horizontal="left" vertical="center"/>
    </xf>
    <xf numFmtId="0" fontId="13" fillId="0" borderId="0" xfId="0" applyNumberFormat="1" applyFont="1" applyFill="1" applyAlignment="1" applyProtection="1">
      <alignment horizontal="left" vertical="center" wrapText="1"/>
      <protection hidden="1"/>
    </xf>
    <xf numFmtId="0" fontId="13" fillId="0" borderId="0" xfId="0" applyNumberFormat="1" applyFont="1" applyFill="1" applyAlignment="1" applyProtection="1">
      <alignment horizontal="left" vertical="center"/>
    </xf>
    <xf numFmtId="0" fontId="14" fillId="0" borderId="10" xfId="0" applyNumberFormat="1" applyFont="1" applyFill="1" applyBorder="1" applyAlignment="1">
      <alignment horizontal="left" vertical="center"/>
    </xf>
    <xf numFmtId="0" fontId="15" fillId="0" borderId="0" xfId="0" applyFont="1" applyAlignment="1">
      <alignment horizontal="lef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15" fillId="0" borderId="0" xfId="0" applyFont="1" applyAlignment="1">
      <alignment horizontal="left" vertical="top"/>
    </xf>
    <xf numFmtId="0" fontId="15" fillId="0" borderId="0" xfId="0" applyFont="1"/>
    <xf numFmtId="0" fontId="16" fillId="0" borderId="20" xfId="0" applyFont="1" applyBorder="1" applyAlignment="1">
      <alignment horizontal="center"/>
    </xf>
    <xf numFmtId="0" fontId="16" fillId="0" borderId="29" xfId="0" applyFont="1" applyBorder="1" applyAlignment="1">
      <alignment horizontal="center"/>
    </xf>
    <xf numFmtId="0" fontId="16" fillId="0" borderId="11" xfId="0" applyFont="1" applyBorder="1" applyAlignment="1">
      <alignment horizontal="center"/>
    </xf>
    <xf numFmtId="0" fontId="15" fillId="0" borderId="31" xfId="0" applyFont="1" applyBorder="1"/>
    <xf numFmtId="0" fontId="15" fillId="0" borderId="23" xfId="0" applyFont="1" applyBorder="1"/>
    <xf numFmtId="0" fontId="15" fillId="0" borderId="32" xfId="0" applyFont="1" applyFill="1" applyBorder="1" applyAlignment="1">
      <alignment horizontal="center"/>
    </xf>
    <xf numFmtId="10" fontId="15" fillId="7" borderId="32" xfId="1" applyNumberFormat="1" applyFont="1" applyFill="1" applyBorder="1" applyProtection="1">
      <protection locked="0"/>
    </xf>
    <xf numFmtId="0" fontId="15" fillId="0" borderId="26" xfId="0" applyFont="1" applyBorder="1"/>
    <xf numFmtId="0" fontId="15" fillId="0" borderId="5" xfId="0" applyFont="1" applyBorder="1"/>
    <xf numFmtId="0" fontId="15" fillId="0" borderId="33" xfId="0" applyFont="1" applyFill="1" applyBorder="1" applyAlignment="1">
      <alignment horizontal="center"/>
    </xf>
    <xf numFmtId="10" fontId="15" fillId="7" borderId="33" xfId="1" applyNumberFormat="1" applyFont="1" applyFill="1" applyBorder="1" applyProtection="1">
      <protection locked="0"/>
    </xf>
    <xf numFmtId="0" fontId="15" fillId="0" borderId="28" xfId="0" applyFont="1" applyBorder="1"/>
    <xf numFmtId="0" fontId="15" fillId="0" borderId="3" xfId="0" applyFont="1" applyBorder="1"/>
    <xf numFmtId="10" fontId="15" fillId="7" borderId="34" xfId="1" applyNumberFormat="1" applyFont="1" applyFill="1" applyBorder="1" applyProtection="1">
      <protection locked="0"/>
    </xf>
    <xf numFmtId="0" fontId="15" fillId="0" borderId="4" xfId="0" applyFont="1" applyBorder="1"/>
    <xf numFmtId="0" fontId="15" fillId="0" borderId="27" xfId="0" applyFont="1" applyBorder="1"/>
    <xf numFmtId="0" fontId="15" fillId="0" borderId="30" xfId="0" applyFont="1" applyFill="1" applyBorder="1" applyAlignment="1">
      <alignment horizontal="center"/>
    </xf>
    <xf numFmtId="0" fontId="15" fillId="0" borderId="13" xfId="0" applyFont="1" applyBorder="1"/>
    <xf numFmtId="10" fontId="15" fillId="0" borderId="33" xfId="1" applyNumberFormat="1" applyFont="1" applyFill="1" applyBorder="1" applyProtection="1"/>
    <xf numFmtId="0" fontId="15" fillId="0" borderId="25" xfId="0" applyFont="1" applyBorder="1"/>
    <xf numFmtId="0" fontId="15" fillId="0" borderId="0" xfId="0" applyFont="1" applyBorder="1"/>
    <xf numFmtId="0" fontId="15" fillId="0" borderId="35" xfId="0" applyFont="1" applyBorder="1"/>
    <xf numFmtId="10" fontId="15" fillId="0" borderId="34" xfId="1" applyNumberFormat="1" applyFont="1" applyFill="1" applyBorder="1" applyAlignment="1" applyProtection="1">
      <alignment horizontal="right"/>
    </xf>
    <xf numFmtId="0" fontId="15" fillId="0" borderId="29" xfId="0" applyFont="1" applyBorder="1"/>
    <xf numFmtId="10" fontId="15" fillId="0" borderId="11" xfId="1" applyNumberFormat="1" applyFont="1" applyFill="1" applyBorder="1"/>
    <xf numFmtId="0" fontId="17" fillId="0" borderId="20" xfId="0" applyFont="1" applyFill="1" applyBorder="1"/>
    <xf numFmtId="0" fontId="17" fillId="0" borderId="29" xfId="0" applyFont="1" applyFill="1" applyBorder="1"/>
    <xf numFmtId="10" fontId="17" fillId="0" borderId="11" xfId="1" applyNumberFormat="1" applyFont="1" applyFill="1" applyBorder="1"/>
    <xf numFmtId="0" fontId="18" fillId="0" borderId="0" xfId="0" applyFont="1" applyAlignment="1">
      <alignment vertical="center" wrapText="1"/>
    </xf>
    <xf numFmtId="10" fontId="19" fillId="7" borderId="0" xfId="0" applyNumberFormat="1" applyFont="1" applyFill="1" applyAlignment="1" applyProtection="1">
      <alignment horizontal="left" vertical="center" wrapText="1"/>
      <protection locked="0"/>
    </xf>
    <xf numFmtId="0" fontId="19" fillId="0" borderId="0" xfId="0" applyFont="1" applyFill="1" applyAlignment="1" applyProtection="1">
      <alignment horizontal="right" vertical="center" wrapText="1"/>
    </xf>
    <xf numFmtId="0" fontId="21" fillId="0" borderId="0" xfId="0" applyFont="1" applyFill="1" applyAlignment="1" applyProtection="1">
      <alignment horizontal="right" vertical="center" wrapText="1"/>
    </xf>
    <xf numFmtId="10" fontId="19" fillId="0" borderId="0" xfId="0" applyNumberFormat="1" applyFont="1" applyFill="1" applyAlignment="1" applyProtection="1">
      <alignment horizontal="left" vertical="center" wrapText="1"/>
    </xf>
    <xf numFmtId="0" fontId="18" fillId="0" borderId="0" xfId="0" applyFont="1" applyFill="1" applyAlignment="1" applyProtection="1">
      <alignment vertical="center" wrapText="1"/>
    </xf>
    <xf numFmtId="0" fontId="18" fillId="0" borderId="23" xfId="0" applyFont="1" applyBorder="1" applyAlignment="1">
      <alignment vertical="center" wrapText="1"/>
    </xf>
    <xf numFmtId="0" fontId="22" fillId="0" borderId="23" xfId="0" applyFont="1" applyBorder="1" applyAlignment="1">
      <alignment vertical="center"/>
    </xf>
    <xf numFmtId="0" fontId="22" fillId="0" borderId="0" xfId="0" applyFont="1" applyAlignment="1">
      <alignment vertical="center"/>
    </xf>
    <xf numFmtId="0" fontId="15" fillId="0" borderId="0" xfId="0" applyFont="1" applyFill="1" applyAlignment="1">
      <alignment horizontal="right"/>
    </xf>
    <xf numFmtId="14" fontId="19" fillId="7" borderId="0" xfId="0" applyNumberFormat="1" applyFont="1" applyFill="1" applyAlignment="1" applyProtection="1">
      <alignment horizontal="left" vertical="center" wrapText="1"/>
      <protection locked="0"/>
    </xf>
    <xf numFmtId="0" fontId="15" fillId="0" borderId="0" xfId="0" applyFont="1" applyFill="1"/>
    <xf numFmtId="49" fontId="15" fillId="0" borderId="0" xfId="0" applyNumberFormat="1" applyFont="1" applyFill="1" applyAlignment="1">
      <alignment wrapText="1"/>
    </xf>
    <xf numFmtId="0" fontId="0" fillId="0" borderId="0" xfId="0" applyFill="1" applyAlignment="1">
      <alignment wrapText="1"/>
    </xf>
    <xf numFmtId="0" fontId="15" fillId="0" borderId="30" xfId="0" applyFont="1" applyBorder="1" applyAlignment="1">
      <alignment horizontal="center"/>
    </xf>
    <xf numFmtId="0" fontId="17" fillId="0" borderId="0" xfId="0" applyFont="1" applyAlignment="1">
      <alignment vertical="center"/>
    </xf>
    <xf numFmtId="0" fontId="17" fillId="0" borderId="10" xfId="0" applyFont="1" applyBorder="1" applyAlignment="1">
      <alignment horizontal="center" vertical="center"/>
    </xf>
    <xf numFmtId="0" fontId="13" fillId="0" borderId="18" xfId="0" applyNumberFormat="1" applyFont="1" applyFill="1" applyBorder="1" applyAlignment="1">
      <alignment horizontal="left" vertical="center"/>
    </xf>
    <xf numFmtId="0" fontId="13" fillId="0" borderId="9" xfId="0" applyNumberFormat="1" applyFont="1" applyFill="1" applyBorder="1" applyAlignment="1">
      <alignment horizontal="left" vertical="center"/>
    </xf>
    <xf numFmtId="4" fontId="1" fillId="4" borderId="14" xfId="0" applyNumberFormat="1" applyFont="1" applyFill="1" applyBorder="1" applyAlignment="1" applyProtection="1">
      <protection locked="0"/>
    </xf>
    <xf numFmtId="4" fontId="1" fillId="4" borderId="24" xfId="0" applyNumberFormat="1" applyFont="1" applyFill="1" applyBorder="1" applyAlignment="1" applyProtection="1">
      <protection locked="0"/>
    </xf>
    <xf numFmtId="0" fontId="0" fillId="0" borderId="8" xfId="0" applyBorder="1" applyProtection="1">
      <protection locked="0"/>
    </xf>
    <xf numFmtId="0" fontId="2" fillId="0" borderId="10" xfId="0" applyFont="1" applyBorder="1" applyAlignment="1" applyProtection="1">
      <alignment horizontal="center" vertical="center"/>
    </xf>
    <xf numFmtId="0" fontId="12" fillId="0" borderId="0" xfId="0" applyFont="1" applyFill="1" applyBorder="1" applyAlignment="1" applyProtection="1">
      <alignment horizontal="center" vertical="center"/>
    </xf>
    <xf numFmtId="10" fontId="24" fillId="0" borderId="2" xfId="1" applyNumberFormat="1" applyFont="1" applyBorder="1" applyAlignment="1" applyProtection="1"/>
    <xf numFmtId="4" fontId="1" fillId="3" borderId="0" xfId="0" applyNumberFormat="1" applyFont="1" applyFill="1" applyBorder="1" applyAlignment="1" applyProtection="1">
      <protection locked="0"/>
    </xf>
    <xf numFmtId="0" fontId="2" fillId="0" borderId="0" xfId="0" applyNumberFormat="1" applyFont="1" applyFill="1" applyBorder="1" applyAlignment="1" applyProtection="1">
      <alignment vertical="center"/>
    </xf>
    <xf numFmtId="0" fontId="2" fillId="0" borderId="0" xfId="0" applyFont="1" applyBorder="1" applyAlignment="1" applyProtection="1">
      <alignment horizontal="center" vertical="center"/>
    </xf>
    <xf numFmtId="4" fontId="1" fillId="0" borderId="0" xfId="0" applyNumberFormat="1" applyFont="1" applyBorder="1" applyAlignment="1" applyProtection="1"/>
    <xf numFmtId="10" fontId="23" fillId="0" borderId="0" xfId="1" applyNumberFormat="1" applyFont="1" applyBorder="1" applyAlignment="1" applyProtection="1">
      <alignment vertical="center"/>
    </xf>
    <xf numFmtId="4" fontId="23" fillId="0" borderId="0" xfId="0" applyNumberFormat="1" applyFont="1" applyBorder="1" applyAlignment="1" applyProtection="1">
      <alignment horizontal="right" vertical="center"/>
    </xf>
    <xf numFmtId="10" fontId="25" fillId="0" borderId="37" xfId="0" applyNumberFormat="1" applyFont="1" applyFill="1" applyBorder="1" applyAlignment="1">
      <alignment horizontal="center" vertical="center"/>
    </xf>
    <xf numFmtId="10" fontId="25" fillId="0" borderId="36" xfId="0" applyNumberFormat="1" applyFont="1" applyFill="1" applyBorder="1" applyAlignment="1">
      <alignment horizontal="center" vertical="center"/>
    </xf>
    <xf numFmtId="10" fontId="25" fillId="0" borderId="12" xfId="0" applyNumberFormat="1" applyFont="1" applyFill="1" applyBorder="1" applyAlignment="1">
      <alignment horizontal="center" vertical="center"/>
    </xf>
    <xf numFmtId="10" fontId="25" fillId="0" borderId="2" xfId="0" applyNumberFormat="1" applyFont="1" applyFill="1" applyBorder="1" applyAlignment="1">
      <alignment horizontal="center" vertical="center"/>
    </xf>
    <xf numFmtId="10" fontId="25" fillId="0" borderId="38" xfId="0" applyNumberFormat="1" applyFont="1" applyFill="1" applyBorder="1" applyAlignment="1">
      <alignment horizontal="center" vertical="center"/>
    </xf>
    <xf numFmtId="10" fontId="25" fillId="0" borderId="39" xfId="0" applyNumberFormat="1" applyFont="1" applyFill="1" applyBorder="1" applyAlignment="1">
      <alignment horizontal="center" vertical="center"/>
    </xf>
    <xf numFmtId="0" fontId="12" fillId="8" borderId="40" xfId="0" applyFont="1" applyFill="1" applyBorder="1" applyAlignment="1">
      <alignment vertical="center"/>
    </xf>
    <xf numFmtId="10" fontId="25" fillId="0" borderId="41" xfId="0" applyNumberFormat="1" applyFont="1" applyFill="1" applyBorder="1" applyAlignment="1">
      <alignment horizontal="center" vertical="center"/>
    </xf>
    <xf numFmtId="10" fontId="25" fillId="0" borderId="42" xfId="0" applyNumberFormat="1" applyFont="1" applyFill="1" applyBorder="1" applyAlignment="1">
      <alignment horizontal="center" vertical="center"/>
    </xf>
    <xf numFmtId="10" fontId="25" fillId="0" borderId="43" xfId="0" applyNumberFormat="1" applyFont="1" applyFill="1" applyBorder="1" applyAlignment="1">
      <alignment horizontal="center" vertical="center"/>
    </xf>
    <xf numFmtId="10" fontId="25" fillId="0" borderId="50" xfId="0" applyNumberFormat="1" applyFont="1" applyFill="1" applyBorder="1" applyAlignment="1">
      <alignment horizontal="center" vertical="center"/>
    </xf>
    <xf numFmtId="10" fontId="25" fillId="0" borderId="51" xfId="0" applyNumberFormat="1" applyFont="1" applyFill="1" applyBorder="1" applyAlignment="1">
      <alignment horizontal="center" vertical="center"/>
    </xf>
    <xf numFmtId="10" fontId="25" fillId="0" borderId="52" xfId="0" applyNumberFormat="1" applyFont="1" applyFill="1" applyBorder="1" applyAlignment="1">
      <alignment horizontal="center" vertical="center"/>
    </xf>
    <xf numFmtId="0" fontId="12" fillId="8" borderId="53"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2" fillId="8" borderId="54" xfId="0" applyFont="1" applyFill="1" applyBorder="1" applyAlignment="1">
      <alignment horizontal="center" vertical="center" wrapText="1"/>
    </xf>
    <xf numFmtId="0" fontId="2" fillId="0" borderId="59" xfId="0" applyFont="1" applyBorder="1" applyAlignment="1" applyProtection="1">
      <alignment horizontal="center" vertical="center"/>
    </xf>
    <xf numFmtId="0" fontId="2" fillId="0" borderId="62" xfId="0" applyFont="1" applyBorder="1" applyAlignment="1" applyProtection="1">
      <alignment horizontal="center" vertical="center"/>
    </xf>
    <xf numFmtId="0" fontId="1" fillId="0" borderId="63" xfId="0" applyFont="1" applyBorder="1" applyAlignment="1" applyProtection="1">
      <alignment horizontal="center" vertical="top"/>
    </xf>
    <xf numFmtId="4" fontId="1" fillId="0" borderId="42" xfId="0" applyNumberFormat="1" applyFont="1" applyBorder="1" applyAlignment="1" applyProtection="1"/>
    <xf numFmtId="0" fontId="2" fillId="0" borderId="64" xfId="0" applyFont="1" applyBorder="1" applyAlignment="1" applyProtection="1">
      <alignment horizontal="center" vertical="center"/>
    </xf>
    <xf numFmtId="0" fontId="2" fillId="0" borderId="65" xfId="0" applyFont="1" applyBorder="1" applyAlignment="1" applyProtection="1">
      <alignment horizontal="center" vertical="center"/>
    </xf>
    <xf numFmtId="0" fontId="2" fillId="0" borderId="66" xfId="0" applyFont="1" applyBorder="1" applyAlignment="1" applyProtection="1">
      <alignment horizontal="center" vertical="center"/>
    </xf>
    <xf numFmtId="0" fontId="2" fillId="0" borderId="67" xfId="0" applyFont="1" applyBorder="1" applyAlignment="1" applyProtection="1">
      <alignment horizontal="right" vertical="center"/>
    </xf>
    <xf numFmtId="0" fontId="2" fillId="5" borderId="68" xfId="0" applyFont="1" applyFill="1" applyBorder="1" applyAlignment="1" applyProtection="1">
      <alignment vertical="center"/>
    </xf>
    <xf numFmtId="43" fontId="1" fillId="3" borderId="2" xfId="2" applyFont="1" applyFill="1" applyBorder="1" applyAlignment="1" applyProtection="1">
      <protection locked="0"/>
    </xf>
    <xf numFmtId="43" fontId="4" fillId="0" borderId="0" xfId="0" applyNumberFormat="1" applyFont="1" applyAlignment="1">
      <alignment horizontal="center"/>
    </xf>
    <xf numFmtId="43" fontId="0" fillId="0" borderId="0" xfId="0" applyNumberFormat="1"/>
    <xf numFmtId="4" fontId="1" fillId="0" borderId="0" xfId="0" quotePrefix="1" applyNumberFormat="1" applyFont="1" applyFill="1" applyBorder="1" applyAlignment="1" applyProtection="1">
      <protection locked="0"/>
    </xf>
    <xf numFmtId="0" fontId="2" fillId="9" borderId="2" xfId="0" applyFont="1" applyFill="1" applyBorder="1" applyAlignment="1" applyProtection="1">
      <alignment horizontal="center"/>
    </xf>
    <xf numFmtId="0" fontId="2" fillId="9" borderId="2" xfId="0" applyFont="1" applyFill="1" applyBorder="1" applyAlignment="1" applyProtection="1">
      <alignment horizontal="justify" vertical="top" wrapText="1"/>
    </xf>
    <xf numFmtId="4" fontId="2" fillId="9" borderId="2" xfId="0" applyNumberFormat="1" applyFont="1" applyFill="1" applyBorder="1" applyAlignment="1" applyProtection="1"/>
    <xf numFmtId="43" fontId="2" fillId="9" borderId="2" xfId="2" applyFont="1" applyFill="1" applyBorder="1" applyAlignment="1" applyProtection="1"/>
    <xf numFmtId="0" fontId="1" fillId="9" borderId="2" xfId="0" applyFont="1" applyFill="1" applyBorder="1" applyAlignment="1" applyProtection="1">
      <alignment horizontal="center"/>
    </xf>
    <xf numFmtId="0" fontId="1" fillId="9" borderId="2" xfId="0" applyFont="1" applyFill="1" applyBorder="1" applyAlignment="1" applyProtection="1">
      <alignment horizontal="justify" vertical="top" wrapText="1"/>
    </xf>
    <xf numFmtId="4" fontId="1" fillId="9" borderId="2" xfId="0" applyNumberFormat="1" applyFont="1" applyFill="1" applyBorder="1" applyAlignment="1" applyProtection="1"/>
    <xf numFmtId="43" fontId="1" fillId="9" borderId="2" xfId="2" applyFont="1" applyFill="1" applyBorder="1" applyAlignment="1" applyProtection="1"/>
    <xf numFmtId="165" fontId="29" fillId="10" borderId="70" xfId="3" applyFont="1" applyFill="1" applyBorder="1" applyAlignment="1" applyProtection="1">
      <protection locked="0"/>
    </xf>
    <xf numFmtId="165" fontId="29" fillId="10" borderId="71" xfId="3" applyFont="1" applyFill="1" applyBorder="1" applyAlignment="1" applyProtection="1">
      <protection locked="0"/>
    </xf>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4" fontId="3" fillId="3" borderId="1" xfId="0" applyNumberFormat="1" applyFont="1" applyFill="1" applyBorder="1" applyAlignment="1" applyProtection="1">
      <alignment horizontal="center" vertical="center"/>
    </xf>
    <xf numFmtId="0" fontId="0" fillId="0" borderId="0" xfId="0" applyAlignment="1">
      <alignment horizontal="center" vertical="center"/>
    </xf>
    <xf numFmtId="43" fontId="1" fillId="3" borderId="2" xfId="2" applyFont="1" applyFill="1" applyBorder="1" applyAlignment="1" applyProtection="1">
      <alignment vertical="center"/>
      <protection locked="0"/>
    </xf>
    <xf numFmtId="4" fontId="6" fillId="0" borderId="1" xfId="0" applyNumberFormat="1" applyFont="1" applyBorder="1" applyAlignment="1" applyProtection="1">
      <alignment horizontal="center" vertical="center"/>
    </xf>
    <xf numFmtId="4" fontId="6" fillId="0" borderId="0" xfId="0" applyNumberFormat="1" applyFont="1" applyBorder="1" applyAlignment="1" applyProtection="1">
      <alignment horizontal="center" vertical="center"/>
    </xf>
    <xf numFmtId="0" fontId="1" fillId="9" borderId="5" xfId="0" applyFont="1" applyFill="1" applyBorder="1" applyAlignment="1" applyProtection="1">
      <alignment horizontal="center"/>
    </xf>
    <xf numFmtId="0" fontId="1" fillId="9" borderId="5" xfId="0" applyFont="1" applyFill="1" applyBorder="1" applyAlignment="1" applyProtection="1">
      <alignment horizontal="justify" vertical="top" wrapText="1"/>
    </xf>
    <xf numFmtId="4" fontId="1" fillId="9" borderId="5" xfId="0" applyNumberFormat="1" applyFont="1" applyFill="1" applyBorder="1" applyAlignment="1" applyProtection="1"/>
    <xf numFmtId="43" fontId="1" fillId="9" borderId="5" xfId="2" applyFont="1" applyFill="1" applyBorder="1" applyAlignment="1" applyProtection="1"/>
    <xf numFmtId="43" fontId="1" fillId="9" borderId="6" xfId="2" applyFont="1" applyFill="1" applyBorder="1" applyAlignment="1" applyProtection="1"/>
    <xf numFmtId="43" fontId="1" fillId="3" borderId="0" xfId="2" applyFont="1" applyFill="1" applyBorder="1" applyAlignment="1" applyProtection="1">
      <protection locked="0"/>
    </xf>
    <xf numFmtId="0" fontId="2" fillId="0" borderId="0" xfId="0" applyFont="1" applyBorder="1" applyAlignment="1" applyProtection="1">
      <alignment horizontal="right" vertical="center"/>
    </xf>
    <xf numFmtId="2" fontId="2" fillId="0" borderId="0" xfId="0" applyNumberFormat="1" applyFont="1" applyBorder="1" applyAlignment="1" applyProtection="1">
      <alignment horizontal="center" vertical="center"/>
    </xf>
    <xf numFmtId="0" fontId="2" fillId="0" borderId="73" xfId="0" applyFont="1" applyBorder="1" applyAlignment="1" applyProtection="1">
      <alignment horizontal="center" vertical="center"/>
    </xf>
    <xf numFmtId="0" fontId="2" fillId="0" borderId="0" xfId="0" applyFont="1" applyBorder="1" applyAlignment="1" applyProtection="1">
      <alignment horizontal="left" vertical="center" wrapText="1"/>
    </xf>
    <xf numFmtId="4" fontId="2" fillId="0" borderId="2" xfId="0" applyNumberFormat="1" applyFont="1" applyBorder="1" applyAlignment="1" applyProtection="1">
      <alignment horizontal="justify" vertical="top" wrapText="1"/>
    </xf>
    <xf numFmtId="0" fontId="2" fillId="0" borderId="63" xfId="0" applyFont="1" applyBorder="1" applyAlignment="1" applyProtection="1">
      <alignment horizontal="center" vertical="top"/>
    </xf>
    <xf numFmtId="0" fontId="4" fillId="3" borderId="3" xfId="0" applyFont="1" applyFill="1" applyBorder="1" applyAlignment="1">
      <alignment horizontal="right"/>
    </xf>
    <xf numFmtId="0" fontId="5" fillId="0" borderId="0" xfId="0" applyFont="1" applyFill="1" applyBorder="1" applyAlignment="1" applyProtection="1">
      <alignment horizontal="left" vertical="top" wrapText="1"/>
    </xf>
    <xf numFmtId="4" fontId="12" fillId="0" borderId="0" xfId="0" applyNumberFormat="1" applyFont="1" applyFill="1" applyBorder="1" applyAlignment="1" applyProtection="1">
      <alignment horizontal="center"/>
      <protection locked="0"/>
    </xf>
    <xf numFmtId="0" fontId="11" fillId="2" borderId="14"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8" fillId="2" borderId="14" xfId="0" applyFont="1" applyFill="1" applyBorder="1" applyAlignment="1" applyProtection="1">
      <alignment horizontal="center" vertical="top" wrapText="1"/>
    </xf>
    <xf numFmtId="0" fontId="8" fillId="2" borderId="15" xfId="0" applyFont="1" applyFill="1" applyBorder="1" applyAlignment="1" applyProtection="1">
      <alignment horizontal="center" vertical="top" wrapText="1"/>
    </xf>
    <xf numFmtId="0" fontId="8" fillId="2" borderId="1" xfId="0" applyFont="1" applyFill="1" applyBorder="1" applyAlignment="1" applyProtection="1">
      <alignment horizontal="center" vertical="top" wrapText="1"/>
    </xf>
    <xf numFmtId="0" fontId="5" fillId="0" borderId="23" xfId="0" applyFont="1" applyFill="1" applyBorder="1" applyAlignment="1" applyProtection="1">
      <alignment horizontal="left" vertical="top" wrapText="1"/>
    </xf>
    <xf numFmtId="0" fontId="5" fillId="0" borderId="4" xfId="0" applyFont="1" applyFill="1" applyBorder="1" applyAlignment="1" applyProtection="1">
      <alignment horizontal="left" vertical="top" wrapText="1"/>
    </xf>
    <xf numFmtId="0" fontId="5" fillId="0" borderId="5"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1" fillId="9" borderId="5" xfId="0" applyFont="1" applyFill="1" applyBorder="1" applyAlignment="1" applyProtection="1">
      <alignment horizontal="center" vertical="top" wrapText="1"/>
    </xf>
    <xf numFmtId="0" fontId="1" fillId="9" borderId="6" xfId="0" applyFont="1" applyFill="1" applyBorder="1" applyAlignment="1" applyProtection="1">
      <alignment horizontal="center" vertical="top" wrapText="1"/>
    </xf>
    <xf numFmtId="0" fontId="26" fillId="0" borderId="0" xfId="0" applyFont="1" applyFill="1" applyBorder="1" applyAlignment="1" applyProtection="1">
      <alignment horizontal="center" vertical="center"/>
    </xf>
    <xf numFmtId="4" fontId="2" fillId="0" borderId="11" xfId="0" applyNumberFormat="1" applyFont="1" applyBorder="1" applyAlignment="1" applyProtection="1">
      <alignment horizontal="right" vertical="center"/>
    </xf>
    <xf numFmtId="0" fontId="2" fillId="0" borderId="59"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59" xfId="0" applyFont="1" applyBorder="1" applyAlignment="1" applyProtection="1">
      <alignment horizontal="right" vertical="center"/>
    </xf>
    <xf numFmtId="0" fontId="2" fillId="0" borderId="10" xfId="0" applyFont="1" applyBorder="1" applyAlignment="1" applyProtection="1">
      <alignment horizontal="right" vertical="center"/>
    </xf>
    <xf numFmtId="4" fontId="2" fillId="0" borderId="68" xfId="0" applyNumberFormat="1" applyFont="1" applyBorder="1" applyAlignment="1" applyProtection="1">
      <alignment horizontal="right" vertical="center"/>
    </xf>
    <xf numFmtId="0" fontId="2" fillId="0" borderId="60" xfId="0" applyFont="1" applyBorder="1" applyAlignment="1" applyProtection="1">
      <alignment horizontal="center" vertical="center"/>
    </xf>
    <xf numFmtId="4" fontId="2" fillId="0" borderId="62" xfId="0" applyNumberFormat="1" applyFont="1" applyBorder="1" applyAlignment="1" applyProtection="1">
      <alignment horizontal="right" vertical="center"/>
    </xf>
    <xf numFmtId="4" fontId="2" fillId="0" borderId="69" xfId="0" applyNumberFormat="1" applyFont="1" applyBorder="1" applyAlignment="1" applyProtection="1">
      <alignment horizontal="right" vertical="center"/>
    </xf>
    <xf numFmtId="0" fontId="15" fillId="0" borderId="0" xfId="0" applyFont="1" applyFill="1" applyAlignment="1">
      <alignment horizontal="left"/>
    </xf>
    <xf numFmtId="0" fontId="18" fillId="0" borderId="0" xfId="0" applyFont="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right" vertical="center" wrapText="1"/>
    </xf>
    <xf numFmtId="0" fontId="19" fillId="7" borderId="0" xfId="0" applyFont="1" applyFill="1" applyAlignment="1" applyProtection="1">
      <alignment horizontal="left" vertical="center" wrapText="1"/>
      <protection locked="0"/>
    </xf>
    <xf numFmtId="0" fontId="15" fillId="7" borderId="0" xfId="0" applyFont="1" applyFill="1" applyAlignment="1" applyProtection="1">
      <alignment horizontal="left" vertical="center" wrapText="1"/>
      <protection locked="0"/>
    </xf>
    <xf numFmtId="0" fontId="17" fillId="0" borderId="0" xfId="0" applyFont="1" applyAlignment="1">
      <alignment horizontal="center" vertical="center"/>
    </xf>
    <xf numFmtId="0" fontId="12" fillId="8" borderId="40" xfId="0" applyFont="1" applyFill="1" applyBorder="1" applyAlignment="1">
      <alignment vertical="center"/>
    </xf>
    <xf numFmtId="0" fontId="0" fillId="0" borderId="23" xfId="0" applyBorder="1" applyAlignment="1">
      <alignment vertical="center"/>
    </xf>
    <xf numFmtId="0" fontId="0" fillId="0" borderId="44" xfId="0" applyBorder="1" applyAlignment="1">
      <alignment vertical="center"/>
    </xf>
    <xf numFmtId="0" fontId="12" fillId="8" borderId="45" xfId="0" applyFont="1" applyFill="1" applyBorder="1" applyAlignment="1">
      <alignment vertical="center"/>
    </xf>
    <xf numFmtId="0" fontId="0" fillId="0" borderId="3" xfId="0" applyBorder="1" applyAlignment="1">
      <alignment vertical="center"/>
    </xf>
    <xf numFmtId="0" fontId="0" fillId="0" borderId="46" xfId="0" applyBorder="1" applyAlignment="1">
      <alignment vertical="center"/>
    </xf>
    <xf numFmtId="0" fontId="12" fillId="8" borderId="47" xfId="0" applyFont="1" applyFill="1"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12" fillId="8" borderId="55" xfId="0" applyFont="1" applyFill="1" applyBorder="1" applyAlignment="1">
      <alignment horizontal="center" vertical="center"/>
    </xf>
    <xf numFmtId="0" fontId="12" fillId="8" borderId="56" xfId="0" applyFont="1" applyFill="1" applyBorder="1" applyAlignment="1">
      <alignment horizontal="center" vertical="center"/>
    </xf>
    <xf numFmtId="0" fontId="12" fillId="8" borderId="57" xfId="0" applyFont="1" applyFill="1" applyBorder="1" applyAlignment="1">
      <alignment horizontal="center" vertical="center"/>
    </xf>
    <xf numFmtId="0" fontId="14" fillId="0" borderId="9" xfId="0" applyNumberFormat="1" applyFont="1" applyFill="1" applyBorder="1" applyAlignment="1">
      <alignment horizontal="left" vertical="top" wrapText="1"/>
    </xf>
    <xf numFmtId="0" fontId="14" fillId="0" borderId="10" xfId="0" applyNumberFormat="1" applyFont="1" applyFill="1" applyBorder="1" applyAlignment="1">
      <alignment horizontal="left" vertical="top" wrapText="1"/>
    </xf>
    <xf numFmtId="0" fontId="14" fillId="0" borderId="18" xfId="0" applyNumberFormat="1" applyFont="1" applyFill="1" applyBorder="1" applyAlignment="1">
      <alignment horizontal="left" vertical="top" wrapText="1"/>
    </xf>
    <xf numFmtId="0" fontId="14" fillId="0" borderId="22" xfId="0" applyNumberFormat="1" applyFont="1" applyFill="1" applyBorder="1" applyAlignment="1">
      <alignment horizontal="left" vertical="top" wrapText="1"/>
    </xf>
    <xf numFmtId="0" fontId="14" fillId="0" borderId="19" xfId="0" applyNumberFormat="1" applyFont="1" applyFill="1" applyBorder="1" applyAlignment="1">
      <alignment horizontal="left" vertical="top" wrapText="1"/>
    </xf>
    <xf numFmtId="0" fontId="14" fillId="0" borderId="16" xfId="0" applyNumberFormat="1" applyFont="1" applyFill="1" applyBorder="1" applyAlignment="1">
      <alignment horizontal="left" vertical="top" wrapText="1"/>
    </xf>
    <xf numFmtId="0" fontId="14" fillId="0" borderId="8" xfId="0" applyNumberFormat="1" applyFont="1" applyFill="1" applyBorder="1" applyAlignment="1">
      <alignment horizontal="left" vertical="top" wrapText="1"/>
    </xf>
    <xf numFmtId="0" fontId="14" fillId="0" borderId="17" xfId="0" applyNumberFormat="1" applyFont="1" applyFill="1" applyBorder="1" applyAlignment="1">
      <alignment horizontal="left" vertical="top" wrapText="1"/>
    </xf>
    <xf numFmtId="0" fontId="13" fillId="0" borderId="18" xfId="0" applyNumberFormat="1" applyFont="1" applyFill="1" applyBorder="1" applyAlignment="1" applyProtection="1">
      <alignment horizontal="left" vertical="center"/>
    </xf>
    <xf numFmtId="0" fontId="13" fillId="0" borderId="22" xfId="0" applyNumberFormat="1" applyFont="1" applyFill="1" applyBorder="1" applyAlignment="1" applyProtection="1">
      <alignment horizontal="left" vertical="center"/>
    </xf>
    <xf numFmtId="0" fontId="13" fillId="0" borderId="19" xfId="0" applyNumberFormat="1" applyFont="1" applyFill="1" applyBorder="1" applyAlignment="1" applyProtection="1">
      <alignment horizontal="left" vertical="center"/>
    </xf>
    <xf numFmtId="0" fontId="14" fillId="0" borderId="16" xfId="0" applyNumberFormat="1" applyFont="1" applyFill="1" applyBorder="1" applyAlignment="1" applyProtection="1">
      <alignment horizontal="left" vertical="center"/>
    </xf>
    <xf numFmtId="0" fontId="14" fillId="0" borderId="8" xfId="0" applyNumberFormat="1" applyFont="1" applyFill="1" applyBorder="1" applyAlignment="1" applyProtection="1">
      <alignment horizontal="left" vertical="center"/>
    </xf>
    <xf numFmtId="0" fontId="14" fillId="0" borderId="17" xfId="0" applyNumberFormat="1" applyFont="1" applyFill="1" applyBorder="1" applyAlignment="1" applyProtection="1">
      <alignment horizontal="left" vertical="center"/>
    </xf>
    <xf numFmtId="0" fontId="15" fillId="6" borderId="72" xfId="0" applyFont="1" applyFill="1" applyBorder="1" applyAlignment="1" applyProtection="1">
      <alignment horizontal="left" vertical="top"/>
      <protection locked="0"/>
    </xf>
  </cellXfs>
  <cellStyles count="5">
    <cellStyle name="Moeda_Composicao BDI v2.1" xfId="3" xr:uid="{A78A82F9-B914-435E-B344-F9186B7AFBC1}"/>
    <cellStyle name="Normal" xfId="0" builtinId="0"/>
    <cellStyle name="Normal 2" xfId="4" xr:uid="{565D0078-9ED7-4DEB-A7DB-D54B59820541}"/>
    <cellStyle name="Porcentagem" xfId="1" builtinId="5"/>
    <cellStyle name="Vírgula" xfId="2" builtinId="3"/>
  </cellStyles>
  <dxfs count="8">
    <dxf>
      <font>
        <b/>
        <i val="0"/>
        <color rgb="FFFF0000"/>
      </font>
    </dxf>
    <dxf>
      <font>
        <condense val="0"/>
        <extend val="0"/>
        <color indexed="9"/>
      </font>
    </dxf>
    <dxf>
      <font>
        <color theme="0" tint="-4.9989318521683403E-2"/>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352425</xdr:colOff>
      <xdr:row>32</xdr:row>
      <xdr:rowOff>104775</xdr:rowOff>
    </xdr:from>
    <xdr:to>
      <xdr:col>2</xdr:col>
      <xdr:colOff>581025</xdr:colOff>
      <xdr:row>34</xdr:row>
      <xdr:rowOff>95250</xdr:rowOff>
    </xdr:to>
    <xdr:pic>
      <xdr:nvPicPr>
        <xdr:cNvPr id="2" name="Imagem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38575" y="4048125"/>
          <a:ext cx="27241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352425</xdr:colOff>
      <xdr:row>32</xdr:row>
      <xdr:rowOff>104775</xdr:rowOff>
    </xdr:from>
    <xdr:to>
      <xdr:col>2</xdr:col>
      <xdr:colOff>581025</xdr:colOff>
      <xdr:row>34</xdr:row>
      <xdr:rowOff>95250</xdr:rowOff>
    </xdr:to>
    <xdr:pic>
      <xdr:nvPicPr>
        <xdr:cNvPr id="4" name="Imagem 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38575" y="4048125"/>
          <a:ext cx="27241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GENHARIA/JEAN%20Felipe%20M/OBRAS%202022/REDE%20E%20PADR&#213;ES%20DA%202a%20ETAPA%20-%20FEV%202022/PADR&#213;ES%20CASAS%20POPULARES/multipla%20-%20%20PADR&#213;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g/COMPARTILHADO/ASFALTO/2017%20-%20PAV%20ASF&#193;LTICA/04%20%20-%20ACESSOS%20AO%20LAGO/OR&#199;AMENTO%20CR%208419572016-MTUR-P1037093-43/OR&#199;AMENTO%20C%20R%20841957-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EVENTOS"/>
      <sheetName val="ORÇAMENTO"/>
      <sheetName val="CÁLCULO"/>
      <sheetName val="CRONO"/>
      <sheetName val="CRONOPLE"/>
      <sheetName val="PLE"/>
      <sheetName val="QCI"/>
      <sheetName val="BM"/>
      <sheetName val="RRE"/>
      <sheetName val="OFÍCIO"/>
    </sheetNames>
    <sheetDataSet>
      <sheetData sheetId="0"/>
      <sheetData sheetId="1"/>
      <sheetData sheetId="2"/>
      <sheetData sheetId="3">
        <row r="138">
          <cell r="A138" t="str">
            <v>(SELECIONAR)</v>
          </cell>
        </row>
        <row r="139">
          <cell r="A139" t="str">
            <v>Construção e Reforma de Edifícios</v>
          </cell>
        </row>
        <row r="140">
          <cell r="A140" t="str">
            <v>Construção de Praças Urbanas, Rodovias, Ferrovias e recapeamento e pavimentação de vias urbanas</v>
          </cell>
        </row>
        <row r="141">
          <cell r="A141" t="str">
            <v>Construção de Redes de Abastecimento de Água, Coleta de Esgoto</v>
          </cell>
        </row>
        <row r="142">
          <cell r="A142" t="str">
            <v>Construção e Manutenção de Estações e Redes de Distribuição de Energia Elétrica</v>
          </cell>
        </row>
        <row r="143">
          <cell r="A143" t="str">
            <v>Obras Portuárias, Marítimas e Fluviais</v>
          </cell>
        </row>
        <row r="144">
          <cell r="A144" t="str">
            <v>Fornecimento de Materiais e Equipamentos (aquisição indireta - em conjunto com licitação de obras)</v>
          </cell>
        </row>
        <row r="145">
          <cell r="A145" t="str">
            <v>Fornecimento de Materiais e Equipamentos (aquisição direta)</v>
          </cell>
        </row>
        <row r="146">
          <cell r="A146" t="str">
            <v>Estudos e Projetos, Planos e Gerenciamento e outros correlatos</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
      <sheetName val="Novo!"/>
      <sheetName val="Dados"/>
      <sheetName val="BDI"/>
      <sheetName val="Orçamento"/>
      <sheetName val="Memória"/>
      <sheetName val="Comp"/>
      <sheetName val="Cot"/>
      <sheetName val="CronoFF"/>
      <sheetName val="QCI"/>
      <sheetName val="Memorial Descritivo"/>
      <sheetName val="Licitação"/>
      <sheetName val="CronoFF-L"/>
      <sheetName val="QCI-L"/>
      <sheetName val="BM"/>
      <sheetName val="RRE"/>
      <sheetName val="OFÍCIO"/>
      <sheetName val="CC"/>
    </sheetNames>
    <sheetDataSet>
      <sheetData sheetId="0"/>
      <sheetData sheetId="1"/>
      <sheetData sheetId="2">
        <row r="6">
          <cell r="G6" t="str">
            <v>MUNICÍPIO DE CORONEL VIVIDA</v>
          </cell>
        </row>
        <row r="7">
          <cell r="G7" t="str">
            <v>CORONEL VIVIDA - PR</v>
          </cell>
        </row>
        <row r="8">
          <cell r="G8" t="str">
            <v>1037093-43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6"/>
  <sheetViews>
    <sheetView tabSelected="1" workbookViewId="0">
      <selection activeCell="I22" sqref="I22"/>
    </sheetView>
  </sheetViews>
  <sheetFormatPr defaultRowHeight="15" x14ac:dyDescent="0.25"/>
  <cols>
    <col min="1" max="1" width="4.7109375" customWidth="1"/>
    <col min="2" max="2" width="8.7109375" bestFit="1" customWidth="1"/>
    <col min="3" max="3" width="50.140625" customWidth="1"/>
    <col min="4" max="4" width="4.85546875" bestFit="1" customWidth="1"/>
    <col min="5" max="5" width="6.7109375" bestFit="1" customWidth="1"/>
    <col min="6" max="6" width="10" bestFit="1" customWidth="1"/>
    <col min="7" max="7" width="11.7109375" bestFit="1" customWidth="1"/>
    <col min="8" max="8" width="12.5703125" bestFit="1" customWidth="1"/>
    <col min="9" max="9" width="44.85546875" customWidth="1"/>
    <col min="10" max="10" width="16.140625" customWidth="1"/>
    <col min="11" max="11" width="13.5703125" bestFit="1" customWidth="1"/>
    <col min="12" max="12" width="12.28515625" bestFit="1" customWidth="1"/>
    <col min="13" max="13" width="11.7109375" bestFit="1" customWidth="1"/>
  </cols>
  <sheetData>
    <row r="1" spans="1:13" ht="15" customHeight="1" x14ac:dyDescent="0.25">
      <c r="A1" s="23"/>
      <c r="B1" s="23"/>
      <c r="C1" s="23"/>
      <c r="D1" s="23"/>
      <c r="E1" s="23"/>
      <c r="F1" s="23"/>
      <c r="G1" s="23"/>
      <c r="K1" s="165" t="s">
        <v>21</v>
      </c>
    </row>
    <row r="2" spans="1:13" ht="15" customHeight="1" x14ac:dyDescent="0.25">
      <c r="A2" s="23"/>
      <c r="B2" s="23"/>
      <c r="C2" s="23"/>
      <c r="D2" s="23"/>
      <c r="E2" s="23"/>
      <c r="F2" s="23"/>
      <c r="G2" s="23"/>
      <c r="I2" s="168" t="s">
        <v>8</v>
      </c>
      <c r="K2" s="166"/>
    </row>
    <row r="3" spans="1:13" ht="15" customHeight="1" x14ac:dyDescent="0.25">
      <c r="A3" s="23"/>
      <c r="B3" s="23"/>
      <c r="C3" s="24"/>
      <c r="D3" s="23"/>
      <c r="E3" s="23"/>
      <c r="F3" s="23"/>
      <c r="G3" s="23"/>
      <c r="I3" s="169"/>
      <c r="K3" s="166"/>
    </row>
    <row r="4" spans="1:13" ht="15" customHeight="1" x14ac:dyDescent="0.25">
      <c r="A4" s="23"/>
      <c r="B4" s="23"/>
      <c r="C4" s="24"/>
      <c r="D4" s="23"/>
      <c r="E4" s="23"/>
      <c r="F4" s="23"/>
      <c r="G4" s="23"/>
      <c r="I4" s="169"/>
      <c r="K4" s="166"/>
    </row>
    <row r="5" spans="1:13" ht="15" customHeight="1" x14ac:dyDescent="0.25">
      <c r="A5" s="23"/>
      <c r="B5" s="23"/>
      <c r="C5" s="23"/>
      <c r="D5" s="23"/>
      <c r="E5" s="23"/>
      <c r="F5" s="23"/>
      <c r="G5" s="23"/>
      <c r="I5" s="169"/>
      <c r="K5" s="166"/>
    </row>
    <row r="6" spans="1:13" ht="15" customHeight="1" x14ac:dyDescent="0.25">
      <c r="A6" s="23"/>
      <c r="B6" s="23"/>
      <c r="C6" s="23"/>
      <c r="D6" s="23"/>
      <c r="E6" s="23"/>
      <c r="F6" s="23"/>
      <c r="G6" s="23"/>
      <c r="I6" s="170"/>
      <c r="K6" s="166"/>
    </row>
    <row r="7" spans="1:13" ht="44.25" customHeight="1" x14ac:dyDescent="0.25">
      <c r="A7" s="163" t="s">
        <v>236</v>
      </c>
      <c r="B7" s="163"/>
      <c r="C7" s="163"/>
      <c r="D7" s="163"/>
      <c r="E7" s="163"/>
      <c r="F7" s="163"/>
      <c r="G7" s="163"/>
      <c r="K7" s="166"/>
    </row>
    <row r="8" spans="1:13" ht="15" customHeight="1" x14ac:dyDescent="0.25">
      <c r="A8" s="171" t="s">
        <v>234</v>
      </c>
      <c r="B8" s="171"/>
      <c r="C8" s="171"/>
      <c r="D8" s="171"/>
      <c r="E8" s="171"/>
      <c r="F8" s="171"/>
      <c r="G8" s="171"/>
      <c r="K8" s="166"/>
      <c r="L8" s="6" t="s">
        <v>9</v>
      </c>
    </row>
    <row r="9" spans="1:13" ht="15" customHeight="1" x14ac:dyDescent="0.25">
      <c r="A9" s="172"/>
      <c r="B9" s="173"/>
      <c r="C9" s="173"/>
      <c r="D9" s="173"/>
      <c r="E9" s="173"/>
      <c r="F9" s="173"/>
      <c r="G9" s="174"/>
      <c r="K9" s="167"/>
      <c r="L9" s="6" t="s">
        <v>3</v>
      </c>
    </row>
    <row r="10" spans="1:13" s="1" customFormat="1" ht="47.25" x14ac:dyDescent="0.25">
      <c r="A10" s="2" t="s">
        <v>5</v>
      </c>
      <c r="B10" s="2" t="s">
        <v>6</v>
      </c>
      <c r="C10" s="2" t="s">
        <v>0</v>
      </c>
      <c r="D10" s="3" t="s">
        <v>1</v>
      </c>
      <c r="E10" s="4" t="s">
        <v>2</v>
      </c>
      <c r="F10" s="4" t="s">
        <v>3</v>
      </c>
      <c r="G10" s="4" t="s">
        <v>4</v>
      </c>
      <c r="I10" s="7" t="s">
        <v>19</v>
      </c>
      <c r="J10" s="7" t="s">
        <v>20</v>
      </c>
      <c r="K10" s="9">
        <v>0</v>
      </c>
      <c r="L10" s="6" t="s">
        <v>7</v>
      </c>
      <c r="M10" s="6">
        <f>G117</f>
        <v>210654.88000000003</v>
      </c>
    </row>
    <row r="11" spans="1:13" s="146" customFormat="1" ht="33.75" x14ac:dyDescent="0.25">
      <c r="A11" s="142">
        <v>1</v>
      </c>
      <c r="B11" s="142"/>
      <c r="C11" s="143" t="s">
        <v>237</v>
      </c>
      <c r="D11" s="144"/>
      <c r="E11" s="145"/>
      <c r="F11" s="145"/>
      <c r="G11" s="145"/>
      <c r="H11" s="129">
        <f>SUM(G11:G83)</f>
        <v>123091.65000000001</v>
      </c>
      <c r="I11" s="147"/>
      <c r="L11" s="148"/>
      <c r="M11" s="149"/>
    </row>
    <row r="12" spans="1:13" s="1" customFormat="1" x14ac:dyDescent="0.25">
      <c r="A12" s="132" t="s">
        <v>229</v>
      </c>
      <c r="B12" s="132"/>
      <c r="C12" s="133" t="s">
        <v>96</v>
      </c>
      <c r="D12" s="132"/>
      <c r="E12" s="134"/>
      <c r="F12" s="135"/>
      <c r="G12" s="135"/>
      <c r="H12" s="129">
        <f>SUM(G12:G80)</f>
        <v>108777.87000000001</v>
      </c>
      <c r="I12" s="128"/>
      <c r="L12" s="6"/>
    </row>
    <row r="13" spans="1:13" s="1" customFormat="1" ht="22.5" x14ac:dyDescent="0.25">
      <c r="A13" s="136" t="s">
        <v>238</v>
      </c>
      <c r="B13" s="136" t="s">
        <v>97</v>
      </c>
      <c r="C13" s="137" t="s">
        <v>98</v>
      </c>
      <c r="D13" s="136" t="s">
        <v>93</v>
      </c>
      <c r="E13" s="138">
        <v>5</v>
      </c>
      <c r="F13" s="139">
        <f t="shared" ref="F13" si="0">ROUND(I13,2)</f>
        <v>42.09</v>
      </c>
      <c r="G13" s="139">
        <f t="shared" ref="G13" si="1">ROUND(F13*E13,2)</f>
        <v>210.45</v>
      </c>
      <c r="I13" s="128">
        <f t="shared" ref="I13:I75" si="2">ROUND(L13-(L13*$K$10),2)</f>
        <v>42.09</v>
      </c>
      <c r="L13" s="6">
        <v>42.09</v>
      </c>
    </row>
    <row r="14" spans="1:13" s="1" customFormat="1" ht="45" x14ac:dyDescent="0.25">
      <c r="A14" s="136" t="s">
        <v>239</v>
      </c>
      <c r="B14" s="136" t="s">
        <v>99</v>
      </c>
      <c r="C14" s="137" t="s">
        <v>100</v>
      </c>
      <c r="D14" s="136" t="s">
        <v>95</v>
      </c>
      <c r="E14" s="138">
        <v>6</v>
      </c>
      <c r="F14" s="139">
        <f t="shared" ref="F14:F77" si="3">ROUND(I14,2)</f>
        <v>192.67</v>
      </c>
      <c r="G14" s="139">
        <f t="shared" ref="G14:G77" si="4">ROUND(F14*E14,2)</f>
        <v>1156.02</v>
      </c>
      <c r="I14" s="128">
        <f t="shared" si="2"/>
        <v>192.67</v>
      </c>
      <c r="L14" s="6">
        <v>192.67</v>
      </c>
    </row>
    <row r="15" spans="1:13" s="1" customFormat="1" ht="33.75" x14ac:dyDescent="0.25">
      <c r="A15" s="136" t="s">
        <v>240</v>
      </c>
      <c r="B15" s="136" t="s">
        <v>101</v>
      </c>
      <c r="C15" s="137" t="s">
        <v>102</v>
      </c>
      <c r="D15" s="136" t="s">
        <v>94</v>
      </c>
      <c r="E15" s="138">
        <v>3</v>
      </c>
      <c r="F15" s="139">
        <f t="shared" si="3"/>
        <v>78.930000000000007</v>
      </c>
      <c r="G15" s="139">
        <f t="shared" si="4"/>
        <v>236.79</v>
      </c>
      <c r="I15" s="128">
        <f t="shared" si="2"/>
        <v>78.930000000000007</v>
      </c>
      <c r="L15" s="6">
        <v>78.930000000000007</v>
      </c>
    </row>
    <row r="16" spans="1:13" s="1" customFormat="1" x14ac:dyDescent="0.25">
      <c r="A16" s="136" t="s">
        <v>241</v>
      </c>
      <c r="B16" s="136" t="s">
        <v>103</v>
      </c>
      <c r="C16" s="137" t="s">
        <v>104</v>
      </c>
      <c r="D16" s="136" t="s">
        <v>94</v>
      </c>
      <c r="E16" s="138">
        <v>11</v>
      </c>
      <c r="F16" s="139">
        <f t="shared" si="3"/>
        <v>61.34</v>
      </c>
      <c r="G16" s="139">
        <f t="shared" si="4"/>
        <v>674.74</v>
      </c>
      <c r="I16" s="128">
        <f t="shared" si="2"/>
        <v>61.34</v>
      </c>
      <c r="L16" s="6">
        <v>61.34</v>
      </c>
    </row>
    <row r="17" spans="1:12" s="1" customFormat="1" ht="22.5" x14ac:dyDescent="0.25">
      <c r="A17" s="136" t="s">
        <v>242</v>
      </c>
      <c r="B17" s="136" t="s">
        <v>105</v>
      </c>
      <c r="C17" s="137" t="s">
        <v>106</v>
      </c>
      <c r="D17" s="136" t="s">
        <v>93</v>
      </c>
      <c r="E17" s="138">
        <v>34</v>
      </c>
      <c r="F17" s="139">
        <f t="shared" si="3"/>
        <v>10.39</v>
      </c>
      <c r="G17" s="139">
        <f t="shared" si="4"/>
        <v>353.26</v>
      </c>
      <c r="I17" s="128">
        <f>ROUND(L17-(L17*$K$10),2)</f>
        <v>10.39</v>
      </c>
      <c r="L17" s="6">
        <v>10.39</v>
      </c>
    </row>
    <row r="18" spans="1:12" s="1" customFormat="1" ht="22.5" x14ac:dyDescent="0.25">
      <c r="A18" s="136" t="s">
        <v>243</v>
      </c>
      <c r="B18" s="136" t="s">
        <v>107</v>
      </c>
      <c r="C18" s="137" t="s">
        <v>108</v>
      </c>
      <c r="D18" s="136" t="s">
        <v>93</v>
      </c>
      <c r="E18" s="138">
        <v>16</v>
      </c>
      <c r="F18" s="139">
        <f t="shared" si="3"/>
        <v>11.53</v>
      </c>
      <c r="G18" s="139">
        <f t="shared" si="4"/>
        <v>184.48</v>
      </c>
      <c r="I18" s="128">
        <f t="shared" si="2"/>
        <v>11.53</v>
      </c>
      <c r="L18" s="6">
        <v>11.53</v>
      </c>
    </row>
    <row r="19" spans="1:12" s="1" customFormat="1" x14ac:dyDescent="0.25">
      <c r="A19" s="136" t="s">
        <v>244</v>
      </c>
      <c r="B19" s="136" t="s">
        <v>109</v>
      </c>
      <c r="C19" s="137" t="s">
        <v>110</v>
      </c>
      <c r="D19" s="136" t="s">
        <v>94</v>
      </c>
      <c r="E19" s="138">
        <v>12</v>
      </c>
      <c r="F19" s="139">
        <f t="shared" si="3"/>
        <v>23.47</v>
      </c>
      <c r="G19" s="139">
        <f t="shared" si="4"/>
        <v>281.64</v>
      </c>
      <c r="I19" s="128">
        <f t="shared" si="2"/>
        <v>23.47</v>
      </c>
      <c r="L19" s="6">
        <v>23.47</v>
      </c>
    </row>
    <row r="20" spans="1:12" s="1" customFormat="1" x14ac:dyDescent="0.25">
      <c r="A20" s="136" t="s">
        <v>245</v>
      </c>
      <c r="B20" s="136" t="s">
        <v>111</v>
      </c>
      <c r="C20" s="137" t="s">
        <v>112</v>
      </c>
      <c r="D20" s="136" t="s">
        <v>88</v>
      </c>
      <c r="E20" s="138">
        <v>15</v>
      </c>
      <c r="F20" s="139">
        <f t="shared" si="3"/>
        <v>23.74</v>
      </c>
      <c r="G20" s="139">
        <f t="shared" si="4"/>
        <v>356.1</v>
      </c>
      <c r="I20" s="128">
        <f t="shared" si="2"/>
        <v>23.74</v>
      </c>
      <c r="L20" s="6">
        <v>23.74</v>
      </c>
    </row>
    <row r="21" spans="1:12" s="1" customFormat="1" ht="22.5" x14ac:dyDescent="0.25">
      <c r="A21" s="136" t="s">
        <v>246</v>
      </c>
      <c r="B21" s="136" t="s">
        <v>113</v>
      </c>
      <c r="C21" s="137" t="s">
        <v>114</v>
      </c>
      <c r="D21" s="136" t="s">
        <v>94</v>
      </c>
      <c r="E21" s="138">
        <v>12</v>
      </c>
      <c r="F21" s="139">
        <f t="shared" si="3"/>
        <v>9.3800000000000008</v>
      </c>
      <c r="G21" s="139">
        <f t="shared" si="4"/>
        <v>112.56</v>
      </c>
      <c r="I21" s="128">
        <f t="shared" si="2"/>
        <v>9.3800000000000008</v>
      </c>
      <c r="L21" s="6">
        <v>9.3800000000000008</v>
      </c>
    </row>
    <row r="22" spans="1:12" s="1" customFormat="1" ht="22.5" x14ac:dyDescent="0.25">
      <c r="A22" s="136" t="s">
        <v>247</v>
      </c>
      <c r="B22" s="136" t="s">
        <v>115</v>
      </c>
      <c r="C22" s="137" t="s">
        <v>116</v>
      </c>
      <c r="D22" s="136" t="s">
        <v>94</v>
      </c>
      <c r="E22" s="138">
        <v>12</v>
      </c>
      <c r="F22" s="139">
        <f t="shared" si="3"/>
        <v>17.34</v>
      </c>
      <c r="G22" s="139">
        <f t="shared" si="4"/>
        <v>208.08</v>
      </c>
      <c r="I22" s="128">
        <f t="shared" si="2"/>
        <v>17.34</v>
      </c>
      <c r="L22" s="6">
        <v>17.34</v>
      </c>
    </row>
    <row r="23" spans="1:12" s="1" customFormat="1" ht="22.5" x14ac:dyDescent="0.25">
      <c r="A23" s="136" t="s">
        <v>248</v>
      </c>
      <c r="B23" s="136" t="s">
        <v>117</v>
      </c>
      <c r="C23" s="137" t="s">
        <v>118</v>
      </c>
      <c r="D23" s="136" t="s">
        <v>93</v>
      </c>
      <c r="E23" s="138">
        <v>34</v>
      </c>
      <c r="F23" s="139">
        <f t="shared" si="3"/>
        <v>42.48</v>
      </c>
      <c r="G23" s="139">
        <f t="shared" si="4"/>
        <v>1444.32</v>
      </c>
      <c r="I23" s="128">
        <f t="shared" si="2"/>
        <v>42.48</v>
      </c>
      <c r="L23" s="6">
        <v>42.48</v>
      </c>
    </row>
    <row r="24" spans="1:12" s="1" customFormat="1" ht="33.75" x14ac:dyDescent="0.25">
      <c r="A24" s="136" t="s">
        <v>249</v>
      </c>
      <c r="B24" s="136" t="s">
        <v>119</v>
      </c>
      <c r="C24" s="137" t="s">
        <v>120</v>
      </c>
      <c r="D24" s="136" t="s">
        <v>94</v>
      </c>
      <c r="E24" s="138">
        <v>3</v>
      </c>
      <c r="F24" s="139">
        <f t="shared" si="3"/>
        <v>261.64999999999998</v>
      </c>
      <c r="G24" s="139">
        <f t="shared" si="4"/>
        <v>784.95</v>
      </c>
      <c r="H24" s="129"/>
      <c r="I24" s="128">
        <f t="shared" si="2"/>
        <v>261.64999999999998</v>
      </c>
      <c r="L24" s="6">
        <v>261.64999999999998</v>
      </c>
    </row>
    <row r="25" spans="1:12" s="1" customFormat="1" x14ac:dyDescent="0.25">
      <c r="A25" s="136" t="s">
        <v>250</v>
      </c>
      <c r="B25" s="136" t="s">
        <v>121</v>
      </c>
      <c r="C25" s="137" t="s">
        <v>122</v>
      </c>
      <c r="D25" s="136" t="s">
        <v>94</v>
      </c>
      <c r="E25" s="138">
        <v>3</v>
      </c>
      <c r="F25" s="139">
        <f t="shared" si="3"/>
        <v>19.27</v>
      </c>
      <c r="G25" s="139">
        <f t="shared" si="4"/>
        <v>57.81</v>
      </c>
      <c r="I25" s="128">
        <f t="shared" si="2"/>
        <v>19.27</v>
      </c>
      <c r="L25" s="6">
        <v>19.27</v>
      </c>
    </row>
    <row r="26" spans="1:12" s="1" customFormat="1" ht="22.5" x14ac:dyDescent="0.25">
      <c r="A26" s="136" t="s">
        <v>251</v>
      </c>
      <c r="B26" s="136" t="s">
        <v>123</v>
      </c>
      <c r="C26" s="137" t="s">
        <v>124</v>
      </c>
      <c r="D26" s="136" t="s">
        <v>88</v>
      </c>
      <c r="E26" s="138">
        <v>2.2999999999999998</v>
      </c>
      <c r="F26" s="139">
        <f t="shared" si="3"/>
        <v>3.18</v>
      </c>
      <c r="G26" s="139">
        <f t="shared" si="4"/>
        <v>7.31</v>
      </c>
      <c r="I26" s="128">
        <f t="shared" si="2"/>
        <v>3.18</v>
      </c>
      <c r="L26" s="6">
        <v>3.18</v>
      </c>
    </row>
    <row r="27" spans="1:12" s="1" customFormat="1" x14ac:dyDescent="0.25">
      <c r="A27" s="136" t="s">
        <v>252</v>
      </c>
      <c r="B27" s="136" t="s">
        <v>125</v>
      </c>
      <c r="C27" s="137" t="s">
        <v>126</v>
      </c>
      <c r="D27" s="136" t="s">
        <v>94</v>
      </c>
      <c r="E27" s="138">
        <v>1.4</v>
      </c>
      <c r="F27" s="139">
        <f t="shared" si="3"/>
        <v>28.92</v>
      </c>
      <c r="G27" s="139">
        <f t="shared" si="4"/>
        <v>40.49</v>
      </c>
      <c r="I27" s="128">
        <f t="shared" si="2"/>
        <v>28.92</v>
      </c>
      <c r="L27" s="6">
        <v>28.92</v>
      </c>
    </row>
    <row r="28" spans="1:12" s="1" customFormat="1" ht="22.5" x14ac:dyDescent="0.25">
      <c r="A28" s="136" t="s">
        <v>253</v>
      </c>
      <c r="B28" s="136" t="s">
        <v>127</v>
      </c>
      <c r="C28" s="137" t="s">
        <v>128</v>
      </c>
      <c r="D28" s="136" t="s">
        <v>94</v>
      </c>
      <c r="E28" s="138">
        <v>1.8</v>
      </c>
      <c r="F28" s="139">
        <f t="shared" si="3"/>
        <v>219.17</v>
      </c>
      <c r="G28" s="139">
        <f t="shared" si="4"/>
        <v>394.51</v>
      </c>
      <c r="I28" s="128">
        <f t="shared" si="2"/>
        <v>219.17</v>
      </c>
      <c r="L28" s="6">
        <v>219.17</v>
      </c>
    </row>
    <row r="29" spans="1:12" s="1" customFormat="1" ht="22.5" x14ac:dyDescent="0.25">
      <c r="A29" s="136" t="s">
        <v>254</v>
      </c>
      <c r="B29" s="136" t="s">
        <v>92</v>
      </c>
      <c r="C29" s="137" t="s">
        <v>91</v>
      </c>
      <c r="D29" s="136" t="s">
        <v>93</v>
      </c>
      <c r="E29" s="138">
        <v>11</v>
      </c>
      <c r="F29" s="139">
        <f t="shared" si="3"/>
        <v>146.22</v>
      </c>
      <c r="G29" s="139">
        <f t="shared" si="4"/>
        <v>1608.42</v>
      </c>
      <c r="H29" s="129"/>
      <c r="I29" s="128">
        <f t="shared" si="2"/>
        <v>146.22</v>
      </c>
      <c r="L29" s="6">
        <v>146.22</v>
      </c>
    </row>
    <row r="30" spans="1:12" s="1" customFormat="1" ht="22.5" x14ac:dyDescent="0.25">
      <c r="A30" s="136" t="s">
        <v>255</v>
      </c>
      <c r="B30" s="136" t="s">
        <v>129</v>
      </c>
      <c r="C30" s="137" t="s">
        <v>130</v>
      </c>
      <c r="D30" s="136" t="s">
        <v>94</v>
      </c>
      <c r="E30" s="138">
        <v>2</v>
      </c>
      <c r="F30" s="139">
        <f t="shared" si="3"/>
        <v>131.62</v>
      </c>
      <c r="G30" s="139">
        <f t="shared" si="4"/>
        <v>263.24</v>
      </c>
      <c r="H30" s="129"/>
      <c r="I30" s="128">
        <f t="shared" si="2"/>
        <v>131.62</v>
      </c>
      <c r="L30" s="6">
        <v>131.62</v>
      </c>
    </row>
    <row r="31" spans="1:12" s="1" customFormat="1" x14ac:dyDescent="0.25">
      <c r="A31" s="136" t="s">
        <v>256</v>
      </c>
      <c r="B31" s="136" t="s">
        <v>131</v>
      </c>
      <c r="C31" s="137" t="s">
        <v>132</v>
      </c>
      <c r="D31" s="136" t="s">
        <v>94</v>
      </c>
      <c r="E31" s="138">
        <v>4</v>
      </c>
      <c r="F31" s="139">
        <f t="shared" si="3"/>
        <v>42.14</v>
      </c>
      <c r="G31" s="139">
        <f t="shared" si="4"/>
        <v>168.56</v>
      </c>
      <c r="I31" s="128">
        <f t="shared" si="2"/>
        <v>42.14</v>
      </c>
      <c r="L31" s="6">
        <v>42.14</v>
      </c>
    </row>
    <row r="32" spans="1:12" s="1" customFormat="1" ht="22.5" x14ac:dyDescent="0.25">
      <c r="A32" s="136" t="s">
        <v>257</v>
      </c>
      <c r="B32" s="136" t="s">
        <v>133</v>
      </c>
      <c r="C32" s="137" t="s">
        <v>134</v>
      </c>
      <c r="D32" s="136" t="s">
        <v>94</v>
      </c>
      <c r="E32" s="138">
        <v>12</v>
      </c>
      <c r="F32" s="139">
        <f t="shared" si="3"/>
        <v>116.87</v>
      </c>
      <c r="G32" s="139">
        <f t="shared" si="4"/>
        <v>1402.44</v>
      </c>
      <c r="I32" s="128">
        <f t="shared" si="2"/>
        <v>116.87</v>
      </c>
      <c r="L32" s="6">
        <v>116.87</v>
      </c>
    </row>
    <row r="33" spans="1:12" s="1" customFormat="1" x14ac:dyDescent="0.25">
      <c r="A33" s="136" t="s">
        <v>258</v>
      </c>
      <c r="B33" s="136" t="s">
        <v>121</v>
      </c>
      <c r="C33" s="137" t="s">
        <v>135</v>
      </c>
      <c r="D33" s="136" t="s">
        <v>94</v>
      </c>
      <c r="E33" s="138">
        <v>2</v>
      </c>
      <c r="F33" s="139">
        <f t="shared" si="3"/>
        <v>11.47</v>
      </c>
      <c r="G33" s="139">
        <f t="shared" si="4"/>
        <v>22.94</v>
      </c>
      <c r="I33" s="128">
        <f t="shared" si="2"/>
        <v>11.47</v>
      </c>
      <c r="L33" s="6">
        <v>11.47</v>
      </c>
    </row>
    <row r="34" spans="1:12" s="1" customFormat="1" ht="22.5" x14ac:dyDescent="0.25">
      <c r="A34" s="136" t="s">
        <v>259</v>
      </c>
      <c r="B34" s="136" t="s">
        <v>136</v>
      </c>
      <c r="C34" s="137" t="s">
        <v>137</v>
      </c>
      <c r="D34" s="136" t="s">
        <v>95</v>
      </c>
      <c r="E34" s="138">
        <v>4</v>
      </c>
      <c r="F34" s="139">
        <f t="shared" si="3"/>
        <v>7.84</v>
      </c>
      <c r="G34" s="139">
        <f t="shared" si="4"/>
        <v>31.36</v>
      </c>
      <c r="I34" s="128">
        <f t="shared" si="2"/>
        <v>7.84</v>
      </c>
      <c r="L34" s="6">
        <v>7.84</v>
      </c>
    </row>
    <row r="35" spans="1:12" s="1" customFormat="1" ht="22.5" x14ac:dyDescent="0.25">
      <c r="A35" s="136" t="s">
        <v>260</v>
      </c>
      <c r="B35" s="136" t="s">
        <v>138</v>
      </c>
      <c r="C35" s="137" t="s">
        <v>139</v>
      </c>
      <c r="D35" s="136" t="s">
        <v>95</v>
      </c>
      <c r="E35" s="138">
        <v>22</v>
      </c>
      <c r="F35" s="139">
        <f t="shared" si="3"/>
        <v>10.41</v>
      </c>
      <c r="G35" s="139">
        <f t="shared" si="4"/>
        <v>229.02</v>
      </c>
      <c r="I35" s="128">
        <f t="shared" si="2"/>
        <v>10.41</v>
      </c>
      <c r="L35" s="6">
        <v>10.41</v>
      </c>
    </row>
    <row r="36" spans="1:12" s="1" customFormat="1" ht="22.5" x14ac:dyDescent="0.25">
      <c r="A36" s="136" t="s">
        <v>261</v>
      </c>
      <c r="B36" s="136" t="s">
        <v>140</v>
      </c>
      <c r="C36" s="137" t="s">
        <v>141</v>
      </c>
      <c r="D36" s="136" t="s">
        <v>95</v>
      </c>
      <c r="E36" s="138">
        <v>31</v>
      </c>
      <c r="F36" s="139">
        <f t="shared" si="3"/>
        <v>11.49</v>
      </c>
      <c r="G36" s="139">
        <f t="shared" si="4"/>
        <v>356.19</v>
      </c>
      <c r="I36" s="128">
        <f t="shared" si="2"/>
        <v>11.49</v>
      </c>
      <c r="L36" s="6">
        <v>11.49</v>
      </c>
    </row>
    <row r="37" spans="1:12" s="1" customFormat="1" ht="22.5" x14ac:dyDescent="0.25">
      <c r="A37" s="136" t="s">
        <v>262</v>
      </c>
      <c r="B37" s="136" t="s">
        <v>142</v>
      </c>
      <c r="C37" s="137" t="s">
        <v>143</v>
      </c>
      <c r="D37" s="136" t="s">
        <v>95</v>
      </c>
      <c r="E37" s="138">
        <v>11</v>
      </c>
      <c r="F37" s="139">
        <f t="shared" si="3"/>
        <v>13.19</v>
      </c>
      <c r="G37" s="139">
        <f t="shared" si="4"/>
        <v>145.09</v>
      </c>
      <c r="H37" s="129"/>
      <c r="I37" s="128">
        <f t="shared" si="2"/>
        <v>13.19</v>
      </c>
      <c r="L37" s="6">
        <v>13.19</v>
      </c>
    </row>
    <row r="38" spans="1:12" s="1" customFormat="1" x14ac:dyDescent="0.25">
      <c r="A38" s="136" t="s">
        <v>263</v>
      </c>
      <c r="B38" s="136" t="s">
        <v>123</v>
      </c>
      <c r="C38" s="137" t="s">
        <v>144</v>
      </c>
      <c r="D38" s="136" t="s">
        <v>94</v>
      </c>
      <c r="E38" s="138">
        <v>6</v>
      </c>
      <c r="F38" s="139">
        <f t="shared" si="3"/>
        <v>23.27</v>
      </c>
      <c r="G38" s="139">
        <f t="shared" si="4"/>
        <v>139.62</v>
      </c>
      <c r="I38" s="128">
        <f t="shared" si="2"/>
        <v>23.27</v>
      </c>
      <c r="L38" s="6">
        <v>23.27</v>
      </c>
    </row>
    <row r="39" spans="1:12" s="1" customFormat="1" x14ac:dyDescent="0.25">
      <c r="A39" s="136" t="s">
        <v>264</v>
      </c>
      <c r="B39" s="136" t="s">
        <v>125</v>
      </c>
      <c r="C39" s="137" t="s">
        <v>145</v>
      </c>
      <c r="D39" s="136" t="s">
        <v>94</v>
      </c>
      <c r="E39" s="138">
        <v>3</v>
      </c>
      <c r="F39" s="139">
        <f t="shared" si="3"/>
        <v>30.2</v>
      </c>
      <c r="G39" s="139">
        <f t="shared" si="4"/>
        <v>90.6</v>
      </c>
      <c r="I39" s="128">
        <f t="shared" si="2"/>
        <v>30.2</v>
      </c>
      <c r="L39" s="6">
        <v>30.2</v>
      </c>
    </row>
    <row r="40" spans="1:12" s="1" customFormat="1" ht="22.5" x14ac:dyDescent="0.25">
      <c r="A40" s="136" t="s">
        <v>265</v>
      </c>
      <c r="B40" s="136" t="s">
        <v>146</v>
      </c>
      <c r="C40" s="137" t="s">
        <v>147</v>
      </c>
      <c r="D40" s="136" t="s">
        <v>95</v>
      </c>
      <c r="E40" s="138">
        <v>2</v>
      </c>
      <c r="F40" s="139">
        <f t="shared" si="3"/>
        <v>15.48</v>
      </c>
      <c r="G40" s="139">
        <f t="shared" si="4"/>
        <v>30.96</v>
      </c>
      <c r="I40" s="128">
        <f t="shared" si="2"/>
        <v>15.48</v>
      </c>
      <c r="L40" s="6">
        <v>15.48</v>
      </c>
    </row>
    <row r="41" spans="1:12" s="1" customFormat="1" x14ac:dyDescent="0.25">
      <c r="A41" s="136" t="s">
        <v>266</v>
      </c>
      <c r="B41" s="136" t="s">
        <v>127</v>
      </c>
      <c r="C41" s="137" t="s">
        <v>148</v>
      </c>
      <c r="D41" s="136" t="s">
        <v>94</v>
      </c>
      <c r="E41" s="138">
        <v>1</v>
      </c>
      <c r="F41" s="139">
        <f t="shared" si="3"/>
        <v>35.54</v>
      </c>
      <c r="G41" s="139">
        <f t="shared" si="4"/>
        <v>35.54</v>
      </c>
      <c r="I41" s="128">
        <f t="shared" si="2"/>
        <v>35.54</v>
      </c>
      <c r="L41" s="6">
        <v>35.54</v>
      </c>
    </row>
    <row r="42" spans="1:12" s="1" customFormat="1" ht="22.5" x14ac:dyDescent="0.25">
      <c r="A42" s="136" t="s">
        <v>267</v>
      </c>
      <c r="B42" s="136" t="s">
        <v>149</v>
      </c>
      <c r="C42" s="137" t="s">
        <v>150</v>
      </c>
      <c r="D42" s="136" t="s">
        <v>95</v>
      </c>
      <c r="E42" s="138">
        <v>5</v>
      </c>
      <c r="F42" s="139">
        <f t="shared" si="3"/>
        <v>5.18</v>
      </c>
      <c r="G42" s="139">
        <f t="shared" si="4"/>
        <v>25.9</v>
      </c>
      <c r="I42" s="128">
        <f t="shared" si="2"/>
        <v>5.18</v>
      </c>
      <c r="L42" s="6">
        <v>5.18</v>
      </c>
    </row>
    <row r="43" spans="1:12" s="1" customFormat="1" ht="22.5" x14ac:dyDescent="0.25">
      <c r="A43" s="136" t="s">
        <v>268</v>
      </c>
      <c r="B43" s="136" t="s">
        <v>151</v>
      </c>
      <c r="C43" s="137" t="s">
        <v>152</v>
      </c>
      <c r="D43" s="136" t="s">
        <v>95</v>
      </c>
      <c r="E43" s="138">
        <v>87</v>
      </c>
      <c r="F43" s="139">
        <f t="shared" si="3"/>
        <v>1.04</v>
      </c>
      <c r="G43" s="139">
        <f t="shared" si="4"/>
        <v>90.48</v>
      </c>
      <c r="H43" s="129"/>
      <c r="I43" s="128">
        <f t="shared" si="2"/>
        <v>1.04</v>
      </c>
      <c r="L43" s="6">
        <v>1.04</v>
      </c>
    </row>
    <row r="44" spans="1:12" s="1" customFormat="1" ht="22.5" x14ac:dyDescent="0.25">
      <c r="A44" s="136" t="s">
        <v>269</v>
      </c>
      <c r="B44" s="136" t="s">
        <v>153</v>
      </c>
      <c r="C44" s="137" t="s">
        <v>154</v>
      </c>
      <c r="D44" s="136" t="s">
        <v>95</v>
      </c>
      <c r="E44" s="138">
        <v>24</v>
      </c>
      <c r="F44" s="139">
        <f t="shared" si="3"/>
        <v>11.94</v>
      </c>
      <c r="G44" s="139">
        <f t="shared" si="4"/>
        <v>286.56</v>
      </c>
      <c r="I44" s="128">
        <f t="shared" si="2"/>
        <v>11.94</v>
      </c>
      <c r="L44" s="6">
        <v>11.94</v>
      </c>
    </row>
    <row r="45" spans="1:12" s="1" customFormat="1" x14ac:dyDescent="0.25">
      <c r="A45" s="136" t="s">
        <v>270</v>
      </c>
      <c r="B45" s="136" t="s">
        <v>155</v>
      </c>
      <c r="C45" s="137" t="s">
        <v>156</v>
      </c>
      <c r="D45" s="136" t="s">
        <v>94</v>
      </c>
      <c r="E45" s="138">
        <v>12</v>
      </c>
      <c r="F45" s="139">
        <f t="shared" si="3"/>
        <v>37.65</v>
      </c>
      <c r="G45" s="139">
        <f t="shared" si="4"/>
        <v>451.8</v>
      </c>
      <c r="I45" s="128">
        <f t="shared" si="2"/>
        <v>37.65</v>
      </c>
      <c r="L45" s="6">
        <v>37.65</v>
      </c>
    </row>
    <row r="46" spans="1:12" s="1" customFormat="1" ht="45" x14ac:dyDescent="0.25">
      <c r="A46" s="136" t="s">
        <v>271</v>
      </c>
      <c r="B46" s="136" t="s">
        <v>157</v>
      </c>
      <c r="C46" s="137" t="s">
        <v>158</v>
      </c>
      <c r="D46" s="136" t="s">
        <v>68</v>
      </c>
      <c r="E46" s="138">
        <v>0.9</v>
      </c>
      <c r="F46" s="139">
        <f t="shared" si="3"/>
        <v>3947.75</v>
      </c>
      <c r="G46" s="139">
        <f t="shared" si="4"/>
        <v>3552.98</v>
      </c>
      <c r="I46" s="128">
        <f t="shared" si="2"/>
        <v>3947.75</v>
      </c>
      <c r="L46" s="6">
        <v>3947.75</v>
      </c>
    </row>
    <row r="47" spans="1:12" s="1" customFormat="1" x14ac:dyDescent="0.25">
      <c r="A47" s="136" t="s">
        <v>272</v>
      </c>
      <c r="B47" s="136" t="s">
        <v>159</v>
      </c>
      <c r="C47" s="137" t="s">
        <v>160</v>
      </c>
      <c r="D47" s="136" t="s">
        <v>94</v>
      </c>
      <c r="E47" s="138">
        <v>3</v>
      </c>
      <c r="F47" s="139">
        <f t="shared" si="3"/>
        <v>14.38</v>
      </c>
      <c r="G47" s="139">
        <f t="shared" si="4"/>
        <v>43.14</v>
      </c>
      <c r="I47" s="128">
        <f t="shared" si="2"/>
        <v>14.38</v>
      </c>
      <c r="L47" s="6">
        <v>14.38</v>
      </c>
    </row>
    <row r="48" spans="1:12" s="1" customFormat="1" ht="22.5" x14ac:dyDescent="0.25">
      <c r="A48" s="136" t="s">
        <v>273</v>
      </c>
      <c r="B48" s="136" t="s">
        <v>161</v>
      </c>
      <c r="C48" s="137" t="s">
        <v>162</v>
      </c>
      <c r="D48" s="136" t="s">
        <v>94</v>
      </c>
      <c r="E48" s="138">
        <v>3</v>
      </c>
      <c r="F48" s="139">
        <f t="shared" si="3"/>
        <v>39.76</v>
      </c>
      <c r="G48" s="139">
        <f t="shared" si="4"/>
        <v>119.28</v>
      </c>
      <c r="I48" s="128">
        <f t="shared" si="2"/>
        <v>39.76</v>
      </c>
      <c r="L48" s="6">
        <v>39.76</v>
      </c>
    </row>
    <row r="49" spans="1:12" s="1" customFormat="1" ht="33.75" x14ac:dyDescent="0.25">
      <c r="A49" s="136" t="s">
        <v>274</v>
      </c>
      <c r="B49" s="136" t="s">
        <v>163</v>
      </c>
      <c r="C49" s="137" t="s">
        <v>164</v>
      </c>
      <c r="D49" s="136" t="s">
        <v>94</v>
      </c>
      <c r="E49" s="138">
        <v>7</v>
      </c>
      <c r="F49" s="139">
        <f t="shared" si="3"/>
        <v>14.24</v>
      </c>
      <c r="G49" s="139">
        <f t="shared" si="4"/>
        <v>99.68</v>
      </c>
      <c r="I49" s="128">
        <f t="shared" si="2"/>
        <v>14.24</v>
      </c>
      <c r="L49" s="6">
        <v>14.24</v>
      </c>
    </row>
    <row r="50" spans="1:12" s="1" customFormat="1" ht="22.5" x14ac:dyDescent="0.25">
      <c r="A50" s="136" t="s">
        <v>275</v>
      </c>
      <c r="B50" s="136" t="s">
        <v>165</v>
      </c>
      <c r="C50" s="137" t="s">
        <v>166</v>
      </c>
      <c r="D50" s="136" t="s">
        <v>94</v>
      </c>
      <c r="E50" s="138">
        <v>96</v>
      </c>
      <c r="F50" s="139">
        <f t="shared" si="3"/>
        <v>29.34</v>
      </c>
      <c r="G50" s="139">
        <f t="shared" si="4"/>
        <v>2816.64</v>
      </c>
      <c r="I50" s="128">
        <f t="shared" si="2"/>
        <v>29.34</v>
      </c>
      <c r="L50" s="6">
        <v>29.34</v>
      </c>
    </row>
    <row r="51" spans="1:12" s="1" customFormat="1" ht="22.5" x14ac:dyDescent="0.25">
      <c r="A51" s="136" t="s">
        <v>276</v>
      </c>
      <c r="B51" s="136" t="s">
        <v>167</v>
      </c>
      <c r="C51" s="137" t="s">
        <v>168</v>
      </c>
      <c r="D51" s="136" t="s">
        <v>94</v>
      </c>
      <c r="E51" s="138">
        <v>6</v>
      </c>
      <c r="F51" s="139">
        <f t="shared" si="3"/>
        <v>55.83</v>
      </c>
      <c r="G51" s="139">
        <f t="shared" si="4"/>
        <v>334.98</v>
      </c>
      <c r="I51" s="128">
        <f t="shared" si="2"/>
        <v>55.83</v>
      </c>
      <c r="L51" s="6">
        <v>55.83</v>
      </c>
    </row>
    <row r="52" spans="1:12" s="1" customFormat="1" ht="22.5" x14ac:dyDescent="0.25">
      <c r="A52" s="136" t="s">
        <v>277</v>
      </c>
      <c r="B52" s="136" t="s">
        <v>169</v>
      </c>
      <c r="C52" s="137" t="s">
        <v>170</v>
      </c>
      <c r="D52" s="136" t="s">
        <v>94</v>
      </c>
      <c r="E52" s="138">
        <v>3</v>
      </c>
      <c r="F52" s="139">
        <f t="shared" si="3"/>
        <v>58.01</v>
      </c>
      <c r="G52" s="139">
        <f t="shared" si="4"/>
        <v>174.03</v>
      </c>
      <c r="H52" s="129"/>
      <c r="I52" s="128">
        <f t="shared" si="2"/>
        <v>58.01</v>
      </c>
      <c r="L52" s="6">
        <v>58.01</v>
      </c>
    </row>
    <row r="53" spans="1:12" s="1" customFormat="1" ht="22.5" x14ac:dyDescent="0.25">
      <c r="A53" s="136" t="s">
        <v>278</v>
      </c>
      <c r="B53" s="136" t="s">
        <v>171</v>
      </c>
      <c r="C53" s="137" t="s">
        <v>172</v>
      </c>
      <c r="D53" s="136" t="s">
        <v>94</v>
      </c>
      <c r="E53" s="138">
        <v>12</v>
      </c>
      <c r="F53" s="139">
        <f t="shared" si="3"/>
        <v>60.22</v>
      </c>
      <c r="G53" s="139">
        <f t="shared" si="4"/>
        <v>722.64</v>
      </c>
      <c r="I53" s="128">
        <f t="shared" si="2"/>
        <v>60.22</v>
      </c>
      <c r="L53" s="6">
        <v>60.22</v>
      </c>
    </row>
    <row r="54" spans="1:12" s="1" customFormat="1" ht="22.5" x14ac:dyDescent="0.25">
      <c r="A54" s="136" t="s">
        <v>279</v>
      </c>
      <c r="B54" s="136" t="s">
        <v>173</v>
      </c>
      <c r="C54" s="137" t="s">
        <v>174</v>
      </c>
      <c r="D54" s="136" t="s">
        <v>94</v>
      </c>
      <c r="E54" s="138">
        <v>9</v>
      </c>
      <c r="F54" s="139">
        <f t="shared" si="3"/>
        <v>180.01</v>
      </c>
      <c r="G54" s="139">
        <f t="shared" si="4"/>
        <v>1620.09</v>
      </c>
      <c r="I54" s="128">
        <f t="shared" si="2"/>
        <v>180.01</v>
      </c>
      <c r="L54" s="6">
        <v>180.01</v>
      </c>
    </row>
    <row r="55" spans="1:12" s="1" customFormat="1" ht="22.5" x14ac:dyDescent="0.25">
      <c r="A55" s="136" t="s">
        <v>280</v>
      </c>
      <c r="B55" s="136" t="s">
        <v>175</v>
      </c>
      <c r="C55" s="137" t="s">
        <v>176</v>
      </c>
      <c r="D55" s="136" t="s">
        <v>94</v>
      </c>
      <c r="E55" s="138">
        <v>2</v>
      </c>
      <c r="F55" s="139">
        <f t="shared" si="3"/>
        <v>20.09</v>
      </c>
      <c r="G55" s="139">
        <f t="shared" si="4"/>
        <v>40.18</v>
      </c>
      <c r="I55" s="128">
        <f t="shared" si="2"/>
        <v>20.09</v>
      </c>
      <c r="L55" s="6">
        <v>20.09</v>
      </c>
    </row>
    <row r="56" spans="1:12" s="1" customFormat="1" ht="22.5" x14ac:dyDescent="0.25">
      <c r="A56" s="136" t="s">
        <v>281</v>
      </c>
      <c r="B56" s="136" t="s">
        <v>177</v>
      </c>
      <c r="C56" s="137" t="s">
        <v>178</v>
      </c>
      <c r="D56" s="136" t="s">
        <v>94</v>
      </c>
      <c r="E56" s="138">
        <v>11</v>
      </c>
      <c r="F56" s="139">
        <f t="shared" si="3"/>
        <v>36.32</v>
      </c>
      <c r="G56" s="139">
        <f t="shared" si="4"/>
        <v>399.52</v>
      </c>
      <c r="H56" s="129"/>
      <c r="I56" s="128">
        <f t="shared" si="2"/>
        <v>36.32</v>
      </c>
      <c r="L56" s="6">
        <v>36.32</v>
      </c>
    </row>
    <row r="57" spans="1:12" s="1" customFormat="1" ht="22.5" x14ac:dyDescent="0.25">
      <c r="A57" s="136" t="s">
        <v>282</v>
      </c>
      <c r="B57" s="136" t="s">
        <v>179</v>
      </c>
      <c r="C57" s="137" t="s">
        <v>180</v>
      </c>
      <c r="D57" s="136" t="s">
        <v>94</v>
      </c>
      <c r="E57" s="138">
        <v>1</v>
      </c>
      <c r="F57" s="139">
        <f t="shared" si="3"/>
        <v>25.45</v>
      </c>
      <c r="G57" s="139">
        <f t="shared" si="4"/>
        <v>25.45</v>
      </c>
      <c r="I57" s="128">
        <f t="shared" si="2"/>
        <v>25.45</v>
      </c>
      <c r="L57" s="6">
        <v>25.45</v>
      </c>
    </row>
    <row r="58" spans="1:12" s="1" customFormat="1" x14ac:dyDescent="0.25">
      <c r="A58" s="136" t="s">
        <v>283</v>
      </c>
      <c r="B58" s="136" t="s">
        <v>173</v>
      </c>
      <c r="C58" s="137" t="s">
        <v>181</v>
      </c>
      <c r="D58" s="136" t="s">
        <v>94</v>
      </c>
      <c r="E58" s="138">
        <v>18</v>
      </c>
      <c r="F58" s="139">
        <f t="shared" si="3"/>
        <v>1.0900000000000001</v>
      </c>
      <c r="G58" s="139">
        <f t="shared" si="4"/>
        <v>19.62</v>
      </c>
      <c r="I58" s="128">
        <f t="shared" si="2"/>
        <v>1.0900000000000001</v>
      </c>
      <c r="L58" s="6">
        <v>1.0900000000000001</v>
      </c>
    </row>
    <row r="59" spans="1:12" s="1" customFormat="1" x14ac:dyDescent="0.25">
      <c r="A59" s="136" t="s">
        <v>284</v>
      </c>
      <c r="B59" s="136" t="s">
        <v>175</v>
      </c>
      <c r="C59" s="137" t="s">
        <v>182</v>
      </c>
      <c r="D59" s="136" t="s">
        <v>94</v>
      </c>
      <c r="E59" s="138">
        <v>3</v>
      </c>
      <c r="F59" s="139">
        <f t="shared" si="3"/>
        <v>21.36</v>
      </c>
      <c r="G59" s="139">
        <f t="shared" si="4"/>
        <v>64.08</v>
      </c>
      <c r="H59" s="129"/>
      <c r="I59" s="128">
        <f t="shared" si="2"/>
        <v>21.36</v>
      </c>
      <c r="L59" s="6">
        <v>21.36</v>
      </c>
    </row>
    <row r="60" spans="1:12" s="1" customFormat="1" x14ac:dyDescent="0.25">
      <c r="A60" s="136" t="s">
        <v>285</v>
      </c>
      <c r="B60" s="136" t="s">
        <v>177</v>
      </c>
      <c r="C60" s="137" t="s">
        <v>183</v>
      </c>
      <c r="D60" s="136" t="s">
        <v>94</v>
      </c>
      <c r="E60" s="138">
        <v>6</v>
      </c>
      <c r="F60" s="139">
        <f t="shared" si="3"/>
        <v>159.86000000000001</v>
      </c>
      <c r="G60" s="139">
        <f t="shared" si="4"/>
        <v>959.16</v>
      </c>
      <c r="I60" s="128">
        <f t="shared" si="2"/>
        <v>159.86000000000001</v>
      </c>
      <c r="L60" s="6">
        <v>159.86000000000001</v>
      </c>
    </row>
    <row r="61" spans="1:12" s="1" customFormat="1" x14ac:dyDescent="0.25">
      <c r="A61" s="136" t="s">
        <v>286</v>
      </c>
      <c r="B61" s="136" t="s">
        <v>184</v>
      </c>
      <c r="C61" s="137" t="s">
        <v>185</v>
      </c>
      <c r="D61" s="136" t="s">
        <v>88</v>
      </c>
      <c r="E61" s="138">
        <v>7.5</v>
      </c>
      <c r="F61" s="139">
        <f t="shared" si="3"/>
        <v>6.7</v>
      </c>
      <c r="G61" s="139">
        <f t="shared" si="4"/>
        <v>50.25</v>
      </c>
      <c r="I61" s="128">
        <f t="shared" si="2"/>
        <v>6.7</v>
      </c>
      <c r="L61" s="6">
        <v>6.7</v>
      </c>
    </row>
    <row r="62" spans="1:12" s="1" customFormat="1" x14ac:dyDescent="0.25">
      <c r="A62" s="136" t="s">
        <v>287</v>
      </c>
      <c r="B62" s="136" t="s">
        <v>186</v>
      </c>
      <c r="C62" s="137" t="s">
        <v>187</v>
      </c>
      <c r="D62" s="136" t="s">
        <v>88</v>
      </c>
      <c r="E62" s="138">
        <v>2</v>
      </c>
      <c r="F62" s="139">
        <f t="shared" si="3"/>
        <v>284.76</v>
      </c>
      <c r="G62" s="139">
        <f t="shared" si="4"/>
        <v>569.52</v>
      </c>
      <c r="I62" s="128">
        <f t="shared" si="2"/>
        <v>284.76</v>
      </c>
      <c r="L62" s="6">
        <v>284.76</v>
      </c>
    </row>
    <row r="63" spans="1:12" s="1" customFormat="1" x14ac:dyDescent="0.25">
      <c r="A63" s="136" t="s">
        <v>288</v>
      </c>
      <c r="B63" s="136" t="s">
        <v>186</v>
      </c>
      <c r="C63" s="137" t="s">
        <v>188</v>
      </c>
      <c r="D63" s="136" t="s">
        <v>94</v>
      </c>
      <c r="E63" s="138">
        <v>2</v>
      </c>
      <c r="F63" s="139">
        <f t="shared" si="3"/>
        <v>63.18</v>
      </c>
      <c r="G63" s="139">
        <f t="shared" si="4"/>
        <v>126.36</v>
      </c>
      <c r="I63" s="128">
        <f t="shared" si="2"/>
        <v>63.18</v>
      </c>
      <c r="L63" s="6">
        <v>63.18</v>
      </c>
    </row>
    <row r="64" spans="1:12" s="1" customFormat="1" ht="22.5" x14ac:dyDescent="0.25">
      <c r="A64" s="136" t="s">
        <v>289</v>
      </c>
      <c r="B64" s="136" t="s">
        <v>189</v>
      </c>
      <c r="C64" s="137" t="s">
        <v>190</v>
      </c>
      <c r="D64" s="136" t="s">
        <v>94</v>
      </c>
      <c r="E64" s="138">
        <v>9</v>
      </c>
      <c r="F64" s="139">
        <f t="shared" si="3"/>
        <v>90.4</v>
      </c>
      <c r="G64" s="139">
        <f t="shared" si="4"/>
        <v>813.6</v>
      </c>
      <c r="I64" s="128">
        <f t="shared" si="2"/>
        <v>90.4</v>
      </c>
      <c r="L64" s="6">
        <v>90.4</v>
      </c>
    </row>
    <row r="65" spans="1:12" s="1" customFormat="1" ht="33.75" x14ac:dyDescent="0.25">
      <c r="A65" s="136" t="s">
        <v>290</v>
      </c>
      <c r="B65" s="136" t="s">
        <v>191</v>
      </c>
      <c r="C65" s="137" t="s">
        <v>192</v>
      </c>
      <c r="D65" s="136" t="s">
        <v>94</v>
      </c>
      <c r="E65" s="138">
        <v>3</v>
      </c>
      <c r="F65" s="139">
        <f t="shared" si="3"/>
        <v>6.42</v>
      </c>
      <c r="G65" s="139">
        <f t="shared" si="4"/>
        <v>19.260000000000002</v>
      </c>
      <c r="I65" s="128">
        <f t="shared" si="2"/>
        <v>6.42</v>
      </c>
      <c r="L65" s="6">
        <v>6.42</v>
      </c>
    </row>
    <row r="66" spans="1:12" s="1" customFormat="1" ht="33.75" x14ac:dyDescent="0.25">
      <c r="A66" s="136" t="s">
        <v>291</v>
      </c>
      <c r="B66" s="136" t="s">
        <v>193</v>
      </c>
      <c r="C66" s="137" t="s">
        <v>194</v>
      </c>
      <c r="D66" s="136" t="s">
        <v>94</v>
      </c>
      <c r="E66" s="138">
        <v>6</v>
      </c>
      <c r="F66" s="139">
        <f t="shared" si="3"/>
        <v>7.71</v>
      </c>
      <c r="G66" s="139">
        <f t="shared" si="4"/>
        <v>46.26</v>
      </c>
      <c r="I66" s="128">
        <f t="shared" si="2"/>
        <v>7.71</v>
      </c>
      <c r="L66" s="6">
        <v>7.71</v>
      </c>
    </row>
    <row r="67" spans="1:12" s="1" customFormat="1" ht="22.5" x14ac:dyDescent="0.25">
      <c r="A67" s="136" t="s">
        <v>292</v>
      </c>
      <c r="B67" s="136" t="s">
        <v>195</v>
      </c>
      <c r="C67" s="137" t="s">
        <v>196</v>
      </c>
      <c r="D67" s="136" t="s">
        <v>94</v>
      </c>
      <c r="E67" s="138">
        <v>10</v>
      </c>
      <c r="F67" s="139">
        <f t="shared" si="3"/>
        <v>40.94</v>
      </c>
      <c r="G67" s="139">
        <f t="shared" si="4"/>
        <v>409.4</v>
      </c>
      <c r="I67" s="128">
        <f t="shared" si="2"/>
        <v>40.94</v>
      </c>
      <c r="L67" s="6">
        <v>40.94</v>
      </c>
    </row>
    <row r="68" spans="1:12" s="1" customFormat="1" x14ac:dyDescent="0.25">
      <c r="A68" s="136" t="s">
        <v>293</v>
      </c>
      <c r="B68" s="136" t="s">
        <v>197</v>
      </c>
      <c r="C68" s="137" t="s">
        <v>198</v>
      </c>
      <c r="D68" s="136" t="s">
        <v>94</v>
      </c>
      <c r="E68" s="138">
        <v>11</v>
      </c>
      <c r="F68" s="139">
        <f t="shared" si="3"/>
        <v>42.7</v>
      </c>
      <c r="G68" s="139">
        <f t="shared" si="4"/>
        <v>469.7</v>
      </c>
      <c r="I68" s="128">
        <f t="shared" si="2"/>
        <v>42.7</v>
      </c>
      <c r="L68" s="6">
        <v>42.7</v>
      </c>
    </row>
    <row r="69" spans="1:12" s="1" customFormat="1" ht="22.5" x14ac:dyDescent="0.25">
      <c r="A69" s="136" t="s">
        <v>294</v>
      </c>
      <c r="B69" s="136" t="s">
        <v>199</v>
      </c>
      <c r="C69" s="137" t="s">
        <v>200</v>
      </c>
      <c r="D69" s="136" t="s">
        <v>94</v>
      </c>
      <c r="E69" s="138">
        <v>6</v>
      </c>
      <c r="F69" s="139">
        <f t="shared" si="3"/>
        <v>88.77</v>
      </c>
      <c r="G69" s="139">
        <f t="shared" si="4"/>
        <v>532.62</v>
      </c>
      <c r="I69" s="128">
        <f t="shared" si="2"/>
        <v>88.77</v>
      </c>
      <c r="L69" s="6">
        <v>88.77</v>
      </c>
    </row>
    <row r="70" spans="1:12" s="1" customFormat="1" ht="22.5" x14ac:dyDescent="0.25">
      <c r="A70" s="136" t="s">
        <v>295</v>
      </c>
      <c r="B70" s="136" t="s">
        <v>201</v>
      </c>
      <c r="C70" s="137" t="s">
        <v>202</v>
      </c>
      <c r="D70" s="136" t="s">
        <v>88</v>
      </c>
      <c r="E70" s="138">
        <v>210</v>
      </c>
      <c r="F70" s="139">
        <f t="shared" si="3"/>
        <v>13.02</v>
      </c>
      <c r="G70" s="139">
        <f t="shared" si="4"/>
        <v>2734.2</v>
      </c>
      <c r="I70" s="128">
        <f t="shared" si="2"/>
        <v>13.02</v>
      </c>
      <c r="L70" s="6">
        <v>13.02</v>
      </c>
    </row>
    <row r="71" spans="1:12" s="1" customFormat="1" x14ac:dyDescent="0.25">
      <c r="A71" s="136" t="s">
        <v>296</v>
      </c>
      <c r="B71" s="136" t="s">
        <v>203</v>
      </c>
      <c r="C71" s="137" t="s">
        <v>204</v>
      </c>
      <c r="D71" s="136" t="s">
        <v>88</v>
      </c>
      <c r="E71" s="138">
        <v>30</v>
      </c>
      <c r="F71" s="139">
        <f t="shared" si="3"/>
        <v>10.8</v>
      </c>
      <c r="G71" s="139">
        <f t="shared" si="4"/>
        <v>324</v>
      </c>
      <c r="I71" s="128">
        <f t="shared" si="2"/>
        <v>10.8</v>
      </c>
      <c r="L71" s="6">
        <v>10.8</v>
      </c>
    </row>
    <row r="72" spans="1:12" s="1" customFormat="1" ht="45" x14ac:dyDescent="0.25">
      <c r="A72" s="136" t="s">
        <v>297</v>
      </c>
      <c r="B72" s="136" t="s">
        <v>205</v>
      </c>
      <c r="C72" s="137" t="s">
        <v>206</v>
      </c>
      <c r="D72" s="136" t="s">
        <v>93</v>
      </c>
      <c r="E72" s="138">
        <v>1</v>
      </c>
      <c r="F72" s="139">
        <f t="shared" si="3"/>
        <v>13030.42</v>
      </c>
      <c r="G72" s="139">
        <f t="shared" si="4"/>
        <v>13030.42</v>
      </c>
      <c r="I72" s="128">
        <f t="shared" si="2"/>
        <v>13030.42</v>
      </c>
      <c r="L72" s="6">
        <v>13030.42</v>
      </c>
    </row>
    <row r="73" spans="1:12" s="1" customFormat="1" ht="22.5" x14ac:dyDescent="0.25">
      <c r="A73" s="136" t="s">
        <v>298</v>
      </c>
      <c r="B73" s="136" t="s">
        <v>207</v>
      </c>
      <c r="C73" s="137" t="s">
        <v>208</v>
      </c>
      <c r="D73" s="136" t="s">
        <v>94</v>
      </c>
      <c r="E73" s="138">
        <v>15</v>
      </c>
      <c r="F73" s="139">
        <f t="shared" si="3"/>
        <v>1649.6</v>
      </c>
      <c r="G73" s="139">
        <f t="shared" si="4"/>
        <v>24744</v>
      </c>
      <c r="I73" s="128">
        <f t="shared" si="2"/>
        <v>1649.6</v>
      </c>
      <c r="L73" s="6">
        <v>1649.6</v>
      </c>
    </row>
    <row r="74" spans="1:12" s="1" customFormat="1" ht="22.5" x14ac:dyDescent="0.25">
      <c r="A74" s="136" t="s">
        <v>299</v>
      </c>
      <c r="B74" s="136" t="s">
        <v>209</v>
      </c>
      <c r="C74" s="137" t="s">
        <v>210</v>
      </c>
      <c r="D74" s="136" t="s">
        <v>94</v>
      </c>
      <c r="E74" s="138">
        <v>1</v>
      </c>
      <c r="F74" s="139">
        <f t="shared" si="3"/>
        <v>1961.47</v>
      </c>
      <c r="G74" s="139">
        <f t="shared" si="4"/>
        <v>1961.47</v>
      </c>
      <c r="I74" s="128">
        <f t="shared" si="2"/>
        <v>1961.47</v>
      </c>
      <c r="L74" s="6">
        <v>1961.47</v>
      </c>
    </row>
    <row r="75" spans="1:12" s="1" customFormat="1" ht="22.5" x14ac:dyDescent="0.25">
      <c r="A75" s="136" t="s">
        <v>300</v>
      </c>
      <c r="B75" s="136" t="s">
        <v>211</v>
      </c>
      <c r="C75" s="137" t="s">
        <v>212</v>
      </c>
      <c r="D75" s="136" t="s">
        <v>94</v>
      </c>
      <c r="E75" s="138">
        <v>2</v>
      </c>
      <c r="F75" s="139">
        <f t="shared" si="3"/>
        <v>3161.26</v>
      </c>
      <c r="G75" s="139">
        <f t="shared" si="4"/>
        <v>6322.52</v>
      </c>
      <c r="I75" s="128">
        <f t="shared" si="2"/>
        <v>3161.26</v>
      </c>
      <c r="L75" s="6">
        <v>3161.26</v>
      </c>
    </row>
    <row r="76" spans="1:12" s="1" customFormat="1" ht="22.5" x14ac:dyDescent="0.25">
      <c r="A76" s="136" t="s">
        <v>301</v>
      </c>
      <c r="B76" s="136" t="s">
        <v>213</v>
      </c>
      <c r="C76" s="137" t="s">
        <v>214</v>
      </c>
      <c r="D76" s="136" t="s">
        <v>94</v>
      </c>
      <c r="E76" s="138">
        <v>1</v>
      </c>
      <c r="F76" s="139">
        <f t="shared" si="3"/>
        <v>5530.19</v>
      </c>
      <c r="G76" s="139">
        <f t="shared" si="4"/>
        <v>5530.19</v>
      </c>
      <c r="I76" s="128">
        <f t="shared" ref="I76:I80" si="5">ROUND(L76-(L76*$K$10),2)</f>
        <v>5530.19</v>
      </c>
      <c r="L76" s="6">
        <v>5530.19</v>
      </c>
    </row>
    <row r="77" spans="1:12" s="1" customFormat="1" x14ac:dyDescent="0.25">
      <c r="A77" s="136" t="s">
        <v>302</v>
      </c>
      <c r="B77" s="136" t="s">
        <v>215</v>
      </c>
      <c r="C77" s="137" t="s">
        <v>216</v>
      </c>
      <c r="D77" s="136" t="s">
        <v>88</v>
      </c>
      <c r="E77" s="138">
        <v>7</v>
      </c>
      <c r="F77" s="139">
        <f t="shared" si="3"/>
        <v>37.42</v>
      </c>
      <c r="G77" s="139">
        <f t="shared" si="4"/>
        <v>261.94</v>
      </c>
      <c r="I77" s="128">
        <f t="shared" si="5"/>
        <v>37.42</v>
      </c>
      <c r="L77" s="6">
        <v>37.42</v>
      </c>
    </row>
    <row r="78" spans="1:12" s="1" customFormat="1" ht="22.5" x14ac:dyDescent="0.25">
      <c r="A78" s="136" t="s">
        <v>303</v>
      </c>
      <c r="B78" s="136" t="s">
        <v>217</v>
      </c>
      <c r="C78" s="137" t="s">
        <v>218</v>
      </c>
      <c r="D78" s="136" t="s">
        <v>88</v>
      </c>
      <c r="E78" s="138">
        <v>10</v>
      </c>
      <c r="F78" s="139">
        <f t="shared" ref="F78:F80" si="6">ROUND(I78,2)</f>
        <v>106.04</v>
      </c>
      <c r="G78" s="139">
        <f t="shared" ref="G78:G80" si="7">ROUND(F78*E78,2)</f>
        <v>1060.4000000000001</v>
      </c>
      <c r="I78" s="128">
        <f t="shared" si="5"/>
        <v>106.04</v>
      </c>
      <c r="L78" s="6">
        <v>106.04</v>
      </c>
    </row>
    <row r="79" spans="1:12" s="1" customFormat="1" ht="22.5" x14ac:dyDescent="0.25">
      <c r="A79" s="136" t="s">
        <v>304</v>
      </c>
      <c r="B79" s="136" t="s">
        <v>219</v>
      </c>
      <c r="C79" s="137" t="s">
        <v>220</v>
      </c>
      <c r="D79" s="136" t="s">
        <v>88</v>
      </c>
      <c r="E79" s="138">
        <v>450</v>
      </c>
      <c r="F79" s="139">
        <f t="shared" si="6"/>
        <v>59.07</v>
      </c>
      <c r="G79" s="139">
        <f t="shared" si="7"/>
        <v>26581.5</v>
      </c>
      <c r="I79" s="128">
        <f t="shared" si="5"/>
        <v>59.07</v>
      </c>
      <c r="L79" s="6">
        <v>59.07</v>
      </c>
    </row>
    <row r="80" spans="1:12" s="1" customFormat="1" ht="22.5" x14ac:dyDescent="0.25">
      <c r="A80" s="136" t="s">
        <v>305</v>
      </c>
      <c r="B80" s="136" t="s">
        <v>221</v>
      </c>
      <c r="C80" s="137" t="s">
        <v>222</v>
      </c>
      <c r="D80" s="136" t="s">
        <v>93</v>
      </c>
      <c r="E80" s="138">
        <v>2</v>
      </c>
      <c r="F80" s="139">
        <f t="shared" si="6"/>
        <v>158.28</v>
      </c>
      <c r="G80" s="139">
        <f t="shared" si="7"/>
        <v>316.56</v>
      </c>
      <c r="I80" s="128">
        <f t="shared" si="5"/>
        <v>158.28</v>
      </c>
      <c r="L80" s="6">
        <v>158.28</v>
      </c>
    </row>
    <row r="81" spans="1:12" s="1" customFormat="1" x14ac:dyDescent="0.25">
      <c r="A81" s="132" t="s">
        <v>228</v>
      </c>
      <c r="B81" s="132"/>
      <c r="C81" s="133" t="s">
        <v>223</v>
      </c>
      <c r="D81" s="132" t="s">
        <v>89</v>
      </c>
      <c r="E81" s="134"/>
      <c r="F81" s="135">
        <f t="shared" ref="F81:F83" si="8">ROUND(I81,2)</f>
        <v>0</v>
      </c>
      <c r="G81" s="135">
        <f t="shared" ref="G81:G83" si="9">ROUND(F81*E81,2)</f>
        <v>0</v>
      </c>
      <c r="H81" s="129">
        <f>SUM(G82:G83)</f>
        <v>14313.78</v>
      </c>
      <c r="I81" s="128"/>
      <c r="L81" s="6">
        <v>0</v>
      </c>
    </row>
    <row r="82" spans="1:12" s="1" customFormat="1" ht="22.5" x14ac:dyDescent="0.25">
      <c r="A82" s="136" t="s">
        <v>306</v>
      </c>
      <c r="B82" s="136" t="s">
        <v>224</v>
      </c>
      <c r="C82" s="137" t="s">
        <v>225</v>
      </c>
      <c r="D82" s="136" t="s">
        <v>93</v>
      </c>
      <c r="E82" s="138">
        <v>18</v>
      </c>
      <c r="F82" s="139">
        <f t="shared" si="8"/>
        <v>594.78</v>
      </c>
      <c r="G82" s="139">
        <f t="shared" si="9"/>
        <v>10706.04</v>
      </c>
      <c r="I82" s="128">
        <f t="shared" ref="I82:I83" si="10">ROUND(L82-(L82*$K$10),2)</f>
        <v>594.78</v>
      </c>
      <c r="L82" s="6">
        <v>594.78</v>
      </c>
    </row>
    <row r="83" spans="1:12" s="1" customFormat="1" ht="45" x14ac:dyDescent="0.25">
      <c r="A83" s="136" t="s">
        <v>307</v>
      </c>
      <c r="B83" s="136" t="s">
        <v>226</v>
      </c>
      <c r="C83" s="137" t="s">
        <v>227</v>
      </c>
      <c r="D83" s="136" t="s">
        <v>93</v>
      </c>
      <c r="E83" s="138">
        <v>18</v>
      </c>
      <c r="F83" s="139">
        <f t="shared" si="8"/>
        <v>200.43</v>
      </c>
      <c r="G83" s="139">
        <f t="shared" si="9"/>
        <v>3607.74</v>
      </c>
      <c r="I83" s="128">
        <f t="shared" si="10"/>
        <v>200.43</v>
      </c>
      <c r="L83" s="6">
        <v>200.43</v>
      </c>
    </row>
    <row r="84" spans="1:12" s="1" customFormat="1" x14ac:dyDescent="0.25">
      <c r="A84" s="150"/>
      <c r="B84" s="150"/>
      <c r="C84" s="151"/>
      <c r="D84" s="150"/>
      <c r="E84" s="152"/>
      <c r="F84" s="153"/>
      <c r="G84" s="154"/>
      <c r="I84" s="155"/>
      <c r="L84" s="6">
        <v>200.43</v>
      </c>
    </row>
    <row r="85" spans="1:12" s="1" customFormat="1" ht="33.75" x14ac:dyDescent="0.25">
      <c r="A85" s="142">
        <v>2</v>
      </c>
      <c r="B85" s="142"/>
      <c r="C85" s="143" t="s">
        <v>308</v>
      </c>
      <c r="D85" s="144"/>
      <c r="E85" s="145"/>
      <c r="F85" s="145"/>
      <c r="G85" s="145"/>
      <c r="H85" s="129">
        <f>SUM(G87:G115)</f>
        <v>87563.229999999981</v>
      </c>
      <c r="I85" s="128"/>
      <c r="L85" s="6">
        <v>200.43</v>
      </c>
    </row>
    <row r="86" spans="1:12" s="1" customFormat="1" x14ac:dyDescent="0.25">
      <c r="A86" s="132" t="s">
        <v>230</v>
      </c>
      <c r="B86" s="136"/>
      <c r="C86" s="133" t="s">
        <v>309</v>
      </c>
      <c r="D86" s="136"/>
      <c r="E86" s="138"/>
      <c r="F86" s="139"/>
      <c r="G86" s="139"/>
      <c r="H86" s="129">
        <f>SUM(G87:G110)</f>
        <v>77721.929999999993</v>
      </c>
      <c r="I86" s="128"/>
      <c r="L86" s="6"/>
    </row>
    <row r="87" spans="1:12" s="1" customFormat="1" ht="22.5" x14ac:dyDescent="0.25">
      <c r="A87" s="136"/>
      <c r="B87" s="136" t="s">
        <v>310</v>
      </c>
      <c r="C87" s="137" t="s">
        <v>311</v>
      </c>
      <c r="D87" s="136" t="s">
        <v>95</v>
      </c>
      <c r="E87" s="138">
        <v>34</v>
      </c>
      <c r="F87" s="139">
        <f t="shared" ref="F87" si="11">ROUND(I87,2)</f>
        <v>7.94</v>
      </c>
      <c r="G87" s="139">
        <f t="shared" ref="G87" si="12">ROUND(F87*E87,2)</f>
        <v>269.95999999999998</v>
      </c>
      <c r="I87" s="128">
        <f t="shared" ref="I87:I115" si="13">ROUND(L87-(L87*$K$10),2)</f>
        <v>7.94</v>
      </c>
      <c r="L87" s="6">
        <v>7.94</v>
      </c>
    </row>
    <row r="88" spans="1:12" s="1" customFormat="1" ht="22.5" x14ac:dyDescent="0.25">
      <c r="A88" s="136"/>
      <c r="B88" s="136" t="s">
        <v>312</v>
      </c>
      <c r="C88" s="137" t="s">
        <v>313</v>
      </c>
      <c r="D88" s="136" t="s">
        <v>95</v>
      </c>
      <c r="E88" s="138">
        <v>34</v>
      </c>
      <c r="F88" s="139">
        <f t="shared" ref="F88:F115" si="14">ROUND(I88,2)</f>
        <v>8.6199999999999992</v>
      </c>
      <c r="G88" s="139">
        <f t="shared" ref="G88:G115" si="15">ROUND(F88*E88,2)</f>
        <v>293.08</v>
      </c>
      <c r="I88" s="128">
        <f t="shared" si="13"/>
        <v>8.6199999999999992</v>
      </c>
      <c r="L88" s="6">
        <v>8.6199999999999992</v>
      </c>
    </row>
    <row r="89" spans="1:12" s="1" customFormat="1" ht="45" x14ac:dyDescent="0.25">
      <c r="A89" s="136"/>
      <c r="B89" s="136" t="s">
        <v>314</v>
      </c>
      <c r="C89" s="137" t="s">
        <v>315</v>
      </c>
      <c r="D89" s="136" t="s">
        <v>95</v>
      </c>
      <c r="E89" s="138">
        <v>34</v>
      </c>
      <c r="F89" s="139">
        <f t="shared" si="14"/>
        <v>5.56</v>
      </c>
      <c r="G89" s="139">
        <f t="shared" si="15"/>
        <v>189.04</v>
      </c>
      <c r="I89" s="128">
        <f t="shared" si="13"/>
        <v>5.56</v>
      </c>
      <c r="L89" s="6">
        <v>5.56</v>
      </c>
    </row>
    <row r="90" spans="1:12" s="1" customFormat="1" ht="33.75" x14ac:dyDescent="0.25">
      <c r="A90" s="136"/>
      <c r="B90" s="136" t="s">
        <v>316</v>
      </c>
      <c r="C90" s="137" t="s">
        <v>317</v>
      </c>
      <c r="D90" s="136" t="s">
        <v>93</v>
      </c>
      <c r="E90" s="138">
        <v>34</v>
      </c>
      <c r="F90" s="139">
        <f t="shared" si="14"/>
        <v>25.83</v>
      </c>
      <c r="G90" s="139">
        <f t="shared" si="15"/>
        <v>878.22</v>
      </c>
      <c r="I90" s="128">
        <f t="shared" si="13"/>
        <v>25.83</v>
      </c>
      <c r="L90" s="6">
        <v>25.83</v>
      </c>
    </row>
    <row r="91" spans="1:12" s="1" customFormat="1" x14ac:dyDescent="0.25">
      <c r="A91" s="136"/>
      <c r="B91" s="136" t="s">
        <v>318</v>
      </c>
      <c r="C91" s="137" t="s">
        <v>319</v>
      </c>
      <c r="D91" s="136" t="s">
        <v>95</v>
      </c>
      <c r="E91" s="138">
        <v>68</v>
      </c>
      <c r="F91" s="139">
        <f t="shared" si="14"/>
        <v>17.23</v>
      </c>
      <c r="G91" s="139">
        <f t="shared" si="15"/>
        <v>1171.6400000000001</v>
      </c>
      <c r="I91" s="128">
        <f t="shared" si="13"/>
        <v>17.23</v>
      </c>
      <c r="L91" s="6">
        <v>17.23</v>
      </c>
    </row>
    <row r="92" spans="1:12" s="1" customFormat="1" ht="33.75" x14ac:dyDescent="0.25">
      <c r="A92" s="136"/>
      <c r="B92" s="136" t="s">
        <v>320</v>
      </c>
      <c r="C92" s="137" t="s">
        <v>321</v>
      </c>
      <c r="D92" s="136" t="s">
        <v>88</v>
      </c>
      <c r="E92" s="138">
        <v>204</v>
      </c>
      <c r="F92" s="139">
        <f t="shared" si="14"/>
        <v>25.08</v>
      </c>
      <c r="G92" s="139">
        <f t="shared" si="15"/>
        <v>5116.32</v>
      </c>
      <c r="I92" s="128">
        <f t="shared" si="13"/>
        <v>25.08</v>
      </c>
      <c r="L92" s="6">
        <v>25.08</v>
      </c>
    </row>
    <row r="93" spans="1:12" s="1" customFormat="1" ht="33.75" x14ac:dyDescent="0.25">
      <c r="A93" s="136"/>
      <c r="B93" s="136" t="s">
        <v>322</v>
      </c>
      <c r="C93" s="137" t="s">
        <v>323</v>
      </c>
      <c r="D93" s="136" t="s">
        <v>93</v>
      </c>
      <c r="E93" s="138">
        <v>102</v>
      </c>
      <c r="F93" s="139">
        <f t="shared" si="14"/>
        <v>16.649999999999999</v>
      </c>
      <c r="G93" s="139">
        <f t="shared" si="15"/>
        <v>1698.3</v>
      </c>
      <c r="I93" s="128">
        <f t="shared" si="13"/>
        <v>16.649999999999999</v>
      </c>
      <c r="L93" s="6">
        <v>16.649999999999999</v>
      </c>
    </row>
    <row r="94" spans="1:12" s="1" customFormat="1" x14ac:dyDescent="0.25">
      <c r="A94" s="136"/>
      <c r="B94" s="136" t="s">
        <v>324</v>
      </c>
      <c r="C94" s="137" t="s">
        <v>325</v>
      </c>
      <c r="D94" s="136" t="s">
        <v>326</v>
      </c>
      <c r="E94" s="138">
        <v>15.3</v>
      </c>
      <c r="F94" s="139">
        <f t="shared" si="14"/>
        <v>50.42</v>
      </c>
      <c r="G94" s="139">
        <f t="shared" si="15"/>
        <v>771.43</v>
      </c>
      <c r="I94" s="128">
        <f t="shared" si="13"/>
        <v>50.42</v>
      </c>
      <c r="L94" s="6">
        <v>50.42</v>
      </c>
    </row>
    <row r="95" spans="1:12" s="1" customFormat="1" ht="22.5" x14ac:dyDescent="0.25">
      <c r="A95" s="136"/>
      <c r="B95" s="136" t="s">
        <v>327</v>
      </c>
      <c r="C95" s="137" t="s">
        <v>328</v>
      </c>
      <c r="D95" s="136" t="s">
        <v>95</v>
      </c>
      <c r="E95" s="138">
        <v>34</v>
      </c>
      <c r="F95" s="139">
        <f t="shared" si="14"/>
        <v>95.64</v>
      </c>
      <c r="G95" s="139">
        <f t="shared" si="15"/>
        <v>3251.76</v>
      </c>
      <c r="I95" s="128">
        <f t="shared" si="13"/>
        <v>95.64</v>
      </c>
      <c r="L95" s="6">
        <v>95.64</v>
      </c>
    </row>
    <row r="96" spans="1:12" s="1" customFormat="1" ht="33.75" x14ac:dyDescent="0.25">
      <c r="A96" s="136"/>
      <c r="B96" s="136" t="s">
        <v>329</v>
      </c>
      <c r="C96" s="137" t="s">
        <v>330</v>
      </c>
      <c r="D96" s="136" t="s">
        <v>88</v>
      </c>
      <c r="E96" s="138">
        <v>1020</v>
      </c>
      <c r="F96" s="139">
        <f t="shared" si="14"/>
        <v>19.41</v>
      </c>
      <c r="G96" s="139">
        <f t="shared" si="15"/>
        <v>19798.2</v>
      </c>
      <c r="I96" s="128">
        <f t="shared" si="13"/>
        <v>19.41</v>
      </c>
      <c r="L96" s="6">
        <v>19.41</v>
      </c>
    </row>
    <row r="97" spans="1:12" s="1" customFormat="1" ht="33.75" x14ac:dyDescent="0.25">
      <c r="A97" s="136"/>
      <c r="B97" s="136" t="s">
        <v>331</v>
      </c>
      <c r="C97" s="137" t="s">
        <v>332</v>
      </c>
      <c r="D97" s="136" t="s">
        <v>88</v>
      </c>
      <c r="E97" s="138">
        <v>51</v>
      </c>
      <c r="F97" s="139">
        <f t="shared" si="14"/>
        <v>16.28</v>
      </c>
      <c r="G97" s="139">
        <f t="shared" si="15"/>
        <v>830.28</v>
      </c>
      <c r="I97" s="128">
        <f t="shared" si="13"/>
        <v>16.28</v>
      </c>
      <c r="L97" s="6">
        <v>16.28</v>
      </c>
    </row>
    <row r="98" spans="1:12" s="1" customFormat="1" x14ac:dyDescent="0.25">
      <c r="A98" s="136"/>
      <c r="B98" s="136" t="s">
        <v>333</v>
      </c>
      <c r="C98" s="137" t="s">
        <v>334</v>
      </c>
      <c r="D98" s="136" t="s">
        <v>95</v>
      </c>
      <c r="E98" s="138">
        <v>34</v>
      </c>
      <c r="F98" s="139">
        <f t="shared" si="14"/>
        <v>0.59</v>
      </c>
      <c r="G98" s="139">
        <f t="shared" si="15"/>
        <v>20.059999999999999</v>
      </c>
      <c r="I98" s="128">
        <f t="shared" si="13"/>
        <v>0.59</v>
      </c>
      <c r="L98" s="6">
        <v>0.59</v>
      </c>
    </row>
    <row r="99" spans="1:12" s="1" customFormat="1" x14ac:dyDescent="0.25">
      <c r="A99" s="136"/>
      <c r="B99" s="136" t="s">
        <v>335</v>
      </c>
      <c r="C99" s="137" t="s">
        <v>336</v>
      </c>
      <c r="D99" s="136" t="s">
        <v>95</v>
      </c>
      <c r="E99" s="138">
        <v>34</v>
      </c>
      <c r="F99" s="139">
        <f t="shared" si="14"/>
        <v>1.1100000000000001</v>
      </c>
      <c r="G99" s="139">
        <f t="shared" si="15"/>
        <v>37.74</v>
      </c>
      <c r="I99" s="128">
        <f t="shared" si="13"/>
        <v>1.1100000000000001</v>
      </c>
      <c r="L99" s="6">
        <v>1.1100000000000001</v>
      </c>
    </row>
    <row r="100" spans="1:12" s="1" customFormat="1" ht="22.5" x14ac:dyDescent="0.25">
      <c r="A100" s="136"/>
      <c r="B100" s="136" t="s">
        <v>337</v>
      </c>
      <c r="C100" s="137" t="s">
        <v>338</v>
      </c>
      <c r="D100" s="136" t="s">
        <v>93</v>
      </c>
      <c r="E100" s="138">
        <v>34</v>
      </c>
      <c r="F100" s="139">
        <f t="shared" si="14"/>
        <v>97.89</v>
      </c>
      <c r="G100" s="139">
        <f t="shared" si="15"/>
        <v>3328.26</v>
      </c>
      <c r="I100" s="128">
        <f t="shared" si="13"/>
        <v>97.89</v>
      </c>
      <c r="L100" s="6">
        <v>97.89</v>
      </c>
    </row>
    <row r="101" spans="1:12" s="1" customFormat="1" ht="22.5" x14ac:dyDescent="0.25">
      <c r="A101" s="136"/>
      <c r="B101" s="136" t="s">
        <v>339</v>
      </c>
      <c r="C101" s="137" t="s">
        <v>340</v>
      </c>
      <c r="D101" s="136" t="s">
        <v>95</v>
      </c>
      <c r="E101" s="138">
        <v>68</v>
      </c>
      <c r="F101" s="139">
        <f t="shared" si="14"/>
        <v>1.25</v>
      </c>
      <c r="G101" s="139">
        <f t="shared" si="15"/>
        <v>85</v>
      </c>
      <c r="I101" s="128">
        <f t="shared" si="13"/>
        <v>1.25</v>
      </c>
      <c r="L101" s="6">
        <v>1.25</v>
      </c>
    </row>
    <row r="102" spans="1:12" s="1" customFormat="1" ht="22.5" x14ac:dyDescent="0.25">
      <c r="A102" s="136"/>
      <c r="B102" s="136" t="s">
        <v>341</v>
      </c>
      <c r="C102" s="137" t="s">
        <v>342</v>
      </c>
      <c r="D102" s="136" t="s">
        <v>95</v>
      </c>
      <c r="E102" s="138">
        <v>34</v>
      </c>
      <c r="F102" s="139">
        <f t="shared" si="14"/>
        <v>3.68</v>
      </c>
      <c r="G102" s="139">
        <f t="shared" si="15"/>
        <v>125.12</v>
      </c>
      <c r="I102" s="128">
        <f t="shared" si="13"/>
        <v>3.68</v>
      </c>
      <c r="L102" s="6">
        <v>3.68</v>
      </c>
    </row>
    <row r="103" spans="1:12" s="1" customFormat="1" ht="22.5" x14ac:dyDescent="0.25">
      <c r="A103" s="136"/>
      <c r="B103" s="136" t="s">
        <v>343</v>
      </c>
      <c r="C103" s="137" t="s">
        <v>344</v>
      </c>
      <c r="D103" s="136" t="s">
        <v>93</v>
      </c>
      <c r="E103" s="138">
        <v>34</v>
      </c>
      <c r="F103" s="139">
        <f t="shared" si="14"/>
        <v>60.22</v>
      </c>
      <c r="G103" s="139">
        <f t="shared" si="15"/>
        <v>2047.48</v>
      </c>
      <c r="I103" s="128">
        <f t="shared" si="13"/>
        <v>60.22</v>
      </c>
      <c r="L103" s="6">
        <v>60.22</v>
      </c>
    </row>
    <row r="104" spans="1:12" s="1" customFormat="1" ht="22.5" x14ac:dyDescent="0.25">
      <c r="A104" s="136"/>
      <c r="B104" s="136" t="s">
        <v>345</v>
      </c>
      <c r="C104" s="137" t="s">
        <v>346</v>
      </c>
      <c r="D104" s="136" t="s">
        <v>95</v>
      </c>
      <c r="E104" s="138">
        <v>6.8</v>
      </c>
      <c r="F104" s="139">
        <f t="shared" si="14"/>
        <v>7.2</v>
      </c>
      <c r="G104" s="139">
        <f t="shared" si="15"/>
        <v>48.96</v>
      </c>
      <c r="I104" s="128">
        <f t="shared" si="13"/>
        <v>7.2</v>
      </c>
      <c r="L104" s="6">
        <v>7.2</v>
      </c>
    </row>
    <row r="105" spans="1:12" s="1" customFormat="1" x14ac:dyDescent="0.25">
      <c r="A105" s="136"/>
      <c r="B105" s="136" t="s">
        <v>347</v>
      </c>
      <c r="C105" s="137" t="s">
        <v>348</v>
      </c>
      <c r="D105" s="136" t="s">
        <v>95</v>
      </c>
      <c r="E105" s="138">
        <v>34</v>
      </c>
      <c r="F105" s="139">
        <f t="shared" si="14"/>
        <v>24.96</v>
      </c>
      <c r="G105" s="139">
        <f t="shared" si="15"/>
        <v>848.64</v>
      </c>
      <c r="I105" s="128">
        <f t="shared" si="13"/>
        <v>24.96</v>
      </c>
      <c r="L105" s="6">
        <v>24.96</v>
      </c>
    </row>
    <row r="106" spans="1:12" s="1" customFormat="1" ht="22.5" x14ac:dyDescent="0.25">
      <c r="A106" s="136"/>
      <c r="B106" s="136" t="s">
        <v>349</v>
      </c>
      <c r="C106" s="137" t="s">
        <v>350</v>
      </c>
      <c r="D106" s="136" t="s">
        <v>95</v>
      </c>
      <c r="E106" s="138">
        <v>34</v>
      </c>
      <c r="F106" s="139">
        <f t="shared" si="14"/>
        <v>23.9</v>
      </c>
      <c r="G106" s="139">
        <f t="shared" si="15"/>
        <v>812.6</v>
      </c>
      <c r="I106" s="128">
        <f t="shared" si="13"/>
        <v>23.9</v>
      </c>
      <c r="L106" s="6">
        <v>23.9</v>
      </c>
    </row>
    <row r="107" spans="1:12" s="1" customFormat="1" ht="22.5" x14ac:dyDescent="0.25">
      <c r="A107" s="136"/>
      <c r="B107" s="136" t="s">
        <v>351</v>
      </c>
      <c r="C107" s="137" t="s">
        <v>352</v>
      </c>
      <c r="D107" s="136" t="s">
        <v>93</v>
      </c>
      <c r="E107" s="138">
        <v>34</v>
      </c>
      <c r="F107" s="139">
        <f t="shared" si="14"/>
        <v>164.85</v>
      </c>
      <c r="G107" s="139">
        <f t="shared" si="15"/>
        <v>5604.9</v>
      </c>
      <c r="I107" s="128">
        <f t="shared" si="13"/>
        <v>164.85</v>
      </c>
      <c r="L107" s="6">
        <v>164.85</v>
      </c>
    </row>
    <row r="108" spans="1:12" s="1" customFormat="1" ht="22.5" x14ac:dyDescent="0.25">
      <c r="A108" s="136"/>
      <c r="B108" s="136" t="s">
        <v>353</v>
      </c>
      <c r="C108" s="137" t="s">
        <v>354</v>
      </c>
      <c r="D108" s="136" t="s">
        <v>95</v>
      </c>
      <c r="E108" s="138">
        <v>68</v>
      </c>
      <c r="F108" s="139">
        <f t="shared" si="14"/>
        <v>14.13</v>
      </c>
      <c r="G108" s="139">
        <f t="shared" si="15"/>
        <v>960.84</v>
      </c>
      <c r="I108" s="128">
        <f t="shared" si="13"/>
        <v>14.13</v>
      </c>
      <c r="L108" s="6">
        <v>14.13</v>
      </c>
    </row>
    <row r="109" spans="1:12" s="1" customFormat="1" ht="22.5" x14ac:dyDescent="0.25">
      <c r="A109" s="136"/>
      <c r="B109" s="136" t="s">
        <v>355</v>
      </c>
      <c r="C109" s="137" t="s">
        <v>356</v>
      </c>
      <c r="D109" s="136" t="s">
        <v>95</v>
      </c>
      <c r="E109" s="138">
        <v>408</v>
      </c>
      <c r="F109" s="139">
        <f t="shared" si="14"/>
        <v>26.53</v>
      </c>
      <c r="G109" s="139">
        <f t="shared" si="15"/>
        <v>10824.24</v>
      </c>
      <c r="I109" s="128">
        <f t="shared" si="13"/>
        <v>26.53</v>
      </c>
      <c r="L109" s="6">
        <v>26.53</v>
      </c>
    </row>
    <row r="110" spans="1:12" s="1" customFormat="1" x14ac:dyDescent="0.25">
      <c r="A110" s="136"/>
      <c r="B110" s="136" t="s">
        <v>209</v>
      </c>
      <c r="C110" s="137" t="s">
        <v>357</v>
      </c>
      <c r="D110" s="136" t="s">
        <v>94</v>
      </c>
      <c r="E110" s="138">
        <v>34</v>
      </c>
      <c r="F110" s="139">
        <f t="shared" si="14"/>
        <v>550.29</v>
      </c>
      <c r="G110" s="139">
        <f t="shared" si="15"/>
        <v>18709.86</v>
      </c>
      <c r="I110" s="128">
        <f t="shared" si="13"/>
        <v>550.29</v>
      </c>
      <c r="L110" s="6">
        <v>550.29</v>
      </c>
    </row>
    <row r="111" spans="1:12" s="1" customFormat="1" x14ac:dyDescent="0.25">
      <c r="A111" s="132" t="s">
        <v>231</v>
      </c>
      <c r="B111" s="136"/>
      <c r="C111" s="133" t="s">
        <v>358</v>
      </c>
      <c r="D111" s="132"/>
      <c r="E111" s="136"/>
      <c r="F111" s="139">
        <f t="shared" si="14"/>
        <v>0</v>
      </c>
      <c r="G111" s="139">
        <f t="shared" si="15"/>
        <v>0</v>
      </c>
      <c r="H111" s="129">
        <f>SUM(G112:G115)</f>
        <v>9841.2999999999993</v>
      </c>
      <c r="I111" s="128">
        <f t="shared" si="13"/>
        <v>0</v>
      </c>
      <c r="L111" s="6">
        <v>0</v>
      </c>
    </row>
    <row r="112" spans="1:12" s="1" customFormat="1" ht="33.75" x14ac:dyDescent="0.25">
      <c r="A112" s="136"/>
      <c r="B112" s="136" t="s">
        <v>359</v>
      </c>
      <c r="C112" s="137" t="s">
        <v>360</v>
      </c>
      <c r="D112" s="136" t="s">
        <v>95</v>
      </c>
      <c r="E112" s="138">
        <v>68</v>
      </c>
      <c r="F112" s="139">
        <f t="shared" si="14"/>
        <v>11.61</v>
      </c>
      <c r="G112" s="139">
        <f t="shared" si="15"/>
        <v>789.48</v>
      </c>
      <c r="I112" s="128">
        <f t="shared" si="13"/>
        <v>11.61</v>
      </c>
      <c r="L112" s="6">
        <v>11.61</v>
      </c>
    </row>
    <row r="113" spans="1:12" s="1" customFormat="1" ht="33.75" x14ac:dyDescent="0.25">
      <c r="A113" s="136"/>
      <c r="B113" s="136" t="s">
        <v>361</v>
      </c>
      <c r="C113" s="137" t="s">
        <v>362</v>
      </c>
      <c r="D113" s="136" t="s">
        <v>93</v>
      </c>
      <c r="E113" s="138">
        <v>136</v>
      </c>
      <c r="F113" s="139">
        <f t="shared" si="14"/>
        <v>27.69</v>
      </c>
      <c r="G113" s="139">
        <f t="shared" si="15"/>
        <v>3765.84</v>
      </c>
      <c r="I113" s="128">
        <f t="shared" si="13"/>
        <v>27.69</v>
      </c>
      <c r="L113" s="6">
        <v>27.69</v>
      </c>
    </row>
    <row r="114" spans="1:12" s="1" customFormat="1" ht="22.5" x14ac:dyDescent="0.25">
      <c r="A114" s="136"/>
      <c r="B114" s="136" t="s">
        <v>363</v>
      </c>
      <c r="C114" s="137" t="s">
        <v>364</v>
      </c>
      <c r="D114" s="136" t="s">
        <v>95</v>
      </c>
      <c r="E114" s="138">
        <v>68</v>
      </c>
      <c r="F114" s="139">
        <f t="shared" si="14"/>
        <v>1.61</v>
      </c>
      <c r="G114" s="139">
        <f t="shared" si="15"/>
        <v>109.48</v>
      </c>
      <c r="I114" s="128">
        <f t="shared" si="13"/>
        <v>1.61</v>
      </c>
      <c r="L114" s="6">
        <v>1.61</v>
      </c>
    </row>
    <row r="115" spans="1:12" s="1" customFormat="1" x14ac:dyDescent="0.25">
      <c r="A115" s="136"/>
      <c r="B115" s="136" t="s">
        <v>211</v>
      </c>
      <c r="C115" s="137" t="s">
        <v>365</v>
      </c>
      <c r="D115" s="136" t="s">
        <v>88</v>
      </c>
      <c r="E115" s="138">
        <v>510</v>
      </c>
      <c r="F115" s="139">
        <f t="shared" si="14"/>
        <v>10.15</v>
      </c>
      <c r="G115" s="139">
        <f t="shared" si="15"/>
        <v>5176.5</v>
      </c>
      <c r="I115" s="128">
        <f t="shared" si="13"/>
        <v>10.15</v>
      </c>
      <c r="L115" s="6">
        <v>10.15</v>
      </c>
    </row>
    <row r="116" spans="1:12" s="1" customFormat="1" x14ac:dyDescent="0.25">
      <c r="A116" s="175"/>
      <c r="B116" s="175"/>
      <c r="C116" s="175"/>
      <c r="D116" s="175"/>
      <c r="E116" s="175"/>
      <c r="F116" s="175"/>
      <c r="G116" s="176"/>
      <c r="I116" s="97"/>
      <c r="L116" s="8"/>
    </row>
    <row r="117" spans="1:12" x14ac:dyDescent="0.25">
      <c r="A117" s="162" t="s">
        <v>4</v>
      </c>
      <c r="B117" s="162"/>
      <c r="C117" s="162"/>
      <c r="D117" s="162"/>
      <c r="E117" s="162"/>
      <c r="F117" s="162"/>
      <c r="G117" s="5">
        <f>SUM(G12:G115)</f>
        <v>210654.88000000003</v>
      </c>
      <c r="H117" s="130"/>
    </row>
    <row r="118" spans="1:12" x14ac:dyDescent="0.25">
      <c r="A118" s="23"/>
      <c r="B118" s="23"/>
      <c r="C118" s="23"/>
      <c r="D118" s="23"/>
      <c r="E118" s="131" t="s">
        <v>90</v>
      </c>
      <c r="F118" s="23"/>
      <c r="G118" s="23"/>
    </row>
    <row r="119" spans="1:12" ht="15" customHeight="1" x14ac:dyDescent="0.25">
      <c r="A119" s="164" t="s">
        <v>232</v>
      </c>
      <c r="B119" s="164"/>
      <c r="C119" s="164"/>
      <c r="D119" s="164"/>
      <c r="E119" s="164"/>
      <c r="F119" s="164"/>
      <c r="G119" s="164"/>
    </row>
    <row r="120" spans="1:12" x14ac:dyDescent="0.25">
      <c r="A120" s="23"/>
      <c r="B120" s="23"/>
      <c r="C120" s="23"/>
      <c r="D120" s="23"/>
      <c r="E120" s="23"/>
      <c r="F120" s="23"/>
      <c r="G120" s="23"/>
    </row>
    <row r="121" spans="1:12" x14ac:dyDescent="0.25">
      <c r="A121" s="23"/>
      <c r="B121" s="23"/>
      <c r="C121" s="23"/>
      <c r="D121" s="23"/>
      <c r="E121" s="23"/>
      <c r="F121" s="23"/>
      <c r="G121" s="23"/>
    </row>
    <row r="122" spans="1:12" x14ac:dyDescent="0.25">
      <c r="A122" s="23"/>
      <c r="B122" s="23"/>
      <c r="C122" s="23"/>
      <c r="D122" s="23"/>
      <c r="E122" s="23"/>
      <c r="F122" s="23"/>
      <c r="G122" s="23"/>
    </row>
    <row r="123" spans="1:12" x14ac:dyDescent="0.25">
      <c r="A123" s="23"/>
      <c r="B123" s="23"/>
      <c r="C123" s="23"/>
      <c r="D123" s="23"/>
      <c r="E123" s="23"/>
      <c r="F123" s="23"/>
      <c r="G123" s="23"/>
    </row>
    <row r="124" spans="1:12" x14ac:dyDescent="0.25">
      <c r="A124" s="23"/>
      <c r="B124" s="23"/>
      <c r="C124" s="23"/>
      <c r="D124" s="23"/>
      <c r="E124" s="23"/>
      <c r="F124" s="23"/>
      <c r="G124" s="23"/>
    </row>
    <row r="125" spans="1:12" x14ac:dyDescent="0.25">
      <c r="A125" s="23"/>
      <c r="B125" s="23"/>
      <c r="C125" s="23"/>
      <c r="D125" s="23"/>
      <c r="E125" s="23"/>
      <c r="F125" s="23"/>
      <c r="G125" s="23"/>
    </row>
    <row r="126" spans="1:12" x14ac:dyDescent="0.25">
      <c r="A126" s="23"/>
      <c r="B126" s="23"/>
      <c r="C126" s="23"/>
      <c r="D126" s="23"/>
      <c r="E126" s="23"/>
      <c r="F126" s="23"/>
      <c r="G126" s="23"/>
    </row>
  </sheetData>
  <sheetProtection algorithmName="SHA-512" hashValue="d0bxB6CksUc4MH4yxPsgxoLN3ClkbqUtRpg2YG7SvCUhBrcEel+5vPPoHDHfBpUmIsvMnPDno3ypVr6uu/xgyQ==" saltValue="xbhHuz58nEoNYg86Co26dA==" spinCount="100000" sheet="1" selectLockedCells="1"/>
  <mergeCells count="8">
    <mergeCell ref="A117:F117"/>
    <mergeCell ref="A7:G7"/>
    <mergeCell ref="A119:G119"/>
    <mergeCell ref="K1:K9"/>
    <mergeCell ref="I2:I6"/>
    <mergeCell ref="A8:G8"/>
    <mergeCell ref="A9:G9"/>
    <mergeCell ref="A116:G116"/>
  </mergeCells>
  <phoneticPr fontId="27" type="noConversion"/>
  <dataValidations xWindow="954" yWindow="751" count="1">
    <dataValidation type="decimal" operator="lessThanOrEqual" showInputMessage="1" showErrorMessage="1" errorTitle="VALOR NÃO PERMITIDO" error="INSIRA VALORES MENORES QUE OS VALORE BASES" promptTitle="VALOR PERMITIDO" prompt="INSIRA VALOR MENOR QUE VALOR BASE" sqref="I12:I116" xr:uid="{00000000-0002-0000-0000-000000000000}">
      <formula1>L12</formula1>
    </dataValidation>
  </dataValidations>
  <pageMargins left="0.31496062992125984" right="0.31496062992125984" top="0.78740157480314965" bottom="0.78740157480314965"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9:Y59"/>
  <sheetViews>
    <sheetView workbookViewId="0">
      <selection activeCell="B56" sqref="B56"/>
    </sheetView>
  </sheetViews>
  <sheetFormatPr defaultRowHeight="15" x14ac:dyDescent="0.25"/>
  <cols>
    <col min="1" max="1" width="7.42578125" customWidth="1"/>
    <col min="2" max="2" width="86.85546875" customWidth="1"/>
    <col min="3" max="3" width="11.42578125" bestFit="1" customWidth="1"/>
    <col min="4" max="4" width="7.85546875" customWidth="1"/>
    <col min="5" max="16" width="7" bestFit="1" customWidth="1"/>
    <col min="17" max="22" width="7" hidden="1" customWidth="1"/>
    <col min="23" max="23" width="7" customWidth="1"/>
    <col min="25" max="25" width="53.5703125" bestFit="1" customWidth="1"/>
  </cols>
  <sheetData>
    <row r="9" spans="1:23" ht="19.5" x14ac:dyDescent="0.25">
      <c r="A9" s="177" t="s">
        <v>22</v>
      </c>
      <c r="B9" s="177"/>
      <c r="C9" s="177"/>
      <c r="D9" s="177"/>
      <c r="E9" s="177"/>
      <c r="F9" s="177"/>
      <c r="G9" s="177"/>
      <c r="H9" s="177"/>
      <c r="I9" s="177"/>
      <c r="J9" s="177"/>
      <c r="K9" s="177"/>
      <c r="L9" s="177"/>
      <c r="M9" s="177"/>
      <c r="N9" s="177"/>
      <c r="O9" s="177"/>
      <c r="P9" s="177"/>
      <c r="Q9" s="177"/>
      <c r="R9" s="177"/>
      <c r="S9" s="177"/>
      <c r="T9" s="177"/>
      <c r="U9" s="177"/>
      <c r="V9" s="177"/>
      <c r="W9" s="95"/>
    </row>
    <row r="10" spans="1:23" x14ac:dyDescent="0.25">
      <c r="A10" s="10"/>
      <c r="B10" s="10"/>
      <c r="C10" s="11"/>
      <c r="D10" s="11"/>
      <c r="E10" s="11"/>
      <c r="F10" s="11"/>
      <c r="G10" s="11"/>
      <c r="H10" s="11"/>
      <c r="I10" s="11"/>
      <c r="J10" s="11"/>
      <c r="K10" s="11"/>
      <c r="L10" s="11"/>
      <c r="M10" s="11"/>
      <c r="N10" s="11"/>
      <c r="O10" s="11"/>
      <c r="P10" s="11"/>
      <c r="Q10" s="11"/>
      <c r="R10" s="11"/>
      <c r="S10" s="11"/>
      <c r="T10" s="11"/>
      <c r="U10" s="11"/>
      <c r="V10" s="11"/>
      <c r="W10" s="11"/>
    </row>
    <row r="11" spans="1:23" x14ac:dyDescent="0.25">
      <c r="A11" s="28" t="str">
        <f>ORÇAMENTO!A7</f>
        <v>OBJETO:REDE DE DISTRIBUIÇÃO DE ENERGIA ELÉTRICA, ILUMINAÇÃO PÚBLICA, E ENTRADA DE ENERGIA ELÉTRICA CONJUNTO HABITACIONAL MORAR MELHOR - BAIRRO JARDIM MARIA DA LUZ</v>
      </c>
      <c r="B11" s="29"/>
      <c r="C11" s="29"/>
      <c r="D11" s="29"/>
      <c r="E11" s="29"/>
      <c r="F11" s="29"/>
      <c r="G11" s="29"/>
      <c r="H11" s="29"/>
      <c r="I11" s="29"/>
      <c r="J11" s="29"/>
      <c r="K11" s="29"/>
      <c r="L11" s="29"/>
      <c r="M11" s="29"/>
      <c r="N11" s="29"/>
      <c r="O11" s="29"/>
      <c r="P11" s="30"/>
      <c r="Q11" s="98"/>
      <c r="R11" s="98"/>
      <c r="S11" s="98"/>
      <c r="T11" s="98"/>
      <c r="U11" s="98"/>
      <c r="V11" s="98"/>
      <c r="W11" s="98"/>
    </row>
    <row r="12" spans="1:23" x14ac:dyDescent="0.25">
      <c r="A12" s="28" t="str">
        <f>ORÇAMENTO!A8</f>
        <v>LOCALIZAÇÃO: CONJUNTO HABITACIONAL MORAR MELHOR</v>
      </c>
      <c r="B12" s="29"/>
      <c r="C12" s="29"/>
      <c r="D12" s="29"/>
      <c r="E12" s="29"/>
      <c r="F12" s="29"/>
      <c r="G12" s="29"/>
      <c r="H12" s="29"/>
      <c r="I12" s="29"/>
      <c r="J12" s="29"/>
      <c r="K12" s="29"/>
      <c r="L12" s="29"/>
      <c r="M12" s="29"/>
      <c r="N12" s="29"/>
      <c r="O12" s="29"/>
      <c r="P12" s="30"/>
      <c r="Q12" s="98"/>
      <c r="R12" s="98"/>
      <c r="S12" s="98"/>
      <c r="T12" s="98"/>
      <c r="U12" s="98"/>
      <c r="V12" s="98"/>
      <c r="W12" s="98"/>
    </row>
    <row r="13" spans="1:23" x14ac:dyDescent="0.25">
      <c r="A13" s="28" t="s">
        <v>23</v>
      </c>
      <c r="B13" s="31"/>
      <c r="C13" s="32"/>
      <c r="D13" s="32"/>
      <c r="E13" s="32"/>
      <c r="F13" s="32"/>
      <c r="G13" s="32"/>
      <c r="H13" s="32"/>
      <c r="I13" s="32"/>
      <c r="J13" s="32"/>
      <c r="K13" s="32"/>
      <c r="L13" s="32"/>
      <c r="M13" s="32"/>
      <c r="N13" s="32"/>
      <c r="O13" s="32"/>
      <c r="P13" s="33"/>
      <c r="Q13" s="12"/>
      <c r="R13" s="12"/>
      <c r="S13" s="12"/>
      <c r="T13" s="12"/>
      <c r="U13" s="12"/>
      <c r="V13" s="12"/>
      <c r="W13" s="12"/>
    </row>
    <row r="14" spans="1:23" ht="15.75" thickBot="1" x14ac:dyDescent="0.3">
      <c r="A14" s="12"/>
      <c r="B14" s="12"/>
      <c r="C14" s="12"/>
      <c r="D14" s="12"/>
      <c r="E14" s="12"/>
      <c r="F14" s="12"/>
      <c r="G14" s="12"/>
      <c r="H14" s="12"/>
      <c r="I14" s="12"/>
      <c r="J14" s="12"/>
      <c r="K14" s="13"/>
      <c r="L14" s="13"/>
      <c r="M14" s="13"/>
      <c r="N14" s="13"/>
      <c r="O14" s="13"/>
      <c r="P14" s="13"/>
      <c r="Q14" s="13"/>
      <c r="R14" s="13"/>
      <c r="S14" s="13"/>
      <c r="T14" s="13"/>
      <c r="U14" s="13"/>
      <c r="V14" s="13"/>
      <c r="W14" s="13"/>
    </row>
    <row r="15" spans="1:23" x14ac:dyDescent="0.25">
      <c r="A15" s="180" t="s">
        <v>10</v>
      </c>
      <c r="B15" s="179" t="s">
        <v>24</v>
      </c>
      <c r="C15" s="183" t="s">
        <v>25</v>
      </c>
      <c r="D15" s="119" t="s">
        <v>29</v>
      </c>
      <c r="E15" s="179" t="s">
        <v>11</v>
      </c>
      <c r="F15" s="179"/>
      <c r="G15" s="179" t="s">
        <v>12</v>
      </c>
      <c r="H15" s="179"/>
      <c r="I15" s="179" t="s">
        <v>13</v>
      </c>
      <c r="J15" s="179"/>
      <c r="K15" s="179" t="s">
        <v>14</v>
      </c>
      <c r="L15" s="179"/>
      <c r="M15" s="179" t="s">
        <v>15</v>
      </c>
      <c r="N15" s="179"/>
      <c r="O15" s="179" t="s">
        <v>16</v>
      </c>
      <c r="P15" s="179"/>
      <c r="Q15" s="179" t="s">
        <v>85</v>
      </c>
      <c r="R15" s="179"/>
      <c r="S15" s="179" t="s">
        <v>86</v>
      </c>
      <c r="T15" s="179"/>
      <c r="U15" s="179" t="s">
        <v>87</v>
      </c>
      <c r="V15" s="186"/>
      <c r="W15" s="99"/>
    </row>
    <row r="16" spans="1:23" x14ac:dyDescent="0.25">
      <c r="A16" s="181"/>
      <c r="B16" s="182"/>
      <c r="C16" s="184"/>
      <c r="D16" s="94" t="s">
        <v>30</v>
      </c>
      <c r="E16" s="14" t="s">
        <v>17</v>
      </c>
      <c r="F16" s="15" t="s">
        <v>18</v>
      </c>
      <c r="G16" s="14" t="s">
        <v>17</v>
      </c>
      <c r="H16" s="15" t="s">
        <v>18</v>
      </c>
      <c r="I16" s="14" t="s">
        <v>17</v>
      </c>
      <c r="J16" s="15" t="s">
        <v>18</v>
      </c>
      <c r="K16" s="14" t="s">
        <v>17</v>
      </c>
      <c r="L16" s="15" t="s">
        <v>18</v>
      </c>
      <c r="M16" s="14" t="s">
        <v>17</v>
      </c>
      <c r="N16" s="15" t="s">
        <v>18</v>
      </c>
      <c r="O16" s="14" t="s">
        <v>17</v>
      </c>
      <c r="P16" s="15" t="s">
        <v>18</v>
      </c>
      <c r="Q16" s="14" t="s">
        <v>17</v>
      </c>
      <c r="R16" s="15" t="s">
        <v>18</v>
      </c>
      <c r="S16" s="14" t="s">
        <v>17</v>
      </c>
      <c r="T16" s="15" t="s">
        <v>18</v>
      </c>
      <c r="U16" s="14" t="s">
        <v>17</v>
      </c>
      <c r="V16" s="120" t="s">
        <v>18</v>
      </c>
      <c r="W16" s="99"/>
    </row>
    <row r="17" spans="1:25" ht="27.75" customHeight="1" x14ac:dyDescent="0.25">
      <c r="A17" s="124">
        <v>1</v>
      </c>
      <c r="B17" s="159" t="str">
        <f>ORÇAMENTO!C11</f>
        <v>ITEM 01 - REDE DE DISTRIBUIÇÃO DE ENERGIA ELÉTRICA E ILUMINAÇÃO PÚBLICA- CONFORME NORMAS CONCESSIONARIA LOCAL (FORCEL)</v>
      </c>
      <c r="C17" s="156"/>
      <c r="D17" s="99"/>
      <c r="E17" s="157"/>
      <c r="F17" s="99"/>
      <c r="G17" s="157"/>
      <c r="H17" s="99"/>
      <c r="I17" s="157"/>
      <c r="J17" s="99"/>
      <c r="K17" s="157"/>
      <c r="L17" s="99"/>
      <c r="M17" s="157"/>
      <c r="N17" s="99"/>
      <c r="O17" s="157"/>
      <c r="P17" s="99"/>
      <c r="Q17" s="157"/>
      <c r="R17" s="99"/>
      <c r="S17" s="157"/>
      <c r="T17" s="99"/>
      <c r="U17" s="157"/>
      <c r="V17" s="158"/>
      <c r="W17" s="99"/>
    </row>
    <row r="18" spans="1:25" x14ac:dyDescent="0.25">
      <c r="A18" s="121" t="s">
        <v>229</v>
      </c>
      <c r="B18" s="16" t="str">
        <f>ORÇAMENTO!C12</f>
        <v>REDE DE DISTRIBUIÇÃO DE ENERGIA ELÉTRICA</v>
      </c>
      <c r="C18" s="17">
        <f>ORÇAMENTO!H12</f>
        <v>108777.87000000001</v>
      </c>
      <c r="D18" s="25">
        <f>((C18*100)/$C$47)/100</f>
        <v>0.51637953984260898</v>
      </c>
      <c r="E18" s="18">
        <v>100</v>
      </c>
      <c r="F18" s="17">
        <f t="shared" ref="F18:F42" si="0">E18</f>
        <v>100</v>
      </c>
      <c r="G18" s="18"/>
      <c r="H18" s="17">
        <f t="shared" ref="H18:H42" si="1">F18+G18</f>
        <v>100</v>
      </c>
      <c r="I18" s="18"/>
      <c r="J18" s="17">
        <f t="shared" ref="J18:J42" si="2">H18+I18</f>
        <v>100</v>
      </c>
      <c r="K18" s="18"/>
      <c r="L18" s="17">
        <f t="shared" ref="L18:L42" si="3">J18+K18</f>
        <v>100</v>
      </c>
      <c r="M18" s="18"/>
      <c r="N18" s="17">
        <f t="shared" ref="N18:N42" si="4">L18+M18</f>
        <v>100</v>
      </c>
      <c r="O18" s="19"/>
      <c r="P18" s="17">
        <f t="shared" ref="P18:P42" si="5">N18+O18</f>
        <v>100</v>
      </c>
      <c r="Q18" s="19"/>
      <c r="R18" s="17">
        <f t="shared" ref="R18:R42" si="6">P18+Q18</f>
        <v>100</v>
      </c>
      <c r="S18" s="19"/>
      <c r="T18" s="17">
        <f t="shared" ref="T18:T42" si="7">R18+S18</f>
        <v>100</v>
      </c>
      <c r="U18" s="19"/>
      <c r="V18" s="122">
        <f t="shared" ref="V18:V42" si="8">T18+U18</f>
        <v>100</v>
      </c>
      <c r="W18" s="100"/>
      <c r="Y18" t="str">
        <f t="shared" ref="Y18:Y44" si="9">IF(P18&lt;&gt;100,"REVER PERCENTUAL ATÉ ATINGIR 100%- CASO NECESSÁRIO","PERCENTUAL CORRETO")</f>
        <v>PERCENTUAL CORRETO</v>
      </c>
    </row>
    <row r="19" spans="1:25" x14ac:dyDescent="0.25">
      <c r="A19" s="121" t="s">
        <v>228</v>
      </c>
      <c r="B19" s="16" t="str">
        <f>ORÇAMENTO!C81</f>
        <v>ILUMINAÇÃO PÚBLICA</v>
      </c>
      <c r="C19" s="17">
        <f>ORÇAMENTO!H81</f>
        <v>14313.78</v>
      </c>
      <c r="D19" s="25">
        <f>((C19*100)/$C$47)/100</f>
        <v>6.7948959929150468E-2</v>
      </c>
      <c r="E19" s="18">
        <v>100</v>
      </c>
      <c r="F19" s="17">
        <f t="shared" si="0"/>
        <v>100</v>
      </c>
      <c r="G19" s="18"/>
      <c r="H19" s="17">
        <f t="shared" si="1"/>
        <v>100</v>
      </c>
      <c r="I19" s="18"/>
      <c r="J19" s="17">
        <f t="shared" si="2"/>
        <v>100</v>
      </c>
      <c r="K19" s="18"/>
      <c r="L19" s="17">
        <f t="shared" si="3"/>
        <v>100</v>
      </c>
      <c r="M19" s="18"/>
      <c r="N19" s="17">
        <f t="shared" si="4"/>
        <v>100</v>
      </c>
      <c r="O19" s="19"/>
      <c r="P19" s="17">
        <f t="shared" si="5"/>
        <v>100</v>
      </c>
      <c r="Q19" s="19"/>
      <c r="R19" s="17">
        <f t="shared" si="6"/>
        <v>100</v>
      </c>
      <c r="S19" s="19"/>
      <c r="T19" s="17">
        <f t="shared" si="7"/>
        <v>100</v>
      </c>
      <c r="U19" s="19"/>
      <c r="V19" s="122">
        <f t="shared" si="8"/>
        <v>100</v>
      </c>
      <c r="W19" s="100"/>
      <c r="Y19" t="str">
        <f t="shared" si="9"/>
        <v>PERCENTUAL CORRETO</v>
      </c>
    </row>
    <row r="20" spans="1:25" ht="22.5" x14ac:dyDescent="0.25">
      <c r="A20" s="161">
        <v>2</v>
      </c>
      <c r="B20" s="160" t="str">
        <f>ORÇAMENTO!C85</f>
        <v>ITEM 02:  INSTALAÇÃO E FORNECIMENTO DE MATERIAL PARA 34  ENTRADAS DE ENERGIA 50A PADRÃO NORMAS CONCESSIONARIA LOCAL (FORCEL) (2ª ETAPA)</v>
      </c>
      <c r="C20" s="17"/>
      <c r="D20" s="25"/>
      <c r="E20" s="18"/>
      <c r="F20" s="17"/>
      <c r="G20" s="18"/>
      <c r="H20" s="17"/>
      <c r="I20" s="18"/>
      <c r="J20" s="17"/>
      <c r="K20" s="18"/>
      <c r="L20" s="17"/>
      <c r="M20" s="18"/>
      <c r="N20" s="17"/>
      <c r="O20" s="19"/>
      <c r="P20" s="17"/>
      <c r="Q20" s="19"/>
      <c r="R20" s="17"/>
      <c r="S20" s="19"/>
      <c r="T20" s="17"/>
      <c r="U20" s="19"/>
      <c r="V20" s="122"/>
      <c r="W20" s="100"/>
    </row>
    <row r="21" spans="1:25" x14ac:dyDescent="0.25">
      <c r="A21" s="121" t="s">
        <v>230</v>
      </c>
      <c r="B21" s="16" t="str">
        <f>ORÇAMENTO!C86</f>
        <v>ENTRADA DE ENERGIA 50A SAIDA SUBTERÂNEA</v>
      </c>
      <c r="C21" s="17">
        <f>ORÇAMENTO!H86</f>
        <v>77721.929999999993</v>
      </c>
      <c r="D21" s="25">
        <f t="shared" ref="D21:D45" si="10">((C21*100)/$C$47)/100</f>
        <v>0.36895385475997516</v>
      </c>
      <c r="E21" s="18">
        <v>100</v>
      </c>
      <c r="F21" s="17">
        <f t="shared" si="0"/>
        <v>100</v>
      </c>
      <c r="G21" s="18"/>
      <c r="H21" s="17">
        <f t="shared" si="1"/>
        <v>100</v>
      </c>
      <c r="I21" s="18"/>
      <c r="J21" s="17">
        <f t="shared" si="2"/>
        <v>100</v>
      </c>
      <c r="K21" s="18"/>
      <c r="L21" s="17">
        <f t="shared" si="3"/>
        <v>100</v>
      </c>
      <c r="M21" s="18"/>
      <c r="N21" s="17">
        <f t="shared" si="4"/>
        <v>100</v>
      </c>
      <c r="O21" s="19"/>
      <c r="P21" s="17">
        <f t="shared" si="5"/>
        <v>100</v>
      </c>
      <c r="Q21" s="19"/>
      <c r="R21" s="17">
        <f t="shared" si="6"/>
        <v>100</v>
      </c>
      <c r="S21" s="19"/>
      <c r="T21" s="17">
        <f t="shared" si="7"/>
        <v>100</v>
      </c>
      <c r="U21" s="19"/>
      <c r="V21" s="122">
        <f t="shared" si="8"/>
        <v>100</v>
      </c>
      <c r="W21" s="100"/>
      <c r="Y21" t="str">
        <f t="shared" si="9"/>
        <v>PERCENTUAL CORRETO</v>
      </c>
    </row>
    <row r="22" spans="1:25" x14ac:dyDescent="0.25">
      <c r="A22" s="121" t="s">
        <v>231</v>
      </c>
      <c r="B22" s="16" t="str">
        <f>ORÇAMENTO!C111</f>
        <v>RAMAL ALIMENTADOR ENTRADA DE ENERGIA</v>
      </c>
      <c r="C22" s="17">
        <f>ORÇAMENTO!H111</f>
        <v>9841.2999999999993</v>
      </c>
      <c r="D22" s="25">
        <f t="shared" si="10"/>
        <v>4.6717645468265435E-2</v>
      </c>
      <c r="E22" s="18">
        <v>100</v>
      </c>
      <c r="F22" s="17">
        <f t="shared" si="0"/>
        <v>100</v>
      </c>
      <c r="G22" s="18"/>
      <c r="H22" s="17">
        <f t="shared" si="1"/>
        <v>100</v>
      </c>
      <c r="I22" s="18"/>
      <c r="J22" s="17">
        <f t="shared" si="2"/>
        <v>100</v>
      </c>
      <c r="K22" s="18"/>
      <c r="L22" s="17">
        <f t="shared" si="3"/>
        <v>100</v>
      </c>
      <c r="M22" s="18"/>
      <c r="N22" s="17">
        <f t="shared" si="4"/>
        <v>100</v>
      </c>
      <c r="O22" s="19"/>
      <c r="P22" s="17">
        <f t="shared" si="5"/>
        <v>100</v>
      </c>
      <c r="Q22" s="19"/>
      <c r="R22" s="17">
        <f t="shared" si="6"/>
        <v>100</v>
      </c>
      <c r="S22" s="19"/>
      <c r="T22" s="17">
        <f t="shared" si="7"/>
        <v>100</v>
      </c>
      <c r="U22" s="19"/>
      <c r="V22" s="122">
        <f t="shared" si="8"/>
        <v>100</v>
      </c>
      <c r="W22" s="100"/>
      <c r="Y22" t="str">
        <f t="shared" si="9"/>
        <v>PERCENTUAL CORRETO</v>
      </c>
    </row>
    <row r="23" spans="1:25" hidden="1" x14ac:dyDescent="0.25">
      <c r="A23" s="121">
        <v>5</v>
      </c>
      <c r="B23" s="16"/>
      <c r="C23" s="17"/>
      <c r="D23" s="25">
        <f t="shared" si="10"/>
        <v>0</v>
      </c>
      <c r="E23" s="18"/>
      <c r="F23" s="17">
        <f t="shared" si="0"/>
        <v>0</v>
      </c>
      <c r="G23" s="18"/>
      <c r="H23" s="17">
        <f t="shared" si="1"/>
        <v>0</v>
      </c>
      <c r="I23" s="18"/>
      <c r="J23" s="17">
        <f t="shared" si="2"/>
        <v>0</v>
      </c>
      <c r="K23" s="18"/>
      <c r="L23" s="17">
        <f t="shared" si="3"/>
        <v>0</v>
      </c>
      <c r="M23" s="18"/>
      <c r="N23" s="17">
        <f t="shared" si="4"/>
        <v>0</v>
      </c>
      <c r="O23" s="19"/>
      <c r="P23" s="17">
        <f t="shared" si="5"/>
        <v>0</v>
      </c>
      <c r="Q23" s="19"/>
      <c r="R23" s="17">
        <f t="shared" si="6"/>
        <v>0</v>
      </c>
      <c r="S23" s="19"/>
      <c r="T23" s="17">
        <f t="shared" si="7"/>
        <v>0</v>
      </c>
      <c r="U23" s="19"/>
      <c r="V23" s="122">
        <f t="shared" si="8"/>
        <v>0</v>
      </c>
      <c r="W23" s="100"/>
      <c r="Y23" t="str">
        <f t="shared" si="9"/>
        <v>REVER PERCENTUAL ATÉ ATINGIR 100%- CASO NECESSÁRIO</v>
      </c>
    </row>
    <row r="24" spans="1:25" hidden="1" x14ac:dyDescent="0.25">
      <c r="A24" s="121">
        <v>6</v>
      </c>
      <c r="B24" s="16"/>
      <c r="C24" s="17"/>
      <c r="D24" s="25">
        <f t="shared" si="10"/>
        <v>0</v>
      </c>
      <c r="E24" s="18"/>
      <c r="F24" s="17">
        <f t="shared" si="0"/>
        <v>0</v>
      </c>
      <c r="G24" s="18"/>
      <c r="H24" s="17">
        <f t="shared" si="1"/>
        <v>0</v>
      </c>
      <c r="I24" s="18"/>
      <c r="J24" s="17">
        <f t="shared" si="2"/>
        <v>0</v>
      </c>
      <c r="K24" s="18"/>
      <c r="L24" s="17">
        <f t="shared" si="3"/>
        <v>0</v>
      </c>
      <c r="M24" s="18"/>
      <c r="N24" s="17">
        <f t="shared" si="4"/>
        <v>0</v>
      </c>
      <c r="O24" s="19"/>
      <c r="P24" s="17">
        <f t="shared" si="5"/>
        <v>0</v>
      </c>
      <c r="Q24" s="19"/>
      <c r="R24" s="17">
        <f t="shared" si="6"/>
        <v>0</v>
      </c>
      <c r="S24" s="19"/>
      <c r="T24" s="17">
        <f t="shared" si="7"/>
        <v>0</v>
      </c>
      <c r="U24" s="19"/>
      <c r="V24" s="122">
        <f t="shared" si="8"/>
        <v>0</v>
      </c>
      <c r="W24" s="100"/>
      <c r="Y24" t="str">
        <f t="shared" si="9"/>
        <v>REVER PERCENTUAL ATÉ ATINGIR 100%- CASO NECESSÁRIO</v>
      </c>
    </row>
    <row r="25" spans="1:25" hidden="1" x14ac:dyDescent="0.25">
      <c r="A25" s="121">
        <v>7</v>
      </c>
      <c r="B25" s="16"/>
      <c r="C25" s="17"/>
      <c r="D25" s="25">
        <f t="shared" si="10"/>
        <v>0</v>
      </c>
      <c r="E25" s="18"/>
      <c r="F25" s="17">
        <f t="shared" si="0"/>
        <v>0</v>
      </c>
      <c r="G25" s="18"/>
      <c r="H25" s="17">
        <f t="shared" si="1"/>
        <v>0</v>
      </c>
      <c r="I25" s="18"/>
      <c r="J25" s="17">
        <f t="shared" si="2"/>
        <v>0</v>
      </c>
      <c r="K25" s="18"/>
      <c r="L25" s="17">
        <f t="shared" si="3"/>
        <v>0</v>
      </c>
      <c r="M25" s="18"/>
      <c r="N25" s="17">
        <f t="shared" si="4"/>
        <v>0</v>
      </c>
      <c r="O25" s="19"/>
      <c r="P25" s="17">
        <f t="shared" si="5"/>
        <v>0</v>
      </c>
      <c r="Q25" s="19"/>
      <c r="R25" s="17">
        <f t="shared" si="6"/>
        <v>0</v>
      </c>
      <c r="S25" s="19"/>
      <c r="T25" s="17">
        <f t="shared" si="7"/>
        <v>0</v>
      </c>
      <c r="U25" s="19"/>
      <c r="V25" s="122">
        <f t="shared" si="8"/>
        <v>0</v>
      </c>
      <c r="W25" s="100"/>
      <c r="Y25" t="str">
        <f t="shared" si="9"/>
        <v>REVER PERCENTUAL ATÉ ATINGIR 100%- CASO NECESSÁRIO</v>
      </c>
    </row>
    <row r="26" spans="1:25" hidden="1" x14ac:dyDescent="0.25">
      <c r="A26" s="121">
        <v>8</v>
      </c>
      <c r="B26" s="16"/>
      <c r="C26" s="17"/>
      <c r="D26" s="25">
        <f t="shared" si="10"/>
        <v>0</v>
      </c>
      <c r="E26" s="18"/>
      <c r="F26" s="17">
        <f t="shared" si="0"/>
        <v>0</v>
      </c>
      <c r="G26" s="18"/>
      <c r="H26" s="17">
        <f t="shared" si="1"/>
        <v>0</v>
      </c>
      <c r="I26" s="18"/>
      <c r="J26" s="17">
        <f t="shared" si="2"/>
        <v>0</v>
      </c>
      <c r="K26" s="18"/>
      <c r="L26" s="17">
        <f t="shared" si="3"/>
        <v>0</v>
      </c>
      <c r="M26" s="18"/>
      <c r="N26" s="17">
        <f t="shared" si="4"/>
        <v>0</v>
      </c>
      <c r="O26" s="19"/>
      <c r="P26" s="17">
        <f t="shared" si="5"/>
        <v>0</v>
      </c>
      <c r="Q26" s="19"/>
      <c r="R26" s="17">
        <f t="shared" si="6"/>
        <v>0</v>
      </c>
      <c r="S26" s="19"/>
      <c r="T26" s="17">
        <f t="shared" si="7"/>
        <v>0</v>
      </c>
      <c r="U26" s="19"/>
      <c r="V26" s="122">
        <f t="shared" si="8"/>
        <v>0</v>
      </c>
      <c r="W26" s="100"/>
      <c r="Y26" t="str">
        <f t="shared" si="9"/>
        <v>REVER PERCENTUAL ATÉ ATINGIR 100%- CASO NECESSÁRIO</v>
      </c>
    </row>
    <row r="27" spans="1:25" hidden="1" x14ac:dyDescent="0.25">
      <c r="A27" s="121">
        <v>9</v>
      </c>
      <c r="B27" s="16"/>
      <c r="C27" s="17"/>
      <c r="D27" s="25">
        <f t="shared" si="10"/>
        <v>0</v>
      </c>
      <c r="E27" s="18"/>
      <c r="F27" s="17">
        <f t="shared" si="0"/>
        <v>0</v>
      </c>
      <c r="G27" s="18"/>
      <c r="H27" s="17">
        <f t="shared" si="1"/>
        <v>0</v>
      </c>
      <c r="I27" s="18"/>
      <c r="J27" s="17">
        <f t="shared" si="2"/>
        <v>0</v>
      </c>
      <c r="K27" s="18"/>
      <c r="L27" s="17">
        <f t="shared" si="3"/>
        <v>0</v>
      </c>
      <c r="M27" s="18"/>
      <c r="N27" s="17">
        <f t="shared" si="4"/>
        <v>0</v>
      </c>
      <c r="O27" s="19"/>
      <c r="P27" s="17">
        <f t="shared" si="5"/>
        <v>0</v>
      </c>
      <c r="Q27" s="19"/>
      <c r="R27" s="17">
        <f t="shared" si="6"/>
        <v>0</v>
      </c>
      <c r="S27" s="19"/>
      <c r="T27" s="17">
        <f t="shared" si="7"/>
        <v>0</v>
      </c>
      <c r="U27" s="19"/>
      <c r="V27" s="122">
        <f t="shared" si="8"/>
        <v>0</v>
      </c>
      <c r="W27" s="100"/>
      <c r="Y27" t="str">
        <f t="shared" si="9"/>
        <v>REVER PERCENTUAL ATÉ ATINGIR 100%- CASO NECESSÁRIO</v>
      </c>
    </row>
    <row r="28" spans="1:25" hidden="1" x14ac:dyDescent="0.25">
      <c r="A28" s="121">
        <v>10</v>
      </c>
      <c r="B28" s="16"/>
      <c r="C28" s="17"/>
      <c r="D28" s="25">
        <f t="shared" si="10"/>
        <v>0</v>
      </c>
      <c r="E28" s="18"/>
      <c r="F28" s="17">
        <f t="shared" si="0"/>
        <v>0</v>
      </c>
      <c r="G28" s="18"/>
      <c r="H28" s="17">
        <f t="shared" si="1"/>
        <v>0</v>
      </c>
      <c r="I28" s="18"/>
      <c r="J28" s="17">
        <f t="shared" si="2"/>
        <v>0</v>
      </c>
      <c r="K28" s="18"/>
      <c r="L28" s="17">
        <f t="shared" si="3"/>
        <v>0</v>
      </c>
      <c r="M28" s="18"/>
      <c r="N28" s="17">
        <f t="shared" si="4"/>
        <v>0</v>
      </c>
      <c r="O28" s="19"/>
      <c r="P28" s="17">
        <f t="shared" si="5"/>
        <v>0</v>
      </c>
      <c r="Q28" s="19"/>
      <c r="R28" s="17">
        <f t="shared" si="6"/>
        <v>0</v>
      </c>
      <c r="S28" s="19"/>
      <c r="T28" s="17">
        <f t="shared" si="7"/>
        <v>0</v>
      </c>
      <c r="U28" s="19"/>
      <c r="V28" s="122">
        <f t="shared" si="8"/>
        <v>0</v>
      </c>
      <c r="W28" s="100"/>
      <c r="Y28" t="str">
        <f t="shared" si="9"/>
        <v>REVER PERCENTUAL ATÉ ATINGIR 100%- CASO NECESSÁRIO</v>
      </c>
    </row>
    <row r="29" spans="1:25" hidden="1" x14ac:dyDescent="0.25">
      <c r="A29" s="121">
        <v>11</v>
      </c>
      <c r="B29" s="16"/>
      <c r="C29" s="17"/>
      <c r="D29" s="25">
        <f t="shared" si="10"/>
        <v>0</v>
      </c>
      <c r="E29" s="18"/>
      <c r="F29" s="17">
        <f t="shared" si="0"/>
        <v>0</v>
      </c>
      <c r="G29" s="18"/>
      <c r="H29" s="17">
        <f t="shared" si="1"/>
        <v>0</v>
      </c>
      <c r="I29" s="18"/>
      <c r="J29" s="17">
        <f t="shared" si="2"/>
        <v>0</v>
      </c>
      <c r="K29" s="18"/>
      <c r="L29" s="17">
        <f t="shared" si="3"/>
        <v>0</v>
      </c>
      <c r="M29" s="18"/>
      <c r="N29" s="17">
        <f t="shared" si="4"/>
        <v>0</v>
      </c>
      <c r="O29" s="19"/>
      <c r="P29" s="17">
        <f t="shared" si="5"/>
        <v>0</v>
      </c>
      <c r="Q29" s="19"/>
      <c r="R29" s="17">
        <f t="shared" si="6"/>
        <v>0</v>
      </c>
      <c r="S29" s="19"/>
      <c r="T29" s="17">
        <f t="shared" si="7"/>
        <v>0</v>
      </c>
      <c r="U29" s="19"/>
      <c r="V29" s="122">
        <f t="shared" si="8"/>
        <v>0</v>
      </c>
      <c r="W29" s="100"/>
      <c r="Y29" t="str">
        <f t="shared" si="9"/>
        <v>REVER PERCENTUAL ATÉ ATINGIR 100%- CASO NECESSÁRIO</v>
      </c>
    </row>
    <row r="30" spans="1:25" hidden="1" x14ac:dyDescent="0.25">
      <c r="A30" s="121">
        <v>12</v>
      </c>
      <c r="B30" s="16"/>
      <c r="C30" s="17"/>
      <c r="D30" s="25">
        <f t="shared" si="10"/>
        <v>0</v>
      </c>
      <c r="E30" s="18"/>
      <c r="F30" s="17">
        <f t="shared" si="0"/>
        <v>0</v>
      </c>
      <c r="G30" s="18"/>
      <c r="H30" s="17">
        <f t="shared" si="1"/>
        <v>0</v>
      </c>
      <c r="I30" s="18"/>
      <c r="J30" s="17">
        <f t="shared" si="2"/>
        <v>0</v>
      </c>
      <c r="K30" s="18"/>
      <c r="L30" s="17">
        <f t="shared" si="3"/>
        <v>0</v>
      </c>
      <c r="M30" s="18"/>
      <c r="N30" s="17">
        <f t="shared" si="4"/>
        <v>0</v>
      </c>
      <c r="O30" s="19"/>
      <c r="P30" s="17">
        <f t="shared" si="5"/>
        <v>0</v>
      </c>
      <c r="Q30" s="19"/>
      <c r="R30" s="17">
        <f t="shared" si="6"/>
        <v>0</v>
      </c>
      <c r="S30" s="19"/>
      <c r="T30" s="17">
        <f t="shared" si="7"/>
        <v>0</v>
      </c>
      <c r="U30" s="19"/>
      <c r="V30" s="122">
        <f t="shared" si="8"/>
        <v>0</v>
      </c>
      <c r="W30" s="100"/>
      <c r="Y30" t="str">
        <f t="shared" si="9"/>
        <v>REVER PERCENTUAL ATÉ ATINGIR 100%- CASO NECESSÁRIO</v>
      </c>
    </row>
    <row r="31" spans="1:25" hidden="1" x14ac:dyDescent="0.25">
      <c r="A31" s="121">
        <v>13</v>
      </c>
      <c r="B31" s="16"/>
      <c r="C31" s="17"/>
      <c r="D31" s="25">
        <f t="shared" si="10"/>
        <v>0</v>
      </c>
      <c r="E31" s="18"/>
      <c r="F31" s="17">
        <f t="shared" si="0"/>
        <v>0</v>
      </c>
      <c r="G31" s="18"/>
      <c r="H31" s="17">
        <f t="shared" si="1"/>
        <v>0</v>
      </c>
      <c r="I31" s="18"/>
      <c r="J31" s="17">
        <f t="shared" si="2"/>
        <v>0</v>
      </c>
      <c r="K31" s="18"/>
      <c r="L31" s="17">
        <f t="shared" si="3"/>
        <v>0</v>
      </c>
      <c r="M31" s="18"/>
      <c r="N31" s="17">
        <f t="shared" si="4"/>
        <v>0</v>
      </c>
      <c r="O31" s="19"/>
      <c r="P31" s="17">
        <f t="shared" si="5"/>
        <v>0</v>
      </c>
      <c r="Q31" s="19"/>
      <c r="R31" s="17">
        <f t="shared" si="6"/>
        <v>0</v>
      </c>
      <c r="S31" s="19"/>
      <c r="T31" s="17">
        <f t="shared" si="7"/>
        <v>0</v>
      </c>
      <c r="U31" s="19"/>
      <c r="V31" s="122">
        <f t="shared" si="8"/>
        <v>0</v>
      </c>
      <c r="W31" s="100"/>
      <c r="Y31" t="str">
        <f t="shared" si="9"/>
        <v>REVER PERCENTUAL ATÉ ATINGIR 100%- CASO NECESSÁRIO</v>
      </c>
    </row>
    <row r="32" spans="1:25" hidden="1" x14ac:dyDescent="0.25">
      <c r="A32" s="121">
        <v>14</v>
      </c>
      <c r="B32" s="16"/>
      <c r="C32" s="17"/>
      <c r="D32" s="25">
        <f t="shared" si="10"/>
        <v>0</v>
      </c>
      <c r="E32" s="18"/>
      <c r="F32" s="17">
        <f t="shared" si="0"/>
        <v>0</v>
      </c>
      <c r="G32" s="18"/>
      <c r="H32" s="17">
        <f t="shared" si="1"/>
        <v>0</v>
      </c>
      <c r="I32" s="18"/>
      <c r="J32" s="17">
        <f t="shared" si="2"/>
        <v>0</v>
      </c>
      <c r="K32" s="18"/>
      <c r="L32" s="17">
        <f t="shared" si="3"/>
        <v>0</v>
      </c>
      <c r="M32" s="18"/>
      <c r="N32" s="17">
        <f t="shared" si="4"/>
        <v>0</v>
      </c>
      <c r="O32" s="19"/>
      <c r="P32" s="17">
        <f t="shared" si="5"/>
        <v>0</v>
      </c>
      <c r="Q32" s="19"/>
      <c r="R32" s="17">
        <f t="shared" si="6"/>
        <v>0</v>
      </c>
      <c r="S32" s="19"/>
      <c r="T32" s="17">
        <f t="shared" si="7"/>
        <v>0</v>
      </c>
      <c r="U32" s="19"/>
      <c r="V32" s="122">
        <f t="shared" si="8"/>
        <v>0</v>
      </c>
      <c r="W32" s="100"/>
      <c r="Y32" t="str">
        <f t="shared" si="9"/>
        <v>REVER PERCENTUAL ATÉ ATINGIR 100%- CASO NECESSÁRIO</v>
      </c>
    </row>
    <row r="33" spans="1:25" hidden="1" x14ac:dyDescent="0.25">
      <c r="A33" s="121">
        <v>15</v>
      </c>
      <c r="B33" s="16"/>
      <c r="C33" s="17"/>
      <c r="D33" s="25">
        <f t="shared" si="10"/>
        <v>0</v>
      </c>
      <c r="E33" s="18"/>
      <c r="F33" s="17">
        <f t="shared" si="0"/>
        <v>0</v>
      </c>
      <c r="G33" s="18"/>
      <c r="H33" s="17">
        <f t="shared" si="1"/>
        <v>0</v>
      </c>
      <c r="I33" s="18"/>
      <c r="J33" s="17">
        <f t="shared" si="2"/>
        <v>0</v>
      </c>
      <c r="K33" s="18"/>
      <c r="L33" s="17">
        <f t="shared" si="3"/>
        <v>0</v>
      </c>
      <c r="M33" s="18"/>
      <c r="N33" s="17">
        <f t="shared" si="4"/>
        <v>0</v>
      </c>
      <c r="O33" s="19"/>
      <c r="P33" s="17">
        <f t="shared" si="5"/>
        <v>0</v>
      </c>
      <c r="Q33" s="19"/>
      <c r="R33" s="17">
        <f t="shared" si="6"/>
        <v>0</v>
      </c>
      <c r="S33" s="19"/>
      <c r="T33" s="17">
        <f t="shared" si="7"/>
        <v>0</v>
      </c>
      <c r="U33" s="19"/>
      <c r="V33" s="122">
        <f t="shared" si="8"/>
        <v>0</v>
      </c>
      <c r="W33" s="100"/>
      <c r="Y33" t="str">
        <f t="shared" si="9"/>
        <v>REVER PERCENTUAL ATÉ ATINGIR 100%- CASO NECESSÁRIO</v>
      </c>
    </row>
    <row r="34" spans="1:25" hidden="1" x14ac:dyDescent="0.25">
      <c r="A34" s="121">
        <v>16</v>
      </c>
      <c r="B34" s="16"/>
      <c r="C34" s="17"/>
      <c r="D34" s="25">
        <f t="shared" si="10"/>
        <v>0</v>
      </c>
      <c r="E34" s="18"/>
      <c r="F34" s="17">
        <f t="shared" si="0"/>
        <v>0</v>
      </c>
      <c r="G34" s="18"/>
      <c r="H34" s="17">
        <f t="shared" si="1"/>
        <v>0</v>
      </c>
      <c r="I34" s="18"/>
      <c r="J34" s="17">
        <f t="shared" si="2"/>
        <v>0</v>
      </c>
      <c r="K34" s="18"/>
      <c r="L34" s="17">
        <f t="shared" si="3"/>
        <v>0</v>
      </c>
      <c r="M34" s="18"/>
      <c r="N34" s="17">
        <f t="shared" si="4"/>
        <v>0</v>
      </c>
      <c r="O34" s="19"/>
      <c r="P34" s="17">
        <f t="shared" si="5"/>
        <v>0</v>
      </c>
      <c r="Q34" s="19"/>
      <c r="R34" s="17">
        <f t="shared" si="6"/>
        <v>0</v>
      </c>
      <c r="S34" s="19"/>
      <c r="T34" s="17">
        <f t="shared" si="7"/>
        <v>0</v>
      </c>
      <c r="U34" s="19"/>
      <c r="V34" s="122">
        <f t="shared" si="8"/>
        <v>0</v>
      </c>
      <c r="W34" s="100"/>
      <c r="Y34" t="str">
        <f t="shared" si="9"/>
        <v>REVER PERCENTUAL ATÉ ATINGIR 100%- CASO NECESSÁRIO</v>
      </c>
    </row>
    <row r="35" spans="1:25" hidden="1" x14ac:dyDescent="0.25">
      <c r="A35" s="121">
        <v>17</v>
      </c>
      <c r="B35" s="16"/>
      <c r="C35" s="17"/>
      <c r="D35" s="25">
        <f t="shared" si="10"/>
        <v>0</v>
      </c>
      <c r="E35" s="18"/>
      <c r="F35" s="17">
        <f t="shared" si="0"/>
        <v>0</v>
      </c>
      <c r="G35" s="18"/>
      <c r="H35" s="17">
        <f t="shared" si="1"/>
        <v>0</v>
      </c>
      <c r="I35" s="18"/>
      <c r="J35" s="17">
        <f t="shared" si="2"/>
        <v>0</v>
      </c>
      <c r="K35" s="18"/>
      <c r="L35" s="17">
        <f t="shared" si="3"/>
        <v>0</v>
      </c>
      <c r="M35" s="18"/>
      <c r="N35" s="17">
        <f t="shared" si="4"/>
        <v>0</v>
      </c>
      <c r="O35" s="19"/>
      <c r="P35" s="17">
        <f t="shared" si="5"/>
        <v>0</v>
      </c>
      <c r="Q35" s="19"/>
      <c r="R35" s="17">
        <f t="shared" si="6"/>
        <v>0</v>
      </c>
      <c r="S35" s="19"/>
      <c r="T35" s="17">
        <f t="shared" si="7"/>
        <v>0</v>
      </c>
      <c r="U35" s="19"/>
      <c r="V35" s="122">
        <f t="shared" si="8"/>
        <v>0</v>
      </c>
      <c r="W35" s="100"/>
      <c r="Y35" t="str">
        <f t="shared" si="9"/>
        <v>REVER PERCENTUAL ATÉ ATINGIR 100%- CASO NECESSÁRIO</v>
      </c>
    </row>
    <row r="36" spans="1:25" hidden="1" x14ac:dyDescent="0.25">
      <c r="A36" s="121">
        <v>18</v>
      </c>
      <c r="B36" s="16"/>
      <c r="C36" s="17"/>
      <c r="D36" s="25">
        <f t="shared" si="10"/>
        <v>0</v>
      </c>
      <c r="E36" s="18"/>
      <c r="F36" s="17">
        <f t="shared" si="0"/>
        <v>0</v>
      </c>
      <c r="G36" s="18"/>
      <c r="H36" s="17">
        <f t="shared" si="1"/>
        <v>0</v>
      </c>
      <c r="I36" s="18"/>
      <c r="J36" s="17">
        <f t="shared" si="2"/>
        <v>0</v>
      </c>
      <c r="K36" s="18"/>
      <c r="L36" s="17">
        <f t="shared" si="3"/>
        <v>0</v>
      </c>
      <c r="M36" s="18"/>
      <c r="N36" s="17">
        <f t="shared" si="4"/>
        <v>0</v>
      </c>
      <c r="O36" s="19"/>
      <c r="P36" s="17">
        <f t="shared" si="5"/>
        <v>0</v>
      </c>
      <c r="Q36" s="19"/>
      <c r="R36" s="17">
        <f t="shared" si="6"/>
        <v>0</v>
      </c>
      <c r="S36" s="19"/>
      <c r="T36" s="17">
        <f t="shared" si="7"/>
        <v>0</v>
      </c>
      <c r="U36" s="19"/>
      <c r="V36" s="122">
        <f t="shared" si="8"/>
        <v>0</v>
      </c>
      <c r="W36" s="100"/>
      <c r="Y36" t="str">
        <f t="shared" si="9"/>
        <v>REVER PERCENTUAL ATÉ ATINGIR 100%- CASO NECESSÁRIO</v>
      </c>
    </row>
    <row r="37" spans="1:25" hidden="1" x14ac:dyDescent="0.25">
      <c r="A37" s="121">
        <v>19</v>
      </c>
      <c r="B37" s="16"/>
      <c r="C37" s="17"/>
      <c r="D37" s="25">
        <f t="shared" si="10"/>
        <v>0</v>
      </c>
      <c r="E37" s="18"/>
      <c r="F37" s="17">
        <f t="shared" si="0"/>
        <v>0</v>
      </c>
      <c r="G37" s="18"/>
      <c r="H37" s="17">
        <f t="shared" si="1"/>
        <v>0</v>
      </c>
      <c r="I37" s="18"/>
      <c r="J37" s="17">
        <f t="shared" si="2"/>
        <v>0</v>
      </c>
      <c r="K37" s="18"/>
      <c r="L37" s="17">
        <f t="shared" si="3"/>
        <v>0</v>
      </c>
      <c r="M37" s="18"/>
      <c r="N37" s="17">
        <f t="shared" si="4"/>
        <v>0</v>
      </c>
      <c r="O37" s="19"/>
      <c r="P37" s="17">
        <f t="shared" si="5"/>
        <v>0</v>
      </c>
      <c r="Q37" s="19"/>
      <c r="R37" s="17">
        <f t="shared" si="6"/>
        <v>0</v>
      </c>
      <c r="S37" s="19"/>
      <c r="T37" s="17">
        <f t="shared" si="7"/>
        <v>0</v>
      </c>
      <c r="U37" s="19"/>
      <c r="V37" s="122">
        <f t="shared" si="8"/>
        <v>0</v>
      </c>
      <c r="W37" s="100"/>
      <c r="Y37" t="str">
        <f t="shared" si="9"/>
        <v>REVER PERCENTUAL ATÉ ATINGIR 100%- CASO NECESSÁRIO</v>
      </c>
    </row>
    <row r="38" spans="1:25" hidden="1" x14ac:dyDescent="0.25">
      <c r="A38" s="121">
        <v>20</v>
      </c>
      <c r="B38" s="16"/>
      <c r="C38" s="17"/>
      <c r="D38" s="25">
        <f t="shared" si="10"/>
        <v>0</v>
      </c>
      <c r="E38" s="18"/>
      <c r="F38" s="17">
        <f t="shared" si="0"/>
        <v>0</v>
      </c>
      <c r="G38" s="18"/>
      <c r="H38" s="17">
        <f t="shared" si="1"/>
        <v>0</v>
      </c>
      <c r="I38" s="18"/>
      <c r="J38" s="17">
        <f t="shared" si="2"/>
        <v>0</v>
      </c>
      <c r="K38" s="18"/>
      <c r="L38" s="17">
        <f t="shared" si="3"/>
        <v>0</v>
      </c>
      <c r="M38" s="18"/>
      <c r="N38" s="17">
        <f t="shared" si="4"/>
        <v>0</v>
      </c>
      <c r="O38" s="19"/>
      <c r="P38" s="17">
        <f t="shared" si="5"/>
        <v>0</v>
      </c>
      <c r="Q38" s="19"/>
      <c r="R38" s="17">
        <f t="shared" si="6"/>
        <v>0</v>
      </c>
      <c r="S38" s="19"/>
      <c r="T38" s="17">
        <f t="shared" si="7"/>
        <v>0</v>
      </c>
      <c r="U38" s="19"/>
      <c r="V38" s="122">
        <f t="shared" si="8"/>
        <v>0</v>
      </c>
      <c r="W38" s="100"/>
      <c r="Y38" t="str">
        <f t="shared" si="9"/>
        <v>REVER PERCENTUAL ATÉ ATINGIR 100%- CASO NECESSÁRIO</v>
      </c>
    </row>
    <row r="39" spans="1:25" hidden="1" x14ac:dyDescent="0.25">
      <c r="A39" s="121">
        <v>21</v>
      </c>
      <c r="B39" s="16"/>
      <c r="C39" s="17"/>
      <c r="D39" s="25">
        <f t="shared" si="10"/>
        <v>0</v>
      </c>
      <c r="E39" s="18"/>
      <c r="F39" s="17">
        <f t="shared" si="0"/>
        <v>0</v>
      </c>
      <c r="G39" s="18"/>
      <c r="H39" s="17">
        <f t="shared" si="1"/>
        <v>0</v>
      </c>
      <c r="I39" s="18"/>
      <c r="J39" s="17">
        <f t="shared" si="2"/>
        <v>0</v>
      </c>
      <c r="K39" s="18"/>
      <c r="L39" s="17">
        <f t="shared" si="3"/>
        <v>0</v>
      </c>
      <c r="M39" s="18"/>
      <c r="N39" s="17">
        <f t="shared" si="4"/>
        <v>0</v>
      </c>
      <c r="O39" s="19"/>
      <c r="P39" s="17">
        <f t="shared" si="5"/>
        <v>0</v>
      </c>
      <c r="Q39" s="19"/>
      <c r="R39" s="17">
        <f t="shared" si="6"/>
        <v>0</v>
      </c>
      <c r="S39" s="19"/>
      <c r="T39" s="17">
        <f t="shared" si="7"/>
        <v>0</v>
      </c>
      <c r="U39" s="19"/>
      <c r="V39" s="122">
        <f t="shared" si="8"/>
        <v>0</v>
      </c>
      <c r="W39" s="100"/>
      <c r="Y39" t="str">
        <f t="shared" si="9"/>
        <v>REVER PERCENTUAL ATÉ ATINGIR 100%- CASO NECESSÁRIO</v>
      </c>
    </row>
    <row r="40" spans="1:25" hidden="1" x14ac:dyDescent="0.25">
      <c r="A40" s="121">
        <v>22</v>
      </c>
      <c r="B40" s="16"/>
      <c r="C40" s="17"/>
      <c r="D40" s="25">
        <f t="shared" si="10"/>
        <v>0</v>
      </c>
      <c r="E40" s="18"/>
      <c r="F40" s="17">
        <f t="shared" si="0"/>
        <v>0</v>
      </c>
      <c r="G40" s="18"/>
      <c r="H40" s="17">
        <f t="shared" si="1"/>
        <v>0</v>
      </c>
      <c r="I40" s="18"/>
      <c r="J40" s="17">
        <f t="shared" si="2"/>
        <v>0</v>
      </c>
      <c r="K40" s="18"/>
      <c r="L40" s="17">
        <f t="shared" si="3"/>
        <v>0</v>
      </c>
      <c r="M40" s="18"/>
      <c r="N40" s="17">
        <f t="shared" si="4"/>
        <v>0</v>
      </c>
      <c r="O40" s="19"/>
      <c r="P40" s="17">
        <f t="shared" si="5"/>
        <v>0</v>
      </c>
      <c r="Q40" s="19"/>
      <c r="R40" s="17">
        <f t="shared" si="6"/>
        <v>0</v>
      </c>
      <c r="S40" s="19"/>
      <c r="T40" s="17">
        <f t="shared" si="7"/>
        <v>0</v>
      </c>
      <c r="U40" s="19"/>
      <c r="V40" s="122">
        <f t="shared" si="8"/>
        <v>0</v>
      </c>
      <c r="W40" s="100"/>
      <c r="Y40" t="str">
        <f t="shared" si="9"/>
        <v>REVER PERCENTUAL ATÉ ATINGIR 100%- CASO NECESSÁRIO</v>
      </c>
    </row>
    <row r="41" spans="1:25" hidden="1" x14ac:dyDescent="0.25">
      <c r="A41" s="121">
        <v>23</v>
      </c>
      <c r="B41" s="16"/>
      <c r="C41" s="17"/>
      <c r="D41" s="25">
        <f t="shared" si="10"/>
        <v>0</v>
      </c>
      <c r="E41" s="18"/>
      <c r="F41" s="17">
        <f t="shared" si="0"/>
        <v>0</v>
      </c>
      <c r="G41" s="18"/>
      <c r="H41" s="17">
        <f t="shared" si="1"/>
        <v>0</v>
      </c>
      <c r="I41" s="18"/>
      <c r="J41" s="17">
        <f t="shared" si="2"/>
        <v>0</v>
      </c>
      <c r="K41" s="18"/>
      <c r="L41" s="17">
        <f t="shared" si="3"/>
        <v>0</v>
      </c>
      <c r="M41" s="18"/>
      <c r="N41" s="17">
        <f t="shared" si="4"/>
        <v>0</v>
      </c>
      <c r="O41" s="19"/>
      <c r="P41" s="17">
        <f t="shared" si="5"/>
        <v>0</v>
      </c>
      <c r="Q41" s="19"/>
      <c r="R41" s="17">
        <f t="shared" si="6"/>
        <v>0</v>
      </c>
      <c r="S41" s="19"/>
      <c r="T41" s="17">
        <f t="shared" si="7"/>
        <v>0</v>
      </c>
      <c r="U41" s="19"/>
      <c r="V41" s="122">
        <f t="shared" si="8"/>
        <v>0</v>
      </c>
      <c r="W41" s="100"/>
      <c r="Y41" t="str">
        <f t="shared" si="9"/>
        <v>REVER PERCENTUAL ATÉ ATINGIR 100%- CASO NECESSÁRIO</v>
      </c>
    </row>
    <row r="42" spans="1:25" hidden="1" x14ac:dyDescent="0.25">
      <c r="A42" s="121">
        <v>24</v>
      </c>
      <c r="B42" s="16"/>
      <c r="C42" s="17"/>
      <c r="D42" s="25">
        <f t="shared" si="10"/>
        <v>0</v>
      </c>
      <c r="E42" s="18"/>
      <c r="F42" s="17">
        <f t="shared" si="0"/>
        <v>0</v>
      </c>
      <c r="G42" s="18"/>
      <c r="H42" s="17">
        <f t="shared" si="1"/>
        <v>0</v>
      </c>
      <c r="I42" s="18"/>
      <c r="J42" s="17">
        <f t="shared" si="2"/>
        <v>0</v>
      </c>
      <c r="K42" s="18"/>
      <c r="L42" s="17">
        <f t="shared" si="3"/>
        <v>0</v>
      </c>
      <c r="M42" s="18"/>
      <c r="N42" s="17">
        <f t="shared" si="4"/>
        <v>0</v>
      </c>
      <c r="O42" s="19"/>
      <c r="P42" s="17">
        <f t="shared" si="5"/>
        <v>0</v>
      </c>
      <c r="Q42" s="19"/>
      <c r="R42" s="17">
        <f t="shared" si="6"/>
        <v>0</v>
      </c>
      <c r="S42" s="19"/>
      <c r="T42" s="17">
        <f t="shared" si="7"/>
        <v>0</v>
      </c>
      <c r="U42" s="19"/>
      <c r="V42" s="122">
        <f t="shared" si="8"/>
        <v>0</v>
      </c>
      <c r="W42" s="100"/>
      <c r="Y42" t="str">
        <f t="shared" si="9"/>
        <v>REVER PERCENTUAL ATÉ ATINGIR 100%- CASO NECESSÁRIO</v>
      </c>
    </row>
    <row r="43" spans="1:25" hidden="1" x14ac:dyDescent="0.25">
      <c r="A43" s="121">
        <v>25</v>
      </c>
      <c r="B43" s="16"/>
      <c r="C43" s="17"/>
      <c r="D43" s="25">
        <f t="shared" si="10"/>
        <v>0</v>
      </c>
      <c r="E43" s="18"/>
      <c r="F43" s="17">
        <f t="shared" ref="F43:F45" si="11">E43</f>
        <v>0</v>
      </c>
      <c r="G43" s="18"/>
      <c r="H43" s="17">
        <f>F43+G43</f>
        <v>0</v>
      </c>
      <c r="I43" s="18"/>
      <c r="J43" s="17">
        <f>H43+I43</f>
        <v>0</v>
      </c>
      <c r="K43" s="18"/>
      <c r="L43" s="17">
        <f>J43+K43</f>
        <v>0</v>
      </c>
      <c r="M43" s="18"/>
      <c r="N43" s="17">
        <f>L43+M43</f>
        <v>0</v>
      </c>
      <c r="O43" s="19"/>
      <c r="P43" s="17">
        <f>N43+O43</f>
        <v>0</v>
      </c>
      <c r="Q43" s="19"/>
      <c r="R43" s="17">
        <f>P43+Q43</f>
        <v>0</v>
      </c>
      <c r="S43" s="19"/>
      <c r="T43" s="17">
        <f>R43+S43</f>
        <v>0</v>
      </c>
      <c r="U43" s="19"/>
      <c r="V43" s="122">
        <f>T43+U43</f>
        <v>0</v>
      </c>
      <c r="W43" s="100"/>
      <c r="Y43" t="str">
        <f t="shared" si="9"/>
        <v>REVER PERCENTUAL ATÉ ATINGIR 100%- CASO NECESSÁRIO</v>
      </c>
    </row>
    <row r="44" spans="1:25" hidden="1" x14ac:dyDescent="0.25">
      <c r="A44" s="121">
        <v>26</v>
      </c>
      <c r="B44" s="16"/>
      <c r="C44" s="17"/>
      <c r="D44" s="25">
        <f t="shared" si="10"/>
        <v>0</v>
      </c>
      <c r="E44" s="18"/>
      <c r="F44" s="17">
        <f t="shared" si="11"/>
        <v>0</v>
      </c>
      <c r="G44" s="18"/>
      <c r="H44" s="17">
        <f t="shared" ref="H44" si="12">F44+G44</f>
        <v>0</v>
      </c>
      <c r="I44" s="18"/>
      <c r="J44" s="17">
        <f t="shared" ref="J44" si="13">H44+I44</f>
        <v>0</v>
      </c>
      <c r="K44" s="18"/>
      <c r="L44" s="17">
        <f t="shared" ref="L44" si="14">J44+K44</f>
        <v>0</v>
      </c>
      <c r="M44" s="18"/>
      <c r="N44" s="17">
        <f t="shared" ref="N44" si="15">L44+M44</f>
        <v>0</v>
      </c>
      <c r="O44" s="19"/>
      <c r="P44" s="17">
        <f t="shared" ref="P44" si="16">N44+O44</f>
        <v>0</v>
      </c>
      <c r="Q44" s="19"/>
      <c r="R44" s="17">
        <f t="shared" ref="R44:R45" si="17">P44+Q44</f>
        <v>0</v>
      </c>
      <c r="S44" s="19"/>
      <c r="T44" s="17">
        <f t="shared" ref="T44:T45" si="18">R44+S44</f>
        <v>0</v>
      </c>
      <c r="U44" s="19"/>
      <c r="V44" s="122">
        <f t="shared" ref="V44:V45" si="19">T44+U44</f>
        <v>0</v>
      </c>
      <c r="W44" s="100"/>
      <c r="Y44" t="str">
        <f t="shared" si="9"/>
        <v>REVER PERCENTUAL ATÉ ATINGIR 100%- CASO NECESSÁRIO</v>
      </c>
    </row>
    <row r="45" spans="1:25" hidden="1" x14ac:dyDescent="0.25">
      <c r="A45" s="121"/>
      <c r="B45" s="16"/>
      <c r="C45" s="17"/>
      <c r="D45" s="96">
        <f t="shared" si="10"/>
        <v>0</v>
      </c>
      <c r="E45" s="18"/>
      <c r="F45" s="17">
        <f t="shared" si="11"/>
        <v>0</v>
      </c>
      <c r="G45" s="18"/>
      <c r="H45" s="17">
        <f t="shared" ref="H45" si="20">F45+G45</f>
        <v>0</v>
      </c>
      <c r="I45" s="18"/>
      <c r="J45" s="17">
        <f t="shared" ref="J45" si="21">H45+I45</f>
        <v>0</v>
      </c>
      <c r="K45" s="91"/>
      <c r="L45" s="17">
        <f t="shared" ref="L45" si="22">J45+K45</f>
        <v>0</v>
      </c>
      <c r="M45" s="91"/>
      <c r="N45" s="17">
        <f t="shared" ref="N45" si="23">L45+M45</f>
        <v>0</v>
      </c>
      <c r="O45" s="92"/>
      <c r="P45" s="17">
        <f t="shared" ref="P45" si="24">N45+O45</f>
        <v>0</v>
      </c>
      <c r="Q45" s="92"/>
      <c r="R45" s="17">
        <f t="shared" si="17"/>
        <v>0</v>
      </c>
      <c r="S45" s="92"/>
      <c r="T45" s="17">
        <f t="shared" si="18"/>
        <v>0</v>
      </c>
      <c r="U45" s="92"/>
      <c r="V45" s="122">
        <f t="shared" si="19"/>
        <v>0</v>
      </c>
      <c r="W45" s="100"/>
    </row>
    <row r="46" spans="1:25" x14ac:dyDescent="0.25">
      <c r="A46" s="123"/>
      <c r="B46" s="20" t="s">
        <v>26</v>
      </c>
      <c r="C46" s="26">
        <f>C47/SUM(C18:C44)</f>
        <v>1</v>
      </c>
      <c r="D46" s="26">
        <f>SUM(D18:D45)</f>
        <v>1</v>
      </c>
      <c r="E46" s="27">
        <f>(($D$18*E18)/100)+ (($D$19*E19)/100)+ (($D$21*E21)/100)+ (($D$22*E22)/100)+ (($D$23*E23)/100)+ (($D$24*E24)/100)+ (($D$25*E25)/100)+ (($D$26*E26)/100)+ (($D$27*E27)/100)+ (($D$28*E28)/100)+ (($D$29*E29)/100)+ (($D$30*E30)/100)+ (($D$31*E31)/100)+ (($D$32*E32)/100)+ (($D$33*E33)/100)+ (($D$34*E34)/100)+ (($D$35*E35)/100)+ (($D$36*E36)/100)+ (($D$37*E37)/100)+ (($D$38*E38)/100)+ (($D$39*E39)/100)+ (($D$40*E40)/100)+ (($D$41*E41)/100)+ (($D$42*E42)/100)+ (($D$43*E43)/100)+ (($D$44*E44)/100)</f>
        <v>1</v>
      </c>
      <c r="F46" s="27">
        <f>E46</f>
        <v>1</v>
      </c>
      <c r="G46" s="27">
        <f>(($D$18*G18)/100)+ (($D$19*G19)/100)+ (($D$21*G21)/100)+ (($D$22*G22)/100)+ (($D$23*G23)/100)+ (($D$24*G24)/100)+ (($D$25*G25)/100)+ (($D$26*G26)/100)+ (($D$27*G27)/100)+ (($D$28*G28)/100)+ (($D$29*G29)/100)+ (($D$30*G30)/100)+ (($D$31*G31)/100)+ (($D$32*G32)/100)+ (($D$33*G33)/100)+ (($D$34*G34)/100)+ (($D$35*G35)/100)+ (($D$36*G36)/100)+ (($D$37*G37)/100)+ (($D$38*G38)/100)+ (($D$39*G39)/100)+ (($D$40*G40)/100)+ (($D$41*G41)/100)+ (($D$42*G42)/100)+ (($D$43*G43)/100)+ (($D$44*G44)/100)</f>
        <v>0</v>
      </c>
      <c r="H46" s="27">
        <f>F46+G46</f>
        <v>1</v>
      </c>
      <c r="I46" s="27">
        <f>(($D$18*I18)/100)+ (($D$19*I19)/100)+ (($D$21*I21)/100)+ (($D$22*I22)/100)+ (($D$23*I23)/100)+ (($D$24*I24)/100)+ (($D$25*I25)/100)+ (($D$26*I26)/100)+ (($D$27*I27)/100)+ (($D$28*I28)/100)+ (($D$29*I29)/100)+ (($D$30*I30)/100)+ (($D$31*I31)/100)+ (($D$32*I32)/100)+ (($D$33*I33)/100)+ (($D$34*I34)/100)+ (($D$35*I35)/100)+ (($D$36*I36)/100)+ (($D$37*I37)/100)+ (($D$38*I38)/100)+ (($D$39*I39)/100)+ (($D$40*I40)/100)+ (($D$41*I41)/100)+ (($D$42*I42)/100)+ (($D$43*I43)/100)+ (($D$44*I44)/100)</f>
        <v>0</v>
      </c>
      <c r="J46" s="27">
        <f>H46+I46</f>
        <v>1</v>
      </c>
      <c r="K46" s="27">
        <f>(($D$18*K18)/100)+ (($D$19*K19)/100)+ (($D$21*K21)/100)+ (($D$22*K22)/100)+ (($D$23*K23)/100)+ (($D$24*K24)/100)+ (($D$25*K25)/100)+ (($D$26*K26)/100)+ (($D$27*K27)/100)+ (($D$28*K28)/100)+ (($D$29*K29)/100)+ (($D$30*K30)/100)+ (($D$31*K31)/100)+ (($D$32*K32)/100)+ (($D$33*K33)/100)+ (($D$34*K34)/100)+ (($D$35*K35)/100)+ (($D$36*K36)/100)+ (($D$37*K37)/100)+ (($D$38*K38)/100)+ (($D$39*K39)/100)+ (($D$40*K40)/100)+ (($D$41*K41)/100)+ (($D$42*K42)/100)+ (($D$43*K43)/100)+ (($D$44*K44)/100)</f>
        <v>0</v>
      </c>
      <c r="L46" s="27">
        <f>J46+K46</f>
        <v>1</v>
      </c>
      <c r="M46" s="27">
        <f>(($D$18*M18)/100)+ (($D$19*M19)/100)+ (($D$21*M21)/100)+ (($D$22*M22)/100)+ (($D$23*M23)/100)+ (($D$24*M24)/100)+ (($D$25*M25)/100)+ (($D$26*M26)/100)+ (($D$27*M27)/100)+ (($D$28*M28)/100)+ (($D$29*M29)/100)+ (($D$30*M30)/100)+ (($D$31*M31)/100)+ (($D$32*M32)/100)+ (($D$33*M33)/100)+ (($D$34*M34)/100)+ (($D$35*M35)/100)+ (($D$36*M36)/100)+ (($D$37*M37)/100)+ (($D$38*M38)/100)+ (($D$39*M39)/100)+ (($D$40*M40)/100)+ (($D$41*M41)/100)+ (($D$42*M42)/100)+ (($D$43*M43)/100)+ (($D$44*M44)/100)</f>
        <v>0</v>
      </c>
      <c r="N46" s="27">
        <f>L46+M46</f>
        <v>1</v>
      </c>
      <c r="O46" s="27">
        <f>(($D$18*O18)/100)+ (($D$19*O19)/100)+ (($D$21*O21)/100)+ (($D$22*O22)/100)+ (($D$23*O23)/100)+ (($D$24*O24)/100)+ (($D$25*O25)/100)+ (($D$26*O26)/100)+ (($D$27*O27)/100)+ (($D$28*O28)/100)+ (($D$29*O29)/100)+ (($D$30*O30)/100)+ (($D$31*O31)/100)+ (($D$32*O32)/100)+ (($D$33*O33)/100)+ (($D$34*O34)/100)+ (($D$35*O35)/100)+ (($D$36*O36)/100)+ (($D$37*O37)/100)+ (($D$38*O38)/100)+ (($D$39*O39)/100)+ (($D$40*O40)/100)+ (($D$41*O41)/100)+ (($D$42*O42)/100)+ (($D$43*O43)/100)+ (($D$44*O44)/100)</f>
        <v>0</v>
      </c>
      <c r="P46" s="27">
        <f>N46+O46</f>
        <v>1</v>
      </c>
      <c r="Q46" s="27">
        <f>(($D$18*Q18)/100)+ (($D$19*Q19)/100)+ (($D$21*Q21)/100)+ (($D$22*Q22)/100)+ (($D$23*Q23)/100)+ (($D$24*Q24)/100)+ (($D$25*Q25)/100)+ (($D$26*Q26)/100)+ (($D$27*Q27)/100)+ (($D$28*Q28)/100)+ (($D$29*Q29)/100)+ (($D$30*Q30)/100)+ (($D$31*Q31)/100)+ (($D$32*Q32)/100)+ (($D$33*Q33)/100)+ (($D$34*Q34)/100)+ (($D$35*Q35)/100)+ (($D$36*Q36)/100)+ (($D$37*Q37)/100)+ (($D$38*Q38)/100)+ (($D$39*Q39)/100)+ (($D$40*Q40)/100)+ (($D$41*Q41)/100)+ (($D$42*Q42)/100)+ (($D$43*Q43)/100)+ (($D$44*Q44)/100)</f>
        <v>0</v>
      </c>
      <c r="R46" s="27">
        <f>P46+Q46</f>
        <v>1</v>
      </c>
      <c r="S46" s="27">
        <f>(($D$18*S18)/100)+ (($D$19*S19)/100)+ (($D$21*S21)/100)+ (($D$22*S22)/100)+ (($D$23*S23)/100)+ (($D$24*S24)/100)+ (($D$25*S25)/100)+ (($D$26*S26)/100)+ (($D$27*S27)/100)+ (($D$28*S28)/100)+ (($D$29*S29)/100)+ (($D$30*S30)/100)+ (($D$31*S31)/100)+ (($D$32*S32)/100)+ (($D$33*S33)/100)+ (($D$34*S34)/100)+ (($D$35*S35)/100)+ (($D$36*S36)/100)+ (($D$37*S37)/100)+ (($D$38*S38)/100)+ (($D$39*S39)/100)+ (($D$40*S40)/100)+ (($D$41*S41)/100)+ (($D$42*S42)/100)+ (($D$43*S43)/100)+ (($D$44*S44)/100)</f>
        <v>0</v>
      </c>
      <c r="T46" s="27">
        <f>R46+S46</f>
        <v>1</v>
      </c>
      <c r="U46" s="27">
        <f>(($D$18*U18)/100)+ (($D$19*U19)/100)+ (($D$21*U21)/100)+ (($D$22*U22)/100)+ (($D$23*U23)/100)+ (($D$24*U24)/100)+ (($D$25*U25)/100)+ (($D$26*U26)/100)+ (($D$27*U27)/100)+ (($D$28*U28)/100)+ (($D$29*U29)/100)+ (($D$30*U30)/100)+ (($D$31*U31)/100)+ (($D$32*U32)/100)+ (($D$33*U33)/100)+ (($D$34*U34)/100)+ (($D$35*U35)/100)+ (($D$36*U36)/100)+ (($D$37*U37)/100)+ (($D$38*U38)/100)+ (($D$39*U39)/100)+ (($D$40*U40)/100)+ (($D$41*U41)/100)+ (($D$42*U42)/100)+ (($D$43*U43)/100)+ (($D$44*U44)/100)</f>
        <v>0</v>
      </c>
      <c r="V46" s="27">
        <f>T46+U46</f>
        <v>1</v>
      </c>
      <c r="W46" s="101"/>
    </row>
    <row r="47" spans="1:25" x14ac:dyDescent="0.25">
      <c r="A47" s="124"/>
      <c r="B47" s="22" t="s">
        <v>27</v>
      </c>
      <c r="C47" s="21">
        <f>SUM(C18:C45)</f>
        <v>210654.88</v>
      </c>
      <c r="D47" s="26">
        <f>D46</f>
        <v>1</v>
      </c>
      <c r="E47" s="178">
        <f>($C$47*E46)</f>
        <v>210654.88</v>
      </c>
      <c r="F47" s="178"/>
      <c r="G47" s="178">
        <f t="shared" ref="G47" si="25">($C$47*G46)</f>
        <v>0</v>
      </c>
      <c r="H47" s="178"/>
      <c r="I47" s="178">
        <f t="shared" ref="I47" si="26">($C$47*I46)</f>
        <v>0</v>
      </c>
      <c r="J47" s="178"/>
      <c r="K47" s="178">
        <f t="shared" ref="K47" si="27">($C$47*K46)</f>
        <v>0</v>
      </c>
      <c r="L47" s="178"/>
      <c r="M47" s="178">
        <f t="shared" ref="M47" si="28">($C$47*M46)</f>
        <v>0</v>
      </c>
      <c r="N47" s="178"/>
      <c r="O47" s="178">
        <f t="shared" ref="O47" si="29">($C$47*O46)</f>
        <v>0</v>
      </c>
      <c r="P47" s="178"/>
      <c r="Q47" s="178">
        <f t="shared" ref="Q47" si="30">($C$47*Q46)</f>
        <v>0</v>
      </c>
      <c r="R47" s="178"/>
      <c r="S47" s="178">
        <f t="shared" ref="S47" si="31">($C$47*S46)</f>
        <v>0</v>
      </c>
      <c r="T47" s="178"/>
      <c r="U47" s="178">
        <f t="shared" ref="U47" si="32">($C$47*U46)</f>
        <v>0</v>
      </c>
      <c r="V47" s="187"/>
      <c r="W47" s="102"/>
    </row>
    <row r="48" spans="1:25" ht="15.75" thickBot="1" x14ac:dyDescent="0.3">
      <c r="A48" s="125"/>
      <c r="B48" s="126" t="s">
        <v>28</v>
      </c>
      <c r="C48" s="127"/>
      <c r="D48" s="127"/>
      <c r="E48" s="185">
        <f>E47</f>
        <v>210654.88</v>
      </c>
      <c r="F48" s="185"/>
      <c r="G48" s="185">
        <f>G47+E48</f>
        <v>210654.88</v>
      </c>
      <c r="H48" s="185"/>
      <c r="I48" s="185">
        <f t="shared" ref="I48" si="33">I47+G48</f>
        <v>210654.88</v>
      </c>
      <c r="J48" s="185"/>
      <c r="K48" s="185">
        <f t="shared" ref="K48" si="34">K47+I48</f>
        <v>210654.88</v>
      </c>
      <c r="L48" s="185"/>
      <c r="M48" s="185">
        <f t="shared" ref="M48" si="35">M47+K48</f>
        <v>210654.88</v>
      </c>
      <c r="N48" s="185"/>
      <c r="O48" s="185">
        <f t="shared" ref="O48" si="36">O47+M48</f>
        <v>210654.88</v>
      </c>
      <c r="P48" s="185"/>
      <c r="Q48" s="185">
        <f t="shared" ref="Q48" si="37">Q47+O48</f>
        <v>210654.88</v>
      </c>
      <c r="R48" s="185"/>
      <c r="S48" s="185">
        <f t="shared" ref="S48" si="38">S47+Q48</f>
        <v>210654.88</v>
      </c>
      <c r="T48" s="185"/>
      <c r="U48" s="185">
        <f t="shared" ref="U48" si="39">U47+S48</f>
        <v>210654.88</v>
      </c>
      <c r="V48" s="188"/>
      <c r="W48" s="102"/>
    </row>
    <row r="50" spans="1:23" x14ac:dyDescent="0.25">
      <c r="A50" s="93"/>
      <c r="B50" s="93"/>
      <c r="C50" s="24"/>
      <c r="D50" s="93"/>
      <c r="E50" s="93"/>
      <c r="F50" s="93"/>
      <c r="G50" s="93"/>
      <c r="H50" s="93"/>
      <c r="I50" s="93"/>
      <c r="J50" s="93"/>
      <c r="K50" s="24"/>
      <c r="L50" s="24"/>
      <c r="M50" s="24"/>
      <c r="N50" s="24"/>
      <c r="O50" s="24"/>
      <c r="P50" s="24"/>
      <c r="Q50" s="24"/>
      <c r="R50" s="24"/>
      <c r="S50" s="24"/>
      <c r="T50" s="24"/>
      <c r="U50" s="24"/>
      <c r="V50" s="24"/>
      <c r="W50" s="24"/>
    </row>
    <row r="51" spans="1:23" x14ac:dyDescent="0.25">
      <c r="A51" s="24" t="s">
        <v>31</v>
      </c>
      <c r="B51" s="24"/>
      <c r="C51" s="24"/>
      <c r="D51" s="24" t="s">
        <v>69</v>
      </c>
      <c r="E51" s="24"/>
      <c r="F51" s="24"/>
      <c r="G51" s="24"/>
      <c r="H51" s="24"/>
      <c r="I51" s="24"/>
      <c r="J51" s="24"/>
      <c r="K51" s="24"/>
      <c r="L51" s="24"/>
      <c r="M51" s="24"/>
      <c r="N51" s="24"/>
      <c r="O51" s="24"/>
      <c r="P51" s="24"/>
      <c r="Q51" s="24"/>
      <c r="R51" s="24"/>
      <c r="S51" s="24"/>
      <c r="T51" s="24"/>
      <c r="U51" s="24"/>
      <c r="V51" s="24"/>
      <c r="W51" s="24"/>
    </row>
    <row r="52" spans="1:23" x14ac:dyDescent="0.25">
      <c r="A52" s="24"/>
      <c r="B52" s="24"/>
      <c r="C52" s="24"/>
      <c r="D52" s="24"/>
      <c r="E52" s="24"/>
      <c r="F52" s="24"/>
      <c r="G52" s="24"/>
      <c r="H52" s="24"/>
      <c r="I52" s="24"/>
      <c r="J52" s="24"/>
      <c r="K52" s="24"/>
      <c r="L52" s="24"/>
      <c r="M52" s="24"/>
      <c r="N52" s="24"/>
      <c r="O52" s="24"/>
      <c r="P52" s="24"/>
      <c r="Q52" s="24"/>
      <c r="R52" s="24"/>
      <c r="S52" s="24"/>
      <c r="T52" s="24"/>
      <c r="U52" s="24"/>
      <c r="V52" s="24"/>
      <c r="W52" s="24"/>
    </row>
    <row r="53" spans="1:23" x14ac:dyDescent="0.25">
      <c r="A53" s="24"/>
      <c r="B53" s="24"/>
      <c r="C53" s="24"/>
      <c r="D53" s="24"/>
      <c r="E53" s="24"/>
      <c r="F53" s="24"/>
      <c r="G53" s="24"/>
      <c r="H53" s="24"/>
      <c r="I53" s="24"/>
      <c r="J53" s="24"/>
      <c r="K53" s="24"/>
      <c r="L53" s="24"/>
      <c r="M53" s="24"/>
      <c r="N53" s="24"/>
      <c r="O53" s="24"/>
      <c r="P53" s="24"/>
      <c r="Q53" s="24"/>
      <c r="R53" s="24"/>
      <c r="S53" s="24"/>
      <c r="T53" s="24"/>
      <c r="U53" s="24"/>
      <c r="V53" s="24"/>
      <c r="W53" s="24"/>
    </row>
    <row r="54" spans="1:23" x14ac:dyDescent="0.25">
      <c r="A54" s="24"/>
      <c r="B54" s="24"/>
      <c r="C54" s="24"/>
      <c r="D54" s="24"/>
      <c r="E54" s="24"/>
      <c r="F54" s="24"/>
      <c r="G54" s="24"/>
      <c r="H54" s="24"/>
      <c r="I54" s="24"/>
      <c r="J54" s="24"/>
      <c r="K54" s="24"/>
      <c r="L54" s="24"/>
      <c r="M54" s="24"/>
      <c r="N54" s="24"/>
      <c r="O54" s="24"/>
      <c r="P54" s="24"/>
      <c r="Q54" s="24"/>
      <c r="R54" s="24"/>
      <c r="S54" s="24"/>
      <c r="T54" s="24"/>
      <c r="U54" s="24"/>
      <c r="V54" s="24"/>
      <c r="W54" s="24"/>
    </row>
    <row r="55" spans="1:23" x14ac:dyDescent="0.25">
      <c r="A55" s="24"/>
      <c r="B55" s="24"/>
      <c r="C55" s="24"/>
      <c r="D55" s="24"/>
      <c r="E55" s="24"/>
      <c r="F55" s="24"/>
      <c r="G55" s="24"/>
      <c r="H55" s="24"/>
      <c r="I55" s="24"/>
      <c r="J55" s="24"/>
      <c r="K55" s="24"/>
      <c r="L55" s="24"/>
      <c r="M55" s="24"/>
      <c r="N55" s="24"/>
      <c r="O55" s="24"/>
      <c r="P55" s="24"/>
      <c r="Q55" s="24"/>
      <c r="R55" s="24"/>
      <c r="S55" s="24"/>
      <c r="T55" s="24"/>
      <c r="U55" s="24"/>
      <c r="V55" s="24"/>
      <c r="W55" s="24"/>
    </row>
    <row r="56" spans="1:23" x14ac:dyDescent="0.25">
      <c r="A56" s="24"/>
      <c r="B56" s="24"/>
      <c r="C56" s="24"/>
      <c r="D56" s="24"/>
      <c r="E56" s="24"/>
      <c r="F56" s="24"/>
      <c r="G56" s="24"/>
      <c r="H56" s="24"/>
      <c r="I56" s="24"/>
      <c r="J56" s="24"/>
      <c r="K56" s="24"/>
      <c r="L56" s="24"/>
      <c r="M56" s="24"/>
      <c r="N56" s="24"/>
      <c r="O56" s="24"/>
      <c r="P56" s="24"/>
      <c r="Q56" s="24"/>
      <c r="R56" s="24"/>
      <c r="S56" s="24"/>
      <c r="T56" s="24"/>
      <c r="U56" s="24"/>
      <c r="V56" s="24"/>
      <c r="W56" s="24"/>
    </row>
    <row r="57" spans="1:23" x14ac:dyDescent="0.25">
      <c r="A57" s="24"/>
      <c r="B57" s="24"/>
      <c r="C57" s="24"/>
      <c r="D57" s="24"/>
      <c r="E57" s="24"/>
      <c r="F57" s="24"/>
      <c r="G57" s="24"/>
      <c r="H57" s="24"/>
      <c r="I57" s="24"/>
      <c r="J57" s="24"/>
      <c r="K57" s="24"/>
      <c r="L57" s="24"/>
      <c r="M57" s="24"/>
      <c r="N57" s="24"/>
      <c r="O57" s="24"/>
      <c r="P57" s="24"/>
      <c r="Q57" s="24"/>
      <c r="R57" s="24"/>
      <c r="S57" s="24"/>
      <c r="T57" s="24"/>
      <c r="U57" s="24"/>
      <c r="V57" s="24"/>
      <c r="W57" s="24"/>
    </row>
    <row r="58" spans="1:23" x14ac:dyDescent="0.25">
      <c r="A58" s="24"/>
      <c r="B58" s="24"/>
      <c r="C58" s="24"/>
      <c r="D58" s="24"/>
      <c r="E58" s="24"/>
      <c r="F58" s="24"/>
      <c r="G58" s="24"/>
      <c r="H58" s="24"/>
      <c r="I58" s="24"/>
      <c r="J58" s="24"/>
      <c r="K58" s="24"/>
      <c r="L58" s="24"/>
      <c r="M58" s="24"/>
      <c r="N58" s="24"/>
      <c r="O58" s="24"/>
      <c r="P58" s="24"/>
      <c r="Q58" s="24"/>
      <c r="R58" s="24"/>
      <c r="S58" s="24"/>
      <c r="T58" s="24"/>
      <c r="U58" s="24"/>
      <c r="V58" s="24"/>
      <c r="W58" s="24"/>
    </row>
    <row r="59" spans="1:23" x14ac:dyDescent="0.25">
      <c r="A59" s="24"/>
      <c r="B59" s="24"/>
      <c r="C59" s="24"/>
      <c r="D59" s="24"/>
      <c r="E59" s="24"/>
      <c r="F59" s="24"/>
      <c r="G59" s="24"/>
      <c r="H59" s="24"/>
      <c r="I59" s="24"/>
      <c r="J59" s="24"/>
      <c r="K59" s="24"/>
      <c r="L59" s="24"/>
      <c r="M59" s="24"/>
      <c r="N59" s="24"/>
      <c r="O59" s="24"/>
      <c r="P59" s="24"/>
      <c r="Q59" s="24"/>
      <c r="R59" s="24"/>
      <c r="S59" s="24"/>
      <c r="T59" s="24"/>
      <c r="U59" s="24"/>
      <c r="V59" s="24"/>
      <c r="W59" s="24"/>
    </row>
  </sheetData>
  <sheetProtection algorithmName="SHA-512" hashValue="NLNi+wDT5XwqOwEY/PKonO6W3TJB7HRvTq62i1qmkzYhlD6kH5aOCQTxl3MnAJk2gWL4iH/YoOdxe7jeYIMzww==" saltValue="fPbzo1EINVHegGsUL0MnZQ==" spinCount="100000" sheet="1" selectLockedCells="1"/>
  <mergeCells count="31">
    <mergeCell ref="S47:T47"/>
    <mergeCell ref="S48:T48"/>
    <mergeCell ref="U15:V15"/>
    <mergeCell ref="U47:V47"/>
    <mergeCell ref="U48:V48"/>
    <mergeCell ref="Q48:R48"/>
    <mergeCell ref="O48:P48"/>
    <mergeCell ref="M15:N15"/>
    <mergeCell ref="O15:P15"/>
    <mergeCell ref="O47:P47"/>
    <mergeCell ref="E48:F48"/>
    <mergeCell ref="G48:H48"/>
    <mergeCell ref="I48:J48"/>
    <mergeCell ref="K48:L48"/>
    <mergeCell ref="M48:N48"/>
    <mergeCell ref="A9:V9"/>
    <mergeCell ref="E47:F47"/>
    <mergeCell ref="G47:H47"/>
    <mergeCell ref="I47:J47"/>
    <mergeCell ref="K47:L47"/>
    <mergeCell ref="M47:N47"/>
    <mergeCell ref="K15:L15"/>
    <mergeCell ref="A15:A16"/>
    <mergeCell ref="E15:F15"/>
    <mergeCell ref="G15:H15"/>
    <mergeCell ref="I15:J15"/>
    <mergeCell ref="B15:B16"/>
    <mergeCell ref="C15:C16"/>
    <mergeCell ref="Q15:R15"/>
    <mergeCell ref="Q47:R47"/>
    <mergeCell ref="S15:T15"/>
  </mergeCells>
  <conditionalFormatting sqref="P18:P45 R18:R45 N18:N44 L18:L44 J18:J44 H18:H44 F18:F45 T18:T45 V18:V45">
    <cfRule type="cellIs" dxfId="7" priority="19" stopIfTrue="1" operator="equal">
      <formula>D18+F18-100</formula>
    </cfRule>
  </conditionalFormatting>
  <conditionalFormatting sqref="N45">
    <cfRule type="cellIs" dxfId="6" priority="18" stopIfTrue="1" operator="equal">
      <formula>L45+N45-100</formula>
    </cfRule>
  </conditionalFormatting>
  <conditionalFormatting sqref="L45">
    <cfRule type="cellIs" dxfId="5" priority="17" stopIfTrue="1" operator="equal">
      <formula>J45+L45-100</formula>
    </cfRule>
  </conditionalFormatting>
  <conditionalFormatting sqref="J45">
    <cfRule type="cellIs" dxfId="4" priority="16" stopIfTrue="1" operator="equal">
      <formula>H45+J45-100</formula>
    </cfRule>
  </conditionalFormatting>
  <conditionalFormatting sqref="H45">
    <cfRule type="cellIs" dxfId="3" priority="15" stopIfTrue="1" operator="equal">
      <formula>F45+H45-100</formula>
    </cfRule>
  </conditionalFormatting>
  <conditionalFormatting sqref="F18:F45 H18:H45 J18:J45 L18:L45 N18:N45 P18:P45 V18:W45 R18:R45 T18:T45">
    <cfRule type="cellIs" dxfId="2" priority="8" operator="equal">
      <formula>0</formula>
    </cfRule>
  </conditionalFormatting>
  <conditionalFormatting sqref="W18:W45">
    <cfRule type="cellIs" dxfId="1" priority="21" stopIfTrue="1" operator="equal">
      <formula>O18+W18-100</formula>
    </cfRule>
  </conditionalFormatting>
  <pageMargins left="0.19685039370078741" right="0.19685039370078741" top="0.39370078740157483" bottom="0.39370078740157483" header="0.31496062992125984" footer="0.31496062992125984"/>
  <pageSetup paperSize="9" scale="73"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7" operator="containsText" id="{545466F1-51E7-4D0E-96E1-1A7BEA910F3D}">
            <xm:f>NOT(ISERROR(SEARCH($Y$41,Y18)))</xm:f>
            <xm:f>$Y$41</xm:f>
            <x14:dxf>
              <font>
                <b/>
                <i val="0"/>
                <color rgb="FFFF0000"/>
              </font>
            </x14:dxf>
          </x14:cfRule>
          <xm:sqref>Y18:Y45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8"/>
  <sheetViews>
    <sheetView topLeftCell="A6" zoomScaleNormal="100" workbookViewId="0">
      <selection activeCell="H15" sqref="H15"/>
    </sheetView>
  </sheetViews>
  <sheetFormatPr defaultRowHeight="15" x14ac:dyDescent="0.25"/>
  <cols>
    <col min="1" max="1" width="36.5703125" customWidth="1"/>
    <col min="2" max="2" width="26.5703125" customWidth="1"/>
    <col min="4" max="4" width="6.7109375" bestFit="1" customWidth="1"/>
    <col min="5" max="5" width="12" bestFit="1" customWidth="1"/>
    <col min="8" max="8" width="30.28515625" customWidth="1"/>
    <col min="9" max="11" width="15.85546875" customWidth="1"/>
    <col min="12" max="12" width="14.28515625" bestFit="1" customWidth="1"/>
  </cols>
  <sheetData>
    <row r="1" spans="1:5" x14ac:dyDescent="0.25">
      <c r="A1" s="43"/>
      <c r="B1" s="43"/>
      <c r="C1" s="43"/>
      <c r="D1" s="43"/>
      <c r="E1" s="43"/>
    </row>
    <row r="2" spans="1:5" x14ac:dyDescent="0.25">
      <c r="A2" s="43"/>
      <c r="B2" s="43"/>
      <c r="C2" s="43"/>
      <c r="D2" s="43"/>
      <c r="E2" s="43"/>
    </row>
    <row r="3" spans="1:5" x14ac:dyDescent="0.25">
      <c r="A3" s="43"/>
      <c r="B3" s="43"/>
      <c r="C3" s="43"/>
      <c r="D3" s="43"/>
      <c r="E3" s="43"/>
    </row>
    <row r="4" spans="1:5" x14ac:dyDescent="0.25">
      <c r="A4" s="43"/>
      <c r="B4" s="43"/>
      <c r="C4" s="43"/>
      <c r="D4" s="43"/>
      <c r="E4" s="43"/>
    </row>
    <row r="5" spans="1:5" x14ac:dyDescent="0.25">
      <c r="A5" s="43"/>
      <c r="B5" s="43"/>
      <c r="C5" s="43"/>
      <c r="D5" s="43"/>
      <c r="E5" s="43"/>
    </row>
    <row r="6" spans="1:5" x14ac:dyDescent="0.25">
      <c r="A6" s="43"/>
      <c r="B6" s="43"/>
      <c r="C6" s="43"/>
      <c r="D6" s="43"/>
      <c r="E6" s="43"/>
    </row>
    <row r="7" spans="1:5" x14ac:dyDescent="0.25">
      <c r="A7" s="43"/>
      <c r="B7" s="43"/>
      <c r="C7" s="43"/>
      <c r="D7" s="43"/>
      <c r="E7" s="43"/>
    </row>
    <row r="8" spans="1:5" x14ac:dyDescent="0.25">
      <c r="A8" s="195" t="s">
        <v>63</v>
      </c>
      <c r="B8" s="195"/>
      <c r="C8" s="195"/>
      <c r="D8" s="43"/>
      <c r="E8" s="86" t="s">
        <v>64</v>
      </c>
    </row>
    <row r="9" spans="1:5" x14ac:dyDescent="0.25">
      <c r="A9" s="43"/>
      <c r="B9" s="87"/>
      <c r="C9" s="87"/>
      <c r="D9" s="87"/>
      <c r="E9" s="88" t="s">
        <v>65</v>
      </c>
    </row>
    <row r="10" spans="1:5" x14ac:dyDescent="0.25">
      <c r="A10" s="43"/>
      <c r="B10" s="43"/>
      <c r="C10" s="43"/>
      <c r="D10" s="43"/>
      <c r="E10" s="43"/>
    </row>
    <row r="11" spans="1:5" x14ac:dyDescent="0.25">
      <c r="A11" s="89" t="s">
        <v>32</v>
      </c>
      <c r="B11" s="89" t="s">
        <v>84</v>
      </c>
      <c r="C11" s="216" t="s">
        <v>33</v>
      </c>
      <c r="D11" s="217"/>
      <c r="E11" s="218"/>
    </row>
    <row r="12" spans="1:5" x14ac:dyDescent="0.25">
      <c r="A12" s="34"/>
      <c r="B12" s="34"/>
      <c r="C12" s="219" t="str">
        <f>Import.Município</f>
        <v>CORONEL VIVIDA - PR</v>
      </c>
      <c r="D12" s="220"/>
      <c r="E12" s="221"/>
    </row>
    <row r="13" spans="1:5" x14ac:dyDescent="0.25">
      <c r="A13" s="35"/>
      <c r="B13" s="35"/>
      <c r="C13" s="36"/>
      <c r="D13" s="37"/>
      <c r="E13" s="37"/>
    </row>
    <row r="14" spans="1:5" ht="15" customHeight="1" x14ac:dyDescent="0.25">
      <c r="A14" s="90" t="s">
        <v>34</v>
      </c>
      <c r="B14" s="208" t="str">
        <f>ORÇAMENTO!A7</f>
        <v>OBJETO:REDE DE DISTRIBUIÇÃO DE ENERGIA ELÉTRICA, ILUMINAÇÃO PÚBLICA, E ENTRADA DE ENERGIA ELÉTRICA CONJUNTO HABITACIONAL MORAR MELHOR - BAIRRO JARDIM MARIA DA LUZ</v>
      </c>
      <c r="C14" s="210" t="str">
        <f>ORÇAMENTO!A8</f>
        <v>LOCALIZAÇÃO: CONJUNTO HABITACIONAL MORAR MELHOR</v>
      </c>
      <c r="D14" s="211"/>
      <c r="E14" s="212"/>
    </row>
    <row r="15" spans="1:5" ht="68.25" customHeight="1" x14ac:dyDescent="0.25">
      <c r="A15" s="38" t="s">
        <v>66</v>
      </c>
      <c r="B15" s="209"/>
      <c r="C15" s="213"/>
      <c r="D15" s="214"/>
      <c r="E15" s="215"/>
    </row>
    <row r="16" spans="1:5" x14ac:dyDescent="0.25">
      <c r="A16" s="39"/>
      <c r="B16" s="40"/>
      <c r="C16" s="41"/>
      <c r="D16" s="41"/>
      <c r="E16" s="40"/>
    </row>
    <row r="17" spans="1:12" x14ac:dyDescent="0.25">
      <c r="A17" s="42" t="s">
        <v>35</v>
      </c>
      <c r="B17" s="40"/>
      <c r="C17" s="41"/>
      <c r="D17" s="41"/>
      <c r="E17" s="40"/>
    </row>
    <row r="18" spans="1:12" x14ac:dyDescent="0.25">
      <c r="A18" s="140" t="s">
        <v>235</v>
      </c>
      <c r="B18" s="141"/>
      <c r="C18" s="141"/>
      <c r="D18" s="141"/>
      <c r="E18" s="141"/>
    </row>
    <row r="19" spans="1:12" hidden="1" x14ac:dyDescent="0.25">
      <c r="A19" s="222" t="s">
        <v>36</v>
      </c>
      <c r="B19" s="222"/>
      <c r="C19" s="222"/>
      <c r="D19" s="222"/>
      <c r="E19" s="222"/>
    </row>
    <row r="20" spans="1:12" x14ac:dyDescent="0.25">
      <c r="A20" s="43"/>
      <c r="B20" s="43"/>
      <c r="C20" s="43"/>
      <c r="D20" s="43"/>
      <c r="E20" s="43"/>
    </row>
    <row r="21" spans="1:12" ht="15.75" thickBot="1" x14ac:dyDescent="0.3">
      <c r="A21" s="44" t="s">
        <v>37</v>
      </c>
      <c r="B21" s="45"/>
      <c r="C21" s="45"/>
      <c r="D21" s="46" t="s">
        <v>38</v>
      </c>
      <c r="E21" s="46" t="s">
        <v>39</v>
      </c>
    </row>
    <row r="22" spans="1:12" ht="15" customHeight="1" thickBot="1" x14ac:dyDescent="0.3">
      <c r="A22" s="47" t="s">
        <v>40</v>
      </c>
      <c r="B22" s="48"/>
      <c r="C22" s="48"/>
      <c r="D22" s="49" t="s">
        <v>41</v>
      </c>
      <c r="E22" s="50">
        <v>5.8000000000000003E-2</v>
      </c>
      <c r="H22" s="205" t="s">
        <v>70</v>
      </c>
      <c r="I22" s="206"/>
      <c r="J22" s="206"/>
      <c r="K22" s="207"/>
    </row>
    <row r="23" spans="1:12" ht="15.75" x14ac:dyDescent="0.25">
      <c r="A23" s="51" t="s">
        <v>42</v>
      </c>
      <c r="B23" s="52"/>
      <c r="C23" s="52"/>
      <c r="D23" s="53" t="s">
        <v>43</v>
      </c>
      <c r="E23" s="54">
        <v>5.1000000000000004E-3</v>
      </c>
      <c r="H23" s="116" t="s">
        <v>71</v>
      </c>
      <c r="I23" s="117" t="s">
        <v>72</v>
      </c>
      <c r="J23" s="117" t="s">
        <v>73</v>
      </c>
      <c r="K23" s="118" t="s">
        <v>74</v>
      </c>
    </row>
    <row r="24" spans="1:12" ht="15.75" x14ac:dyDescent="0.25">
      <c r="A24" s="51" t="s">
        <v>44</v>
      </c>
      <c r="B24" s="52"/>
      <c r="C24" s="52"/>
      <c r="D24" s="53" t="s">
        <v>45</v>
      </c>
      <c r="E24" s="54">
        <v>1.4800000000000001E-2</v>
      </c>
      <c r="H24" s="109" t="s">
        <v>75</v>
      </c>
      <c r="I24" s="103">
        <v>5.2900000000000003E-2</v>
      </c>
      <c r="J24" s="104">
        <v>5.9200000000000003E-2</v>
      </c>
      <c r="K24" s="110">
        <v>7.9299999999999995E-2</v>
      </c>
    </row>
    <row r="25" spans="1:12" ht="15.75" x14ac:dyDescent="0.25">
      <c r="A25" s="51" t="s">
        <v>46</v>
      </c>
      <c r="B25" s="52"/>
      <c r="C25" s="52"/>
      <c r="D25" s="53" t="s">
        <v>47</v>
      </c>
      <c r="E25" s="54">
        <v>1.11E-2</v>
      </c>
      <c r="H25" s="109" t="s">
        <v>76</v>
      </c>
      <c r="I25" s="105">
        <v>2.5000000000000001E-3</v>
      </c>
      <c r="J25" s="106">
        <v>5.1000000000000004E-3</v>
      </c>
      <c r="K25" s="111">
        <v>5.6000000000000008E-3</v>
      </c>
    </row>
    <row r="26" spans="1:12" ht="15.75" x14ac:dyDescent="0.25">
      <c r="A26" s="55" t="s">
        <v>48</v>
      </c>
      <c r="B26" s="56"/>
      <c r="C26" s="56"/>
      <c r="D26" s="53" t="s">
        <v>49</v>
      </c>
      <c r="E26" s="57">
        <v>9.5100000000000004E-2</v>
      </c>
      <c r="H26" s="109" t="s">
        <v>77</v>
      </c>
      <c r="I26" s="105">
        <v>0.01</v>
      </c>
      <c r="J26" s="106">
        <v>1.4800000000000001E-2</v>
      </c>
      <c r="K26" s="111">
        <v>1.9699999999999999E-2</v>
      </c>
    </row>
    <row r="27" spans="1:12" ht="15.75" x14ac:dyDescent="0.25">
      <c r="A27" s="55" t="s">
        <v>50</v>
      </c>
      <c r="B27" s="58" t="s">
        <v>51</v>
      </c>
      <c r="C27" s="59"/>
      <c r="D27" s="60" t="s">
        <v>52</v>
      </c>
      <c r="E27" s="57">
        <v>6.4999999999999997E-3</v>
      </c>
      <c r="H27" s="109" t="s">
        <v>78</v>
      </c>
      <c r="I27" s="105">
        <v>1.01E-2</v>
      </c>
      <c r="J27" s="106">
        <v>1.0700000000000001E-2</v>
      </c>
      <c r="K27" s="111">
        <v>1.11E-2</v>
      </c>
    </row>
    <row r="28" spans="1:12" ht="16.5" thickBot="1" x14ac:dyDescent="0.3">
      <c r="A28" s="61"/>
      <c r="B28" s="58" t="s">
        <v>53</v>
      </c>
      <c r="C28" s="59"/>
      <c r="D28" s="60"/>
      <c r="E28" s="57">
        <v>0.03</v>
      </c>
      <c r="H28" s="109" t="s">
        <v>79</v>
      </c>
      <c r="I28" s="107">
        <v>0.08</v>
      </c>
      <c r="J28" s="108">
        <v>8.3100000000000007E-2</v>
      </c>
      <c r="K28" s="112">
        <v>9.5100000000000004E-2</v>
      </c>
    </row>
    <row r="29" spans="1:12" ht="15.75" x14ac:dyDescent="0.25">
      <c r="A29" s="61"/>
      <c r="B29" s="58" t="s">
        <v>54</v>
      </c>
      <c r="C29" s="59"/>
      <c r="D29" s="60"/>
      <c r="E29" s="62">
        <f>IF(A19=" - Fornecimento de Materiais e Equipamentos (Aquisição direta)",0,ROUND(E38*D39,4))</f>
        <v>0.03</v>
      </c>
      <c r="H29" s="196" t="s">
        <v>81</v>
      </c>
      <c r="I29" s="197"/>
      <c r="J29" s="197"/>
      <c r="K29" s="198"/>
      <c r="L29" s="113">
        <v>3.6499999999999998E-2</v>
      </c>
    </row>
    <row r="30" spans="1:12" ht="15.75" x14ac:dyDescent="0.25">
      <c r="A30" s="61"/>
      <c r="B30" s="63" t="s">
        <v>55</v>
      </c>
      <c r="C30" s="65"/>
      <c r="D30" s="60"/>
      <c r="E30" s="66">
        <v>0</v>
      </c>
      <c r="H30" s="199" t="s">
        <v>82</v>
      </c>
      <c r="I30" s="200"/>
      <c r="J30" s="200"/>
      <c r="K30" s="201"/>
      <c r="L30" s="114">
        <v>0.03</v>
      </c>
    </row>
    <row r="31" spans="1:12" ht="16.5" thickBot="1" x14ac:dyDescent="0.3">
      <c r="A31" s="67" t="s">
        <v>56</v>
      </c>
      <c r="B31" s="67"/>
      <c r="C31" s="67"/>
      <c r="D31" s="67"/>
      <c r="E31" s="68">
        <f>IF(A19=" - Fornecimento de Materiais e Equipamentos (Aquisição direta)",0,ROUND((((1+SUM(E$22:E$24))*(1+E$25)*(1+E$26))/(1-SUM(E$27:E$29)))-1,4))</f>
        <v>0.27850000000000003</v>
      </c>
      <c r="H31" s="202" t="s">
        <v>80</v>
      </c>
      <c r="I31" s="203"/>
      <c r="J31" s="203"/>
      <c r="K31" s="204"/>
      <c r="L31" s="115">
        <v>4.4999999999999998E-2</v>
      </c>
    </row>
    <row r="32" spans="1:12" x14ac:dyDescent="0.25">
      <c r="A32" s="69" t="s">
        <v>57</v>
      </c>
      <c r="B32" s="70"/>
      <c r="C32" s="70"/>
      <c r="D32" s="70"/>
      <c r="E32" s="71">
        <f>IF(A19=" - Fornecimento de Materiais e Equipamentos (Aquisição direta)",0,ROUND((((1+SUM(E$22:E$24))*(1+E$25)*(1+E$26))/(1-SUM(E$27:E$30)))-1,4))</f>
        <v>0.27850000000000003</v>
      </c>
    </row>
    <row r="33" spans="1:5" x14ac:dyDescent="0.25">
      <c r="A33" s="43"/>
      <c r="B33" s="43"/>
      <c r="C33" s="43"/>
      <c r="D33" s="43"/>
      <c r="E33" s="43"/>
    </row>
    <row r="34" spans="1:5" x14ac:dyDescent="0.25">
      <c r="A34" s="43" t="s">
        <v>58</v>
      </c>
      <c r="B34" s="43"/>
      <c r="C34" s="43"/>
      <c r="D34" s="43"/>
      <c r="E34" s="43"/>
    </row>
    <row r="35" spans="1:5" x14ac:dyDescent="0.25">
      <c r="A35" s="43"/>
      <c r="B35" s="43"/>
      <c r="C35" s="43"/>
      <c r="D35" s="43"/>
      <c r="E35" s="43"/>
    </row>
    <row r="36" spans="1:5" x14ac:dyDescent="0.25">
      <c r="A36" s="190" t="str">
        <f>IF(AND(A19=" - Fornecimento de Materiais e Equipamentos (Aquisição direta)",E$32=0),"",IF(OR($AI$10&lt;$AK$10,$AI$10&gt;$AL$10)=TRUE(),$AK$22,""))</f>
        <v/>
      </c>
      <c r="B36" s="190"/>
      <c r="C36" s="190"/>
      <c r="D36" s="190"/>
      <c r="E36" s="190"/>
    </row>
    <row r="37" spans="1:5" x14ac:dyDescent="0.25">
      <c r="A37" s="72"/>
      <c r="B37" s="72"/>
      <c r="C37" s="72"/>
      <c r="D37" s="72"/>
      <c r="E37" s="72"/>
    </row>
    <row r="38" spans="1:5" ht="15.75" customHeight="1" x14ac:dyDescent="0.25">
      <c r="A38" s="191" t="s">
        <v>59</v>
      </c>
      <c r="B38" s="192"/>
      <c r="C38" s="192"/>
      <c r="D38" s="192"/>
      <c r="E38" s="73">
        <v>0.6</v>
      </c>
    </row>
    <row r="39" spans="1:5" x14ac:dyDescent="0.25">
      <c r="A39" s="191" t="s">
        <v>60</v>
      </c>
      <c r="B39" s="192"/>
      <c r="C39" s="192"/>
      <c r="D39" s="73">
        <v>0.05</v>
      </c>
      <c r="E39" s="72"/>
    </row>
    <row r="40" spans="1:5" x14ac:dyDescent="0.25">
      <c r="A40" s="74"/>
      <c r="B40" s="75"/>
      <c r="C40" s="75"/>
      <c r="D40" s="76"/>
      <c r="E40" s="77"/>
    </row>
    <row r="41" spans="1:5" x14ac:dyDescent="0.25">
      <c r="A41" s="193" t="s">
        <v>61</v>
      </c>
      <c r="B41" s="194"/>
      <c r="C41" s="194"/>
      <c r="D41" s="194"/>
      <c r="E41" s="194"/>
    </row>
    <row r="44" spans="1:5" x14ac:dyDescent="0.25">
      <c r="A44" s="78"/>
      <c r="B44" s="79"/>
      <c r="C44" s="80"/>
      <c r="D44" s="80"/>
      <c r="E44" s="80"/>
    </row>
    <row r="45" spans="1:5" x14ac:dyDescent="0.25">
      <c r="A45" s="64" t="s">
        <v>69</v>
      </c>
      <c r="B45" s="64"/>
      <c r="C45" s="56"/>
      <c r="D45" s="43"/>
      <c r="E45" s="43"/>
    </row>
    <row r="46" spans="1:5" x14ac:dyDescent="0.25">
      <c r="A46" s="189" t="s">
        <v>67</v>
      </c>
      <c r="B46" s="189"/>
      <c r="C46" s="189"/>
      <c r="D46" s="81" t="s">
        <v>62</v>
      </c>
      <c r="E46" s="82" t="s">
        <v>233</v>
      </c>
    </row>
    <row r="47" spans="1:5" x14ac:dyDescent="0.25">
      <c r="A47" s="189" t="s">
        <v>83</v>
      </c>
      <c r="B47" s="189"/>
      <c r="C47" s="189"/>
      <c r="D47" s="83"/>
      <c r="E47" s="83"/>
    </row>
    <row r="48" spans="1:5" x14ac:dyDescent="0.25">
      <c r="A48" s="83"/>
      <c r="B48" s="84"/>
      <c r="C48" s="85"/>
      <c r="D48" s="83"/>
      <c r="E48" s="83"/>
    </row>
  </sheetData>
  <sheetProtection algorithmName="SHA-512" hashValue="h8Aq6ASSYAXe2sIG/Vo1HsQkaMW8JBymm/DdWsyT5YrWp0WxZhBq+WOwuqm4JPs9kW4zH25tZDTr2swPRW4bKw==" saltValue="fKm5Suhmb/5yqDFShK28qQ==" spinCount="100000" sheet="1" objects="1" scenarios="1"/>
  <mergeCells count="16">
    <mergeCell ref="A8:C8"/>
    <mergeCell ref="H29:K29"/>
    <mergeCell ref="H30:K30"/>
    <mergeCell ref="H31:K31"/>
    <mergeCell ref="H22:K22"/>
    <mergeCell ref="B14:B15"/>
    <mergeCell ref="C14:E15"/>
    <mergeCell ref="C11:E11"/>
    <mergeCell ref="C12:E12"/>
    <mergeCell ref="A19:E19"/>
    <mergeCell ref="A46:C46"/>
    <mergeCell ref="A47:C47"/>
    <mergeCell ref="A36:E36"/>
    <mergeCell ref="A38:D38"/>
    <mergeCell ref="A39:C39"/>
    <mergeCell ref="A41:E41"/>
  </mergeCells>
  <dataValidations disablePrompts="1" count="3">
    <dataValidation type="decimal" allowBlank="1" showInputMessage="1" showErrorMessage="1" sqref="D39" xr:uid="{00000000-0002-0000-0200-000000000000}">
      <formula1>0</formula1>
      <formula2>0.05</formula2>
    </dataValidation>
    <dataValidation type="list" allowBlank="1" showInputMessage="1" showErrorMessage="1" sqref="A19:E19" xr:uid="{00000000-0002-0000-0200-000001000000}">
      <formula1>$AH$14:$AH$21</formula1>
    </dataValidation>
    <dataValidation type="list" allowBlank="1" showErrorMessage="1" sqref="A18:J18" xr:uid="{EE4AEFD7-7F11-435E-8A63-CBD08A5B5D08}">
      <formula1>BDI.TipoObra</formula1>
      <formula2>0</formula2>
    </dataValidation>
  </dataValidations>
  <pageMargins left="0.511811024" right="0.511811024" top="0.78740157499999996" bottom="0.78740157499999996" header="0.31496062000000002" footer="0.31496062000000002"/>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ORÇAMENTO</vt:lpstr>
      <vt:lpstr>CRONOGRAMA</vt:lpstr>
      <vt:lpstr>BDI</vt:lpstr>
      <vt:lpstr>BDI!Area_de_impressao</vt:lpstr>
      <vt:lpstr>CRONOGRAMA!Area_de_impressao</vt:lpstr>
      <vt:lpstr>ORÇAMENTO!Area_de_impressao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eng3</dc:creator>
  <cp:lastModifiedBy>Engenharia 2</cp:lastModifiedBy>
  <cp:lastPrinted>2019-06-12T17:29:23Z</cp:lastPrinted>
  <dcterms:created xsi:type="dcterms:W3CDTF">2013-05-17T17:26:46Z</dcterms:created>
  <dcterms:modified xsi:type="dcterms:W3CDTF">2022-04-19T19:37:50Z</dcterms:modified>
</cp:coreProperties>
</file>