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ENGENHARIA\ABASTECIMENTO BARRA VERDE\LICITAÇÃO 2022\"/>
    </mc:Choice>
  </mc:AlternateContent>
  <xr:revisionPtr revIDLastSave="0" documentId="13_ncr:1_{7ECECACE-CF99-4850-8C0D-6B3F358B8E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ORÇAMENTO!$A$10:$G$227</definedName>
    <definedName name="_xlnm.Print_Area" localSheetId="2">BDI!$A$1:$E$47</definedName>
    <definedName name="_xlnm.Print_Area" localSheetId="1">CRONOGRAMA!$A$1:$V$49</definedName>
    <definedName name="_xlnm.Print_Area" localSheetId="0">ORÇAMENTO!$A$1:$G$235</definedName>
    <definedName name="Import.CR">[1]Dados!$G$8</definedName>
    <definedName name="Import.Município">[1]Dados!$G$7</definedName>
    <definedName name="Import.Proponente">[1]Dados!$G$6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5" i="2" l="1"/>
  <c r="C23" i="2"/>
  <c r="C21" i="2"/>
  <c r="C20" i="2"/>
  <c r="C18" i="2"/>
  <c r="C17" i="2"/>
  <c r="B25" i="2"/>
  <c r="B24" i="2"/>
  <c r="B23" i="2"/>
  <c r="B22" i="2"/>
  <c r="B21" i="2"/>
  <c r="B20" i="2"/>
  <c r="B19" i="2"/>
  <c r="B18" i="2"/>
  <c r="B17" i="2"/>
  <c r="H158" i="1"/>
  <c r="H116" i="1"/>
  <c r="C24" i="2" s="1"/>
  <c r="H113" i="1"/>
  <c r="H80" i="1"/>
  <c r="C22" i="2" s="1"/>
  <c r="H70" i="1"/>
  <c r="H66" i="1"/>
  <c r="H17" i="1"/>
  <c r="C19" i="2" s="1"/>
  <c r="H14" i="1"/>
  <c r="H11" i="1"/>
  <c r="F92" i="1"/>
  <c r="G92" i="1" s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F155" i="1" s="1"/>
  <c r="G155" i="1" s="1"/>
  <c r="I156" i="1"/>
  <c r="I157" i="1"/>
  <c r="I158" i="1"/>
  <c r="I159" i="1"/>
  <c r="I160" i="1"/>
  <c r="I161" i="1"/>
  <c r="F161" i="1" s="1"/>
  <c r="G161" i="1" s="1"/>
  <c r="I162" i="1"/>
  <c r="I163" i="1"/>
  <c r="F163" i="1" s="1"/>
  <c r="G163" i="1" s="1"/>
  <c r="I164" i="1"/>
  <c r="I165" i="1"/>
  <c r="I166" i="1"/>
  <c r="I167" i="1"/>
  <c r="I168" i="1"/>
  <c r="I169" i="1"/>
  <c r="F169" i="1" s="1"/>
  <c r="G169" i="1" s="1"/>
  <c r="I170" i="1"/>
  <c r="I171" i="1"/>
  <c r="F171" i="1" s="1"/>
  <c r="G171" i="1" s="1"/>
  <c r="I172" i="1"/>
  <c r="I173" i="1"/>
  <c r="I174" i="1"/>
  <c r="I175" i="1"/>
  <c r="I176" i="1"/>
  <c r="I177" i="1"/>
  <c r="F177" i="1" s="1"/>
  <c r="G177" i="1" s="1"/>
  <c r="I178" i="1"/>
  <c r="I179" i="1"/>
  <c r="I180" i="1"/>
  <c r="I181" i="1"/>
  <c r="I182" i="1"/>
  <c r="I183" i="1"/>
  <c r="I184" i="1"/>
  <c r="I185" i="1"/>
  <c r="F185" i="1" s="1"/>
  <c r="G185" i="1" s="1"/>
  <c r="I186" i="1"/>
  <c r="I187" i="1"/>
  <c r="F187" i="1" s="1"/>
  <c r="G187" i="1" s="1"/>
  <c r="I188" i="1"/>
  <c r="I189" i="1"/>
  <c r="I190" i="1"/>
  <c r="I191" i="1"/>
  <c r="I192" i="1"/>
  <c r="I193" i="1"/>
  <c r="F193" i="1" s="1"/>
  <c r="G193" i="1" s="1"/>
  <c r="I194" i="1"/>
  <c r="I195" i="1"/>
  <c r="F195" i="1" s="1"/>
  <c r="G195" i="1" s="1"/>
  <c r="I196" i="1"/>
  <c r="I197" i="1"/>
  <c r="I198" i="1"/>
  <c r="I199" i="1"/>
  <c r="I200" i="1"/>
  <c r="I201" i="1"/>
  <c r="F201" i="1" s="1"/>
  <c r="G201" i="1" s="1"/>
  <c r="I202" i="1"/>
  <c r="I203" i="1"/>
  <c r="F203" i="1" s="1"/>
  <c r="G203" i="1" s="1"/>
  <c r="I204" i="1"/>
  <c r="I205" i="1"/>
  <c r="I206" i="1"/>
  <c r="I207" i="1"/>
  <c r="I208" i="1"/>
  <c r="I209" i="1"/>
  <c r="F209" i="1" s="1"/>
  <c r="G209" i="1" s="1"/>
  <c r="I210" i="1"/>
  <c r="I211" i="1"/>
  <c r="I212" i="1"/>
  <c r="I213" i="1"/>
  <c r="I214" i="1"/>
  <c r="I215" i="1"/>
  <c r="I216" i="1"/>
  <c r="I217" i="1"/>
  <c r="F217" i="1" s="1"/>
  <c r="G217" i="1" s="1"/>
  <c r="I218" i="1"/>
  <c r="I219" i="1"/>
  <c r="F219" i="1" s="1"/>
  <c r="G219" i="1" s="1"/>
  <c r="I220" i="1"/>
  <c r="I221" i="1"/>
  <c r="I222" i="1"/>
  <c r="I223" i="1"/>
  <c r="I224" i="1"/>
  <c r="I225" i="1"/>
  <c r="F225" i="1" s="1"/>
  <c r="G225" i="1" s="1"/>
  <c r="I226" i="1"/>
  <c r="I227" i="1"/>
  <c r="F156" i="1"/>
  <c r="G156" i="1" s="1"/>
  <c r="F157" i="1"/>
  <c r="G157" i="1" s="1"/>
  <c r="F159" i="1"/>
  <c r="G159" i="1" s="1"/>
  <c r="F160" i="1"/>
  <c r="G160" i="1" s="1"/>
  <c r="F162" i="1"/>
  <c r="G162" i="1" s="1"/>
  <c r="F164" i="1"/>
  <c r="G164" i="1" s="1"/>
  <c r="F165" i="1"/>
  <c r="G165" i="1" s="1"/>
  <c r="F166" i="1"/>
  <c r="G166" i="1"/>
  <c r="F167" i="1"/>
  <c r="G167" i="1" s="1"/>
  <c r="F168" i="1"/>
  <c r="G168" i="1" s="1"/>
  <c r="F170" i="1"/>
  <c r="G170" i="1" s="1"/>
  <c r="F172" i="1"/>
  <c r="G172" i="1" s="1"/>
  <c r="F173" i="1"/>
  <c r="G173" i="1"/>
  <c r="F174" i="1"/>
  <c r="G174" i="1" s="1"/>
  <c r="F175" i="1"/>
  <c r="G175" i="1" s="1"/>
  <c r="F176" i="1"/>
  <c r="G176" i="1" s="1"/>
  <c r="F178" i="1"/>
  <c r="G178" i="1" s="1"/>
  <c r="F179" i="1"/>
  <c r="G179" i="1" s="1"/>
  <c r="F180" i="1"/>
  <c r="G180" i="1" s="1"/>
  <c r="F181" i="1"/>
  <c r="G181" i="1" s="1"/>
  <c r="F182" i="1"/>
  <c r="G182" i="1"/>
  <c r="F183" i="1"/>
  <c r="G183" i="1" s="1"/>
  <c r="F184" i="1"/>
  <c r="G184" i="1" s="1"/>
  <c r="F186" i="1"/>
  <c r="G186" i="1" s="1"/>
  <c r="F188" i="1"/>
  <c r="G188" i="1" s="1"/>
  <c r="F189" i="1"/>
  <c r="G189" i="1"/>
  <c r="F190" i="1"/>
  <c r="G190" i="1" s="1"/>
  <c r="F191" i="1"/>
  <c r="G191" i="1" s="1"/>
  <c r="F192" i="1"/>
  <c r="G192" i="1" s="1"/>
  <c r="F194" i="1"/>
  <c r="G194" i="1" s="1"/>
  <c r="F196" i="1"/>
  <c r="G196" i="1" s="1"/>
  <c r="F197" i="1"/>
  <c r="G197" i="1" s="1"/>
  <c r="F198" i="1"/>
  <c r="G198" i="1"/>
  <c r="F199" i="1"/>
  <c r="G199" i="1" s="1"/>
  <c r="F200" i="1"/>
  <c r="G200" i="1" s="1"/>
  <c r="F202" i="1"/>
  <c r="G202" i="1" s="1"/>
  <c r="F204" i="1"/>
  <c r="G204" i="1" s="1"/>
  <c r="F205" i="1"/>
  <c r="G205" i="1"/>
  <c r="F206" i="1"/>
  <c r="G206" i="1" s="1"/>
  <c r="F207" i="1"/>
  <c r="G207" i="1" s="1"/>
  <c r="F208" i="1"/>
  <c r="G208" i="1" s="1"/>
  <c r="F210" i="1"/>
  <c r="G210" i="1" s="1"/>
  <c r="F211" i="1"/>
  <c r="G211" i="1" s="1"/>
  <c r="F212" i="1"/>
  <c r="G212" i="1" s="1"/>
  <c r="F213" i="1"/>
  <c r="G213" i="1" s="1"/>
  <c r="F214" i="1"/>
  <c r="G214" i="1"/>
  <c r="F215" i="1"/>
  <c r="G215" i="1" s="1"/>
  <c r="F216" i="1"/>
  <c r="G216" i="1" s="1"/>
  <c r="F218" i="1"/>
  <c r="G218" i="1" s="1"/>
  <c r="F220" i="1"/>
  <c r="G220" i="1" s="1"/>
  <c r="F221" i="1"/>
  <c r="G221" i="1"/>
  <c r="F222" i="1"/>
  <c r="G222" i="1" s="1"/>
  <c r="F223" i="1"/>
  <c r="G223" i="1" s="1"/>
  <c r="F224" i="1"/>
  <c r="G224" i="1" s="1"/>
  <c r="F226" i="1"/>
  <c r="G226" i="1"/>
  <c r="F17" i="2" l="1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F13" i="1"/>
  <c r="G13" i="1" s="1"/>
  <c r="F15" i="1"/>
  <c r="G15" i="1" s="1"/>
  <c r="F16" i="1"/>
  <c r="G16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7" i="1"/>
  <c r="G27" i="1" s="1"/>
  <c r="F28" i="1"/>
  <c r="G28" i="1" s="1"/>
  <c r="F29" i="1"/>
  <c r="G29" i="1" s="1"/>
  <c r="F30" i="1"/>
  <c r="G30" i="1" s="1"/>
  <c r="F32" i="1"/>
  <c r="G32" i="1" s="1"/>
  <c r="F33" i="1"/>
  <c r="G33" i="1" s="1"/>
  <c r="F34" i="1"/>
  <c r="G34" i="1" s="1"/>
  <c r="F35" i="1"/>
  <c r="G35" i="1" s="1"/>
  <c r="F37" i="1"/>
  <c r="G37" i="1" s="1"/>
  <c r="F38" i="1"/>
  <c r="G38" i="1" s="1"/>
  <c r="F39" i="1"/>
  <c r="G39" i="1" s="1"/>
  <c r="F40" i="1"/>
  <c r="G40" i="1" s="1"/>
  <c r="F41" i="1"/>
  <c r="G41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50" i="1"/>
  <c r="G50" i="1" s="1"/>
  <c r="F51" i="1"/>
  <c r="G51" i="1" s="1"/>
  <c r="F52" i="1"/>
  <c r="G52" i="1" s="1"/>
  <c r="F53" i="1"/>
  <c r="G53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3" i="1"/>
  <c r="G63" i="1" s="1"/>
  <c r="F64" i="1"/>
  <c r="G64" i="1" s="1"/>
  <c r="F65" i="1"/>
  <c r="G65" i="1" s="1"/>
  <c r="F67" i="1"/>
  <c r="G67" i="1" s="1"/>
  <c r="F68" i="1"/>
  <c r="G68" i="1" s="1"/>
  <c r="F69" i="1"/>
  <c r="G69" i="1" s="1"/>
  <c r="F72" i="1"/>
  <c r="G72" i="1" s="1"/>
  <c r="F73" i="1"/>
  <c r="G73" i="1" s="1"/>
  <c r="F74" i="1"/>
  <c r="G74" i="1" s="1"/>
  <c r="F75" i="1"/>
  <c r="G75" i="1" s="1"/>
  <c r="F77" i="1"/>
  <c r="G77" i="1" s="1"/>
  <c r="F78" i="1"/>
  <c r="G78" i="1" s="1"/>
  <c r="F79" i="1"/>
  <c r="G79" i="1" s="1"/>
  <c r="F82" i="1"/>
  <c r="G82" i="1" s="1"/>
  <c r="F83" i="1"/>
  <c r="G83" i="1" s="1"/>
  <c r="F84" i="1"/>
  <c r="G84" i="1" s="1"/>
  <c r="F86" i="1"/>
  <c r="G86" i="1" s="1"/>
  <c r="F87" i="1"/>
  <c r="G87" i="1" s="1"/>
  <c r="F88" i="1"/>
  <c r="G88" i="1" s="1"/>
  <c r="F89" i="1"/>
  <c r="G89" i="1" s="1"/>
  <c r="F90" i="1"/>
  <c r="G90" i="1" s="1"/>
  <c r="F94" i="1"/>
  <c r="G94" i="1" s="1"/>
  <c r="F95" i="1"/>
  <c r="G95" i="1" s="1"/>
  <c r="F97" i="1"/>
  <c r="G97" i="1" s="1"/>
  <c r="F98" i="1"/>
  <c r="G98" i="1" s="1"/>
  <c r="F99" i="1"/>
  <c r="G99" i="1" s="1"/>
  <c r="F100" i="1"/>
  <c r="G100" i="1" s="1"/>
  <c r="F102" i="1"/>
  <c r="G102" i="1" s="1"/>
  <c r="F103" i="1"/>
  <c r="G103" i="1" s="1"/>
  <c r="F104" i="1"/>
  <c r="G104" i="1" s="1"/>
  <c r="F105" i="1"/>
  <c r="G105" i="1" s="1"/>
  <c r="F106" i="1"/>
  <c r="G106" i="1" s="1"/>
  <c r="F108" i="1"/>
  <c r="G108" i="1" s="1"/>
  <c r="F109" i="1"/>
  <c r="G109" i="1" s="1"/>
  <c r="F111" i="1"/>
  <c r="G111" i="1" s="1"/>
  <c r="F112" i="1"/>
  <c r="G112" i="1" s="1"/>
  <c r="F114" i="1"/>
  <c r="G114" i="1" s="1"/>
  <c r="F115" i="1"/>
  <c r="G115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1" i="1"/>
  <c r="G151" i="1" s="1"/>
  <c r="F152" i="1"/>
  <c r="G152" i="1" s="1"/>
  <c r="F153" i="1"/>
  <c r="G153" i="1" s="1"/>
  <c r="F154" i="1"/>
  <c r="G154" i="1" s="1"/>
  <c r="F227" i="1"/>
  <c r="G227" i="1" s="1"/>
  <c r="Y37" i="2" l="1"/>
  <c r="Y29" i="2"/>
  <c r="Y21" i="2"/>
  <c r="R38" i="2"/>
  <c r="T38" i="2" s="1"/>
  <c r="V38" i="2" s="1"/>
  <c r="Y38" i="2"/>
  <c r="Y33" i="2"/>
  <c r="Y25" i="2"/>
  <c r="Y40" i="2"/>
  <c r="Y32" i="2"/>
  <c r="Y24" i="2"/>
  <c r="Y39" i="2"/>
  <c r="Y31" i="2"/>
  <c r="Y23" i="2"/>
  <c r="Y30" i="2"/>
  <c r="Y22" i="2"/>
  <c r="Y36" i="2"/>
  <c r="Y28" i="2"/>
  <c r="Y20" i="2"/>
  <c r="Y35" i="2"/>
  <c r="Y27" i="2"/>
  <c r="Y19" i="2"/>
  <c r="Y34" i="2"/>
  <c r="Y26" i="2"/>
  <c r="Y18" i="2"/>
  <c r="C14" i="5"/>
  <c r="B14" i="5"/>
  <c r="G229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E29" i="5"/>
  <c r="C12" i="5"/>
  <c r="A12" i="2"/>
  <c r="C45" i="2" l="1"/>
  <c r="E32" i="5"/>
  <c r="A36" i="5" s="1"/>
  <c r="E31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<sst xmlns="http://schemas.openxmlformats.org/spreadsheetml/2006/main" count="907" uniqueCount="611">
  <si>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</si>
  <si>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</si>
  <si>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</si>
  <si>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</si>
  <si>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</si>
  <si>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</si>
  <si>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</si>
  <si>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</si>
  <si>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</si>
  <si>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</si>
  <si>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</si>
  <si>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</si>
  <si>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</si>
  <si>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</si>
  <si>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</si>
  <si>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</si>
  <si>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</si>
  <si>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</si>
  <si>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</si>
  <si>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</si>
  <si>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</si>
  <si>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</si>
  <si>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</si>
  <si>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</si>
  <si>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</si>
  <si>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</si>
  <si>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</si>
  <si>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</si>
  <si>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</si>
  <si>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</si>
  <si>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</si>
  <si>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</si>
  <si>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</si>
  <si>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</si>
  <si>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</si>
  <si>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</si>
  <si>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</si>
  <si>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</si>
  <si>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</si>
  <si>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</si>
  <si>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</si>
  <si>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</si>
  <si>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</si>
  <si>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</si>
  <si>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</si>
  <si>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</si>
  <si>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</si>
  <si>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</si>
  <si>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</si>
  <si>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</si>
  <si>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</si>
  <si>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</si>
  <si>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</si>
  <si>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</si>
  <si>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</si>
  <si>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</si>
  <si>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</si>
  <si>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</si>
  <si>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</si>
  <si>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</si>
  <si>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</si>
  <si>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</si>
  <si>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</si>
  <si>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</si>
  <si>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</si>
  <si>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</si>
  <si>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</si>
  <si>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</si>
  <si>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</si>
  <si>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</si>
  <si>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</si>
  <si>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</si>
  <si>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</si>
  <si>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</si>
  <si>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</si>
  <si>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</si>
  <si>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</si>
  <si>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</si>
  <si>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</si>
  <si>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</si>
  <si>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</si>
  <si>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</si>
  <si>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</si>
  <si>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</si>
  <si>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</si>
  <si>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XX/XX/2018</t>
  </si>
  <si>
    <t>Programa</t>
  </si>
  <si>
    <t>CORONEL VIVIDA, XX DE XXXXXXXXXXX DE 2018</t>
  </si>
  <si>
    <t>Mês 07</t>
  </si>
  <si>
    <t>Mês 08</t>
  </si>
  <si>
    <t>Mês 09</t>
  </si>
  <si>
    <t>M</t>
  </si>
  <si>
    <t/>
  </si>
  <si>
    <t>ESTACA BROCA DE CONCRETO, DIÂMETRO DE 20CM, ESCAVAÇÃO MANUAL COM TRADO CONCHA, COM ARMADURA DE ARRANQUE. AF_05/2020</t>
  </si>
  <si>
    <t>ARMAÇÃO DE BLOCO, VIGA BALDRAME OU SAPATA UTILIZANDO AÇO CA-50 DE 8 MM - MONTAGEM. AF_06/2017</t>
  </si>
  <si>
    <t>CONCRETO FCK = 25MPA, TRAÇO 1:2,3:2,7 (EM MASSA SECA DE CIMENTO/ AREIA MÉDIA/ BRITA 1) - PREPARO MECÂNICO COM BETONEIRA 400 L. AF_05/2021</t>
  </si>
  <si>
    <t>ARMAÇÃO DE BLOCO, VIGA BALDRAME E SAPATA UTILIZANDO AÇO CA-60 DE 5 MM - MONTAGEM. AF_06/2017</t>
  </si>
  <si>
    <t>PILARES</t>
  </si>
  <si>
    <t>HIDRÁULICA</t>
  </si>
  <si>
    <t>ESCAVAÇÃO MANUAL DE VALA COM PROFUNDIDADE MENOR OU IGUAL A 1,30 M. AF_02/2021</t>
  </si>
  <si>
    <t>CABO DE COBRE FLEXÍVEL ISOLADO, 2,5 MM², ANTI-CHAMA 450/750 V, PARA CIRCUITOS TERMINAIS - FORNECIMENTO E INSTALAÇÃO. AF_12/2015</t>
  </si>
  <si>
    <t>CHAPISCO APLICADO EM ALVENARIAS E ESTRUTURAS DE CONCRETO INTERNAS, COM COLHER DE PEDREIRO.  ARGAMASSA TRAÇO 1:3 COM PREPARO MANUAL. AF_06/2014</t>
  </si>
  <si>
    <t>EMBOÇO OU MASSA ÚNICA EM ARGAMASSA TRAÇO 1:2:8, PREPARO MECÂNICO COM BETONEIRA 400 L, APLICADA MANUALMENTE EM PANOS DE FACHADA COM PRESENÇA DE VÃOS, ESPESSURA DE 25 MM. AF_06/2014</t>
  </si>
  <si>
    <t>TEXTURA ACRÍLICA, APLICAÇÃO MANUAL EM PAREDE, UMA DEMÃO. AF_09/2016</t>
  </si>
  <si>
    <t>001</t>
  </si>
  <si>
    <t>006</t>
  </si>
  <si>
    <t>009</t>
  </si>
  <si>
    <t>101173</t>
  </si>
  <si>
    <t>96545</t>
  </si>
  <si>
    <t>94965</t>
  </si>
  <si>
    <t>96543</t>
  </si>
  <si>
    <t>003</t>
  </si>
  <si>
    <t>004</t>
  </si>
  <si>
    <t>005</t>
  </si>
  <si>
    <t>93358</t>
  </si>
  <si>
    <t>91926</t>
  </si>
  <si>
    <t>87878</t>
  </si>
  <si>
    <t>87775</t>
  </si>
  <si>
    <t>002</t>
  </si>
  <si>
    <t>007</t>
  </si>
  <si>
    <t>95305</t>
  </si>
  <si>
    <t>008</t>
  </si>
  <si>
    <t>UN</t>
  </si>
  <si>
    <t>KG</t>
  </si>
  <si>
    <t xml:space="preserve">M2    </t>
  </si>
  <si>
    <t xml:space="preserve">M     </t>
  </si>
  <si>
    <t xml:space="preserve">UN    </t>
  </si>
  <si>
    <t>OBJETO: CONSTRUÇÃO DE CASA DE MAQUINAS E QUÍMICA NA REDE DE ABASTECIMENTO DA COMUNIDADE DE BARRA VERDE</t>
  </si>
  <si>
    <t>LOCALIZAÇÃO: POÇO ARTESIANO DA COMUNIDADE DE BARRA VERDE - CORONEL VIVIDA - PR</t>
  </si>
  <si>
    <t xml:space="preserve">CASA DE MÁQUINA E QUIMICA SAA RURAL - </t>
  </si>
  <si>
    <t>ENTRADA DE ENERGIA</t>
  </si>
  <si>
    <t>ENTRADA DE ENERGIA AÉREA - TRIFASICA 70A</t>
  </si>
  <si>
    <t>CSB - 01 - SERVIÇOS INICIAIS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</si>
  <si>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</si>
  <si>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LOCACAO CONVENCIONAL DE OBRA, UTILIZANDO GABARITO DE TÁBUAS CORRIDAS PONTALETADAS A CADA 2,00M -  2 UTILIZAÇÕES. AF_10/2018</t>
  </si>
  <si>
    <t xml:space="preserve">CSB - 01 CASA DE QUÍMICA </t>
  </si>
  <si>
    <t>BALDRAME</t>
  </si>
  <si>
    <t>FABRICAÇÃO, MONTAGEM E DESMONTAGEM DE FÔRMA PARA VIGA BALDRAME, EM MADEIRA SERRADA, E=25 MM, 4 UTILIZAÇÕES. AF_06/2017</t>
  </si>
  <si>
    <t>LASTRO COM MATERIAL GRANULAR (PEDRA BRITADA N.1 E PEDRA BRITADA N.2), APLICADO EM PISOS OU LAJES SOBRE SOLO, ESPESSURA DE *10 CM*. AF_07/2019</t>
  </si>
  <si>
    <t>CONCRETAGEM DE BLOCOS DE COROAMENTO E VIGAS BALDRAME, FCK 30 MPA, COM USO DE JERICA  LANÇAMENTO, ADENSAMENTO E ACABAMENTO. AF_06/2017</t>
  </si>
  <si>
    <t>ARMAÇÃO DE PILAR OU VIGA DE UMA ESTRUTURA CONVENCIONAL DE CONCRETO ARMADO EM UM EDIFÍCIO DE MÚLTIPLOS PAVIMENTOS UTILIZANDO AÇO CA-50 DE 8,0 MM - MONTAGEM. AF_12/2015</t>
  </si>
  <si>
    <t>ARMAÇÃO DE PILAR OU VIGA DE UMA ESTRUTURA CONVENCIONAL DE CONCRETO ARMADO EM UM EDIFÍCIO DE MÚLTIPLOS PAVIMENTOS UTILIZANDO AÇO CA-60 DE 5,0 MM - MONTAGEM. AF_12/2015</t>
  </si>
  <si>
    <t>CONCRETAGEM DE PILARES, FCK = 25 MPA,  COM USO DE BALDES EM EDIFICAÇÃO COM SEÇÃO MÉDIA DE PILARES MENOR OU IGUAL A 0,25 M² - LANÇAMENTO, ADENSAMENTO E ACABAMENTO. AF_12/2015</t>
  </si>
  <si>
    <t>VIGA CINTA</t>
  </si>
  <si>
    <t>ALVENARIA</t>
  </si>
  <si>
    <t>ALVENARIA DE VEDAÇÃO DE BLOCOS CERÂMICOS FURADOS NA VERTICAL DE 19X19X39 CM (ESPESSURA 19 CM) E ARGAMASSA DE ASSENTAMENTO COM PREPARO EM BETONEIRA. AF_12/2021</t>
  </si>
  <si>
    <t>CHAPISCO APLICADO EM ALVENARIA (COM PRESENÇA DE VÃOS) E ESTRUTURAS DE CONCRETO DE FACHADA, COM COLHER DE PEDREIRO.  ARGAMASSA TRAÇO 1:3 COM PREPARO EM BETONEIRA 400L. AF_06/2014</t>
  </si>
  <si>
    <t>EMBOÇO OU MASSA ÚNICA EM ARGAMASSA TRAÇO 1:2:8, PREPARO MANUAL, APLICADA MANUALMENTE EM PANOS DE FACHADA COM PRESENÇA DE VÃOS, ESPESSURA DE 25 MM. AF_06/2014</t>
  </si>
  <si>
    <t>LAJE DE COBERTURA</t>
  </si>
  <si>
    <t>MADEIRA ROLICA TRATADA, D = 12 A 15 CM, H = 3,00 M, EM EUCALIPTO OU EQUIVALENTE DA REGIAO</t>
  </si>
  <si>
    <t>TELA DE ACO SOLDADA NERVURADA, CA-60, Q-196, (3,11 KG/M2), DIAMETRO DO FIO = 5,0 MM, LARGURA = 2,45 M, ESPACAMENTO DA MALHA = 10 X 10 CM</t>
  </si>
  <si>
    <t>IMPERMEABILIZAÇÃO DE SUPERFÍCIE COM MANTA ASFÁLTICA, UMA CAMADA, INCLUSIVE APLICAÇÃO DE PRIMER ASFÁLTICO, E=3MM. AF_06/2018</t>
  </si>
  <si>
    <t>TEXTURA ACRÍLICA, APLICAÇÃO MANUAL EM TETO, UMA DEMÃO. AF_09/2016</t>
  </si>
  <si>
    <t>PISO</t>
  </si>
  <si>
    <t>LONA PLASTICA PESADA PRETA, E = 150 MICRA</t>
  </si>
  <si>
    <t>EXECUÇÃO DE PASSEIO (CALÇADA) OU PISO DE CONCRETO COM CONCRETO MOLDADO IN LOCO, FEITO EM OBRA, ACABAMENTO CONVENCIONAL, ESPESSURA 6 CM, ARMADO. AF_07/2016</t>
  </si>
  <si>
    <t>CONTRAPISO EM ARGAMASSA TRAÇO 1:4 (CIMENTO E AREIA), PREPARO MANUAL, APLICADO EM ÁREAS SECAS SOBRE LAJE, ADERIDO, ACABAMENTO NÃO REFORÇADO, ESPESSURA 3CM. AF_07/2021</t>
  </si>
  <si>
    <t>SUPORTE DA CAIXA D'ÁGUA</t>
  </si>
  <si>
    <t>FABRICAÇÃO DE FÔRMA PARA LAJES, EM MADEIRA SERRADA, E=25 MM. AF_09/2020</t>
  </si>
  <si>
    <t>CALÇADA EXTERNA</t>
  </si>
  <si>
    <t xml:space="preserve">CSB-01 PISO BASE DO POÇO </t>
  </si>
  <si>
    <t>CSB-01 CAIXA DE VÁLVULAS</t>
  </si>
  <si>
    <t>SERVIÇOS INICIAIS</t>
  </si>
  <si>
    <t>DRENO SUBSUPERFICIAL (SEÇÃO 0,40 X 0,40 M), CEGO, ENCHIMENTO DE BRITA, ENVOLVIDO COM MANTA GEOTÊXTIL. AF_07/2021</t>
  </si>
  <si>
    <t>TAMPA EM CONCRETO 3 PEÇAS</t>
  </si>
  <si>
    <t>CSB-01 FECHAMENTO (CERCA EM ARAME LISO)</t>
  </si>
  <si>
    <t>MOURAO DE CONCRETO CURVO, *10 X 10* CM, H= *2,60* M + CURVA DE 0,40 M</t>
  </si>
  <si>
    <t>ESCORA PRE-MOLDADA EM CONCRETO, *10 X 10* CM, H = 2,30M</t>
  </si>
  <si>
    <t>CONCRETO PARA ENCHIMENTO DE MOURÔES</t>
  </si>
  <si>
    <t>CONCRETO PARA SAPATAS DE ESCORAS</t>
  </si>
  <si>
    <t>PILARES PORTÃO</t>
  </si>
  <si>
    <t>SAPATA PILAR PORTÃO</t>
  </si>
  <si>
    <t>ARMAÇÃO DE BLOCO, VIGA BALDRAME OU SAPATA UTILIZANDO AÇO CA-50 DE 10 MM - MONTAGEM. AF_06/2017</t>
  </si>
  <si>
    <t>ARAME</t>
  </si>
  <si>
    <t>ARAME DE ACO OVALADO 15 X 17 ( 45,7 KG, 700 KGF), ROLO 1000 M</t>
  </si>
  <si>
    <t>CATRACA PARA CERCA DE ARAME LISO</t>
  </si>
  <si>
    <t>PORTÕES</t>
  </si>
  <si>
    <t>PORTÃO PARA VEÍCULOS  EM TUBO FG E TELA DE ARAME GALVANIZADA</t>
  </si>
  <si>
    <t>PORTA DE ABRIR EM ACO TIPO VENEZIANA, COM FUNDO ANTICORROSIVO / PRIMER DE PROTECAO, SEM GUARNICAO/ALIZAR/VISTA, 90 X 210 CM</t>
  </si>
  <si>
    <t>CSB-01 PATIO EM BRITA</t>
  </si>
  <si>
    <t>CAMADA SEPARADORA PARA EXECUÇÃO DE RADIER, PISO DE CONCRETO OU LAJE SOBRE SOLO, EM LONA PLÁSTICA. AF_09/2021</t>
  </si>
  <si>
    <t>CSB-01 CAPTAÇÃO SUBTERRÂNEA</t>
  </si>
  <si>
    <t>NIPLE DE FERRO GALVANIZADO, COM ROSCA BSP, DE 2"</t>
  </si>
  <si>
    <t>LUVA DE FERRO GALVANIZADO, COM ROSCA BSP, DE 2"</t>
  </si>
  <si>
    <t>CURVA 90 GRAUS DE FERRO GALVANIZADO, COM ROSCA BSP FEMEA, DE 2"</t>
  </si>
  <si>
    <t>TUBO ACO GALVANIZADO COM COSTURA, CLASSE MEDIA, DN 2", E = *3,65* MM, PESO *5,10* KG/M (NBR 5580)</t>
  </si>
  <si>
    <t>UNIAO COM ASSENTO CONICO DE FERRO LONGO (MACHO-FEMEA), DIAMETRO 2"</t>
  </si>
  <si>
    <t>TE DE REDUCAO DE FERRO GALVANIZADO, COM ROSCA BSP, DE 2" X 1/2"</t>
  </si>
  <si>
    <t>PLUG OU BUJAO DE FERRO GALVANIZADO, DE 1/2"</t>
  </si>
  <si>
    <t>VALVULA DE RETENCAO VERTICAL COM PORTINHOLA, DE BRONZE, EXTREMIDADE COM ROSCA, DE 2", PARA FUNDO DE POCO</t>
  </si>
  <si>
    <t>VALVULA DE ESFERA BRUTA EM BRONZE, BITOLA 2 " (REF 1552-B)</t>
  </si>
  <si>
    <t>TE DE FERRO GALVANIZADO, DE 2"</t>
  </si>
  <si>
    <t>REGISTRO GAVETA BRUTO EM LATAO FORJADO, BITOLA 2 " (REF 1509)</t>
  </si>
  <si>
    <t>CURVA 90 GRAUS DE FERRO GALVANIZADO, COM ROSCA BSP MACHO/FEMEA, DE 2"</t>
  </si>
  <si>
    <t>NIPLE DE REDUCAO DE FERRO GALVANIZADO, COM ROSCA BSP, DE 2" X 1 1/2"</t>
  </si>
  <si>
    <t>LUVA DE REDUCAO DE FERRO GALVANIZADO, COM ROSCA BSP, DE 3" X 2"</t>
  </si>
  <si>
    <t>ADAPTADOR CURTO COM BOLSA E ROSCA PARA REGISTRO, PVC, SOLDÁVEL, DN 75 MM X 3" , INSTALADO EM RESERVAÇÃO DE ÁGUA DE EDIFICAÇÃO QUE POSSUA RESERVATÓRIO DE FIBRA/FIBROCIMENTO   FORNECIMENTO E INSTALAÇÃO. AF_06/2016</t>
  </si>
  <si>
    <t>TUBO, PVC, JS, DN 20MM, INSTALADO EM RAMAL OU SUB-RAMAL DE ÁGUA - FORNECIMENTO E INSTALAÇÃO. AF_12/2014</t>
  </si>
  <si>
    <t>LUVA, PVC, BOLSA/ROSCA, DN 20MM X 3/4", INSTALADO EM RAMAL OU SUB-RAMAL DE ÁGUA - FORNECIMENTO E INSTALAÇÃO. AF_12/2014</t>
  </si>
  <si>
    <t xml:space="preserve">TRATAMENTO - TOMADA DE ÁGUA </t>
  </si>
  <si>
    <t>TE DE SERVICO INTEGRADO, EM POLIPROPILENO (PP) C/ ADAPTADOR REGISTRO BOCA, PARA TUBOS EM PEAD, 75 X 20 MM - LIGACAO PREDIAL DE AGUA</t>
  </si>
  <si>
    <t>TUBO DE POLIETILENO DE ALTA DENSIDADE (PEAD), PE-80, DE = 20 MM X 2,3 MM DE PAREDE, PARA LIGACAO DE AGUA PREDIAL (NBR 15561)</t>
  </si>
  <si>
    <t>ADAPTADOR DE COMPRESSAO EM POLIPROPILENO (PP), PARA TUBO EM PEAD, 20 MM X 3/4", PARA LIGACAO PREDIAL DE AGUA (NTS 179)</t>
  </si>
  <si>
    <t>COTOVELO 90 GRAUS DE FERRO GALVANIZADO, COM ROSCA BSP, DE 3/4"</t>
  </si>
  <si>
    <t>LUVA DE FERRO GALVANIZADO, COM ROSCA BSP, DE 3/4"</t>
  </si>
  <si>
    <t>TUBO DE AÇO GALVANIZADO COM COSTURA, CLASSE MÉDIA, CONEXÃO ROSQUEADA, DN 20 (3/4"), INSTALADO EM RAMAIS E SUB-RAMAIS DE GÁS - FORNECIMENTO E INSTALAÇÃO. AF_10/2020</t>
  </si>
  <si>
    <t>TORNEIRA DE METAL AMARELO, PARA TANQUE / JARDIM, DE PAREDE, COM BICO PLASTICO, CANO CURTO, AREA EXTERNA, PADRAO POPULAR / USO GERAL, 1/2 " OU 3/4 " (REF 1128)</t>
  </si>
  <si>
    <t>TRATAMENTO - APLICAÇÃO</t>
  </si>
  <si>
    <t>BOMBA DOSADORA ELETROMAGNÉTICA COM VAZÃO DE 10 LITROS POR HORA E PRESSÃO DE RECALQUE DE 10 BAR.</t>
  </si>
  <si>
    <t>CAIXA D'AGUA EM POLIETILENO 250 LITROS, COM TAMPA</t>
  </si>
  <si>
    <t>VÁLVULA DE RETENÇÃO VERTICAL COM PORTINHOLA, DE BRONZE, ROSCÁVEL, 3/4" - FORNECIMENTO E INSTALAÇÃO. AF_08/2021</t>
  </si>
  <si>
    <t>TE DE SERVICO INTEGRADO, EM POLIPROPILENO (PP), COM ADAPTADOR REGISTRO BROCA 75 X 20 MM - LIGACAO PREDIAL DE AGUA</t>
  </si>
  <si>
    <t>TRATAMENTO - COLETA P/ ANÁLISE DE ÁGUA</t>
  </si>
  <si>
    <t>COTOVELO 90 GRAUS DE FERRO GALVANIZADO, COM ROSCA BSP MACHO/FEMEA, DE 3/4"</t>
  </si>
  <si>
    <t>REGISTRO DE PRESSÃO BRUTO, LATÃO,  ROSCÁVEL, 3/4'' - FORNECIMENTO E INSTALAÇÃO. AF_08/2021</t>
  </si>
  <si>
    <t>ADAPTADOR DE COMPRESSAO EM POLIPROPILENO (PP), PARA TUBO EM PEAD COM ROSCA MACHO, 20 MM X 3/4", PARA LIGACAO PREDIAL DE AGUA (NTS 179)</t>
  </si>
  <si>
    <t>CSB - 01 RAMAL ALIMENTADOR QDF 01, ATERRAMENTO, COMANDO ELETRODO.</t>
  </si>
  <si>
    <t>INSTALAÇÃO MINI DISJUNTOR BIPOLAR 63A</t>
  </si>
  <si>
    <t>INSTALAÇÃO MINI DISJUNTOR BIPOLAR 10A</t>
  </si>
  <si>
    <t>INSTALAÇÃO MINI DISJUNTOR BIPOLAR 4A</t>
  </si>
  <si>
    <t>INSTALAÇÃO DISJUNTOR MOTOR TRIPOLAR REG 20-25A</t>
  </si>
  <si>
    <t>INSTALAÇÃO DISJUNTOR MOTOR TRIPOLAR REG 0,5 - 0,8A, 15kA</t>
  </si>
  <si>
    <t>INSTALAÇÃO DE TRANSFORMADOR MONOFÁSICO 0,6kV 60Hz</t>
  </si>
  <si>
    <t>INSTALAÇÃO DE RELÉ DE TEMPO + CONTATOR + BLOCO TEMPORIZADO</t>
  </si>
  <si>
    <t>INSTALAÇÃO DE CONTATOR TRIPOLAR 40A</t>
  </si>
  <si>
    <t>INSTALAÇÃO DE CONTATOR TRIPOLAR 38A</t>
  </si>
  <si>
    <t>INSTALAÇÃO DE CONTATOR TRIPOLAR 9A</t>
  </si>
  <si>
    <t>INSTALAÇÃO DE CHAVE SELETORA DE COMANDO</t>
  </si>
  <si>
    <t>INSTALAÇÃO DE SINALEIRO COMPLETO VERDE OU SIMILAR</t>
  </si>
  <si>
    <t>INSTALAÇÃO DE SINALEIRO COMPLETO VERMELHO OU SIMILAR</t>
  </si>
  <si>
    <t>INSTALAÇÃO DE AMPERÍMETRO FM 0-40A</t>
  </si>
  <si>
    <t>INSTALAÇÃO DE RELÉ DE NÍVEL 220V</t>
  </si>
  <si>
    <t>INSTALAÇÃO DE CAPACITOR ELETROLÍTICO 254 VCA, 270-324 µF</t>
  </si>
  <si>
    <t>INSTALAÇÃO DE CAPACITOR POLIPROPILENO 254 VCA, 90 µF</t>
  </si>
  <si>
    <t>INSTALAÇÃO DE DISPOSITIVO PROTETOR DE SURTO 280V 40kA</t>
  </si>
  <si>
    <t>INSTALAÇÃO DE INTERRUPTOR HORÁRIO ELETROMECÂNICO RTM</t>
  </si>
  <si>
    <t>QUADRO DE DISTRIBUICAO COM BARRAMENTO TRIFASICO, DE SOBREPOR, EM CHAPA DE ACO GALVANIZADO, PARA 12 DISJUNTORES DIN, 100 A</t>
  </si>
  <si>
    <t>SISTEMA DE COMANDO PARA CONTROLE DE NIVEL DE ÁGUA AUTOMÁTICO POR PRESTOSTATO COM INSTALAÇÃO</t>
  </si>
  <si>
    <t>ELETRODUTO RÍGIDO ROSCÁVEL, PVC, DN 50 MM (1 1/2"), PARA REDE ENTERRADA DE DISTRIBUIÇÃO DE ENERGIA ELÉTRICA - FORNECIMENTO E INSTALAÇÃO. AF_12/2021</t>
  </si>
  <si>
    <t>CAIXA ENTERRADA HIDRÁULICA RETANGULAR, EM CONCRETO PRÉ-MOLDADO, DIMENSÕES INTERNAS: 0,4X0,4X0,4 M. AF_12/2020</t>
  </si>
  <si>
    <t>ARRUELA EM ALUMINIO, COM ROSCA, DE  1 1/4", PARA ELETRODUTO</t>
  </si>
  <si>
    <t>ARRUELA EM ALUMINIO, COM ROSCA, DE 3/4", PARA ELETRODUTO</t>
  </si>
  <si>
    <t>BUCHA DE NYLON SEM ABA S8, COM PARAFUSO DE 4,80 X 50 MM EM ACO ZINCADO COM ROSCA SOBERBA, CABECA CHATA E FENDA PHILLIPS</t>
  </si>
  <si>
    <t>BUCHA DE NYLON SEM ABA S6, COM PARAFUSO DE 4,20 X 40 MM EM ACO ZINCADO COM ROSCA SOBERBA, CABECA CHATA E FENDA PHILLIPS</t>
  </si>
  <si>
    <t>BUCHA EM ALUMINIO, COM ROSCA, DE 1 1/4", PARA ELETRODUTO</t>
  </si>
  <si>
    <t>BUCHA EM ALUMINIO, COM ROSCA, DE 3/4", PARA ELETRODUTO</t>
  </si>
  <si>
    <t>ABRACADEIRA EM ACO PARA AMARRACAO DE ELETRODUTOS, TIPO D, COM 1 1/4" E CUNHA DE FIXACAO</t>
  </si>
  <si>
    <t>ABRACADEIRA EM ACO PARA AMARRACAO DE ELETRODUTOS, TIPO D, COM 3/4" E CUNHA DE FIXACAO</t>
  </si>
  <si>
    <t>ABRACADEIRA EM ACO PARA AMARRACAO DE ELETRODUTOS, TIPO D, COM 1" E CUNHA DE FIXACAO</t>
  </si>
  <si>
    <t>CABO DE COBRE NU 25 MM2 MEIO-DURO</t>
  </si>
  <si>
    <t>CABO DE COBRE, FLEXIVEL, CLASSE 4 OU 5, ISOLACAO EM PVC/A, ANTICHAMA BWF-B, COBERTURA PVC-ST1, ANTICHAMA BWF-B, 1 CONDUTOR, 0,6/1 KV, SECAO NOMINAL 25 MM2</t>
  </si>
  <si>
    <t>GRAMPO METALICO TIPO U PARA HASTE DE ATERRAMENTO DE ATE 5/8'', CONDUTOR DE 10 A 25 MM2</t>
  </si>
  <si>
    <t>HASTE DE ATERRAMENTO 5/8  PARA SPDA - FORNECIMENTO E INSTALAÇÃO. AF_12/2017</t>
  </si>
  <si>
    <t>LUVA PARA ELETRODUTO, PVC, ROSCÁVEL, DN 40 MM (1 1/4"), PARA CIRCUITOS TERMINAIS, INSTALADA EM PAREDE - FORNECIMENTO E INSTALAÇÃO. AF_12/2015</t>
  </si>
  <si>
    <t>ELETRODUTO RÍGIDO ROSCÁVEL, PVC, DN 40 MM (1 1/4"), PARA CIRCUITOS TERMINAIS, INSTALADO EM PAREDE - FORNECIMENTO E INSTALAÇÃO. AF_12/2015</t>
  </si>
  <si>
    <t>CURVA 90 GRAUS PARA ELETRODUTO, PVC, ROSCÁVEL, DN 40 MM (1 1/4"), PARA CIRCUITOS TERMINAIS, INSTALADA EM PAREDE - FORNECIMENTO E INSTALAÇÃO. AF_12/2015</t>
  </si>
  <si>
    <t>TERMINAL A COMPRESSAO EM COBRE ESTANHADO PARA CABO 25 MM2, 1 FURO E 1 COMPRESSAO, PARA PARAFUSO DE FIXACAO M8</t>
  </si>
  <si>
    <t>FABRICAÇÃO E INSTALAÇÃO CAIXA SELA</t>
  </si>
  <si>
    <t>CABO MULTIPOLAR DE COBRE, FLEXIVEL, CLASSE 4 OU 5, ISOLACAO EM HEPR, COBERTURA EM PVC-ST2, ANTICHAMA BWF-B, 0,6/1 KV, 3 CONDUTORES DE 10 MM2</t>
  </si>
  <si>
    <t>CABO DE COBRE FLEXÍVEL ISOLADO, 1,5 MM², ANTI-CHAMA 450/750 V, PARA CIRCUITOS TERMINAIS - FORNECIMENTO E INSTALAÇÃO. AF_12/2015</t>
  </si>
  <si>
    <t>CABO MULTIPOLAR DE COBRE, FLEXIVEL, CLASSE 4 OU 5, ISOLACAO EM HEPR, COBERTURA EM PVC-ST2, ANTICHAMA BWF-B, 0,6/1 KV, 3 CONDUTORES DE 2,5 MM2</t>
  </si>
  <si>
    <t>CABO FLEXIVEL PVC 750 V, 2 CONDUTORES DE 1,5 MM2</t>
  </si>
  <si>
    <t>CAIXA DE PASSAGEM METALICA, DE SOBREPOR, COM TAMPA APARAFUSADA, DIMENSOES 35 X 35 X *12* CM</t>
  </si>
  <si>
    <t>CONECTOR / ADAPTADOR MACHO, COM INSERTO METALICO, PPR, DN 32 MM X 3/4", PARA AGUA QUENTE E FRIA PREDIAL</t>
  </si>
  <si>
    <t>CURVA 90 GRAUS PARA ELETRODUTO, PVC, ROSCÁVEL, DN 25 MM (3/4"), PARA CIRCUITOS TERMINAIS, INSTALADA EM PAREDE - FORNECIMENTO E INSTALAÇÃO. AF_12/2015</t>
  </si>
  <si>
    <t>ELETRODUTO RÍGIDO ROSCÁVEL, PVC, DN 25 MM (3/4"), PARA CIRCUITOS TERMINAIS, INSTALADO EM PAREDE - FORNECIMENTO E INSTALAÇÃO. AF_12/2015</t>
  </si>
  <si>
    <t>LUVA PARA ELETRODUTO, PVC, ROSCÁVEL, DN 25 MM (3/4"), PARA CIRCUITOS TERMINAIS, INSTALADA EM PAREDE - FORNECIMENTO E INSTALAÇÃO. AF_12/2015</t>
  </si>
  <si>
    <t>ELETRODUTO RÍGIDO ROSCÁVEL, PVC, DN 32 MM (1"), PARA CIRCUITOS TERMINAIS, INSTALADO EM PAREDE - FORNECIMENTO E INSTALAÇÃO. AF_12/2015</t>
  </si>
  <si>
    <t>INTERRUPTOR SIMPLES + TOMADA 2P+T 10A, 250V, CONJUNTO MONTADO PARA EMBUTIR 4" X 2" (PLACA + SUPORTE + MODULOS)</t>
  </si>
  <si>
    <t>TOMADA 2P+T 20A, 250V  (APENAS MODULO)</t>
  </si>
  <si>
    <t>LUMINARIA DE TETO PLAFON/PLAFONIER EM PLASTICO COM BASE E27, POTENCIA MAXIMA 60 W (NAO INCLUI LAMPADA)</t>
  </si>
  <si>
    <t>LAMPADA LED 10 W BIVOLT BRANCA, FORMATO TRADICIONAL (BASE E27)</t>
  </si>
  <si>
    <t>ELETRODUTO FLEXIVEL, EM ACO GALVANIZADO, REVESTIDO EXTERNAMENTE COM PVC PRETO, DIAMETRO EXTERNO DE 25 MM (3/4"), TIPO SEALTUBO</t>
  </si>
  <si>
    <t>ELETRODO TIPO PÊNDULO REVESTIMENTO EM ABS</t>
  </si>
  <si>
    <t>ADESIVO PLASTICO PARA PVC, FRASCO COM 175 GR</t>
  </si>
  <si>
    <t>LUVA SOLDAVEL COM BUCHA DE LATAO, PVC, 25 MM X 3/4"</t>
  </si>
  <si>
    <t>TUBO PVC, SOLDAVEL, DN 25 MM, AGUA FRIA (NBR-5648)</t>
  </si>
  <si>
    <t>TERMINAL A COMPRESSAO EM COBRE ESTANHADO PARA CABO 2,5 MM2, 1 FURO E 1 COMPRESSAO, PARA PARAFUSO DE FIXACAO M5</t>
  </si>
  <si>
    <t>CONDULETE EM PVC, TIPO "LL", SEM TAMPA, DE 1"</t>
  </si>
  <si>
    <t>CONDULETE DE ALUMINIO TIPO LR, PARA ELETRODUTO ROSCAVEL DE 1", COM TAMPA CEGA</t>
  </si>
  <si>
    <t>CONDULETE DE ALUMINIO TIPO T, PARA ELETRODUTO ROSCAVEL DE 1", COM TAMPA CEGA</t>
  </si>
  <si>
    <t>CONDULETE DE ALUMINIO TIPO E, PARA ELETRODUTO ROSCAVEL DE 1", COM TAMPA CEGA</t>
  </si>
  <si>
    <t>CONDULETE DE ALUMINIO TIPO C, PARA ELETRODUTO ROSCAVEL DE 1", COM TAMPA CEGA</t>
  </si>
  <si>
    <t>ABRACADEIRA DE NYLON PARA AMARRACAO DE CABOS, COMPRIMENTO DE *230* X *7,6* MM</t>
  </si>
  <si>
    <t>1.1</t>
  </si>
  <si>
    <t>1.1.1</t>
  </si>
  <si>
    <t>2.1</t>
  </si>
  <si>
    <t>2.2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</si>
  <si>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</si>
  <si>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</si>
  <si>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</si>
  <si>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</si>
  <si>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</si>
  <si>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</si>
  <si>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</si>
  <si>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</si>
  <si>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</si>
  <si>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</si>
  <si>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</si>
  <si>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</si>
  <si>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</si>
  <si>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</si>
  <si>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</si>
  <si>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</si>
  <si>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</si>
  <si>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3.3.4</t>
  </si>
  <si>
    <t>3.4</t>
  </si>
  <si>
    <t>3.4.1</t>
  </si>
  <si>
    <t>3.4.2</t>
  </si>
  <si>
    <t>3.4.3</t>
  </si>
  <si>
    <t>3.4.4</t>
  </si>
  <si>
    <t>3.4.5</t>
  </si>
  <si>
    <t>3.5</t>
  </si>
  <si>
    <t>3.5.1</t>
  </si>
  <si>
    <t>3.5.2</t>
  </si>
  <si>
    <t>3.5.3</t>
  </si>
  <si>
    <t>3.5.4</t>
  </si>
  <si>
    <t>3.5.5</t>
  </si>
  <si>
    <t>3.5.6</t>
  </si>
  <si>
    <t>3.6</t>
  </si>
  <si>
    <t>3.6.1</t>
  </si>
  <si>
    <t>3.6.2</t>
  </si>
  <si>
    <t>3.6.3</t>
  </si>
  <si>
    <t>3.6.4</t>
  </si>
  <si>
    <t>3.7</t>
  </si>
  <si>
    <t>3.7.1</t>
  </si>
  <si>
    <t>3.7.2</t>
  </si>
  <si>
    <t>3.7.3</t>
  </si>
  <si>
    <t>3.7.4</t>
  </si>
  <si>
    <t>3.7.5</t>
  </si>
  <si>
    <t>3.7.6</t>
  </si>
  <si>
    <t>3.7.7</t>
  </si>
  <si>
    <t>3.8</t>
  </si>
  <si>
    <t>3.8.1</t>
  </si>
  <si>
    <t>3.8.2</t>
  </si>
  <si>
    <t>3.8.3</t>
  </si>
  <si>
    <t>4.1</t>
  </si>
  <si>
    <t>4.2</t>
  </si>
  <si>
    <t>4.3</t>
  </si>
  <si>
    <t>5.1</t>
  </si>
  <si>
    <t>5.1.1</t>
  </si>
  <si>
    <t>5.1.2</t>
  </si>
  <si>
    <t>5.1.3</t>
  </si>
  <si>
    <t>5.1.4</t>
  </si>
  <si>
    <t>5.2</t>
  </si>
  <si>
    <t>5.2.1</t>
  </si>
  <si>
    <t>5.2.2</t>
  </si>
  <si>
    <t>5.2.3</t>
  </si>
  <si>
    <t>6.1</t>
  </si>
  <si>
    <t>6.1.1</t>
  </si>
  <si>
    <t>6.1.2</t>
  </si>
  <si>
    <t>6.1.3</t>
  </si>
  <si>
    <t>6.2</t>
  </si>
  <si>
    <t>6.2.1</t>
  </si>
  <si>
    <t>6.2.2</t>
  </si>
  <si>
    <t>6.2.3</t>
  </si>
  <si>
    <t>6.2.4</t>
  </si>
  <si>
    <t>6.2.5</t>
  </si>
  <si>
    <t>6.3</t>
  </si>
  <si>
    <t>6.3.1</t>
  </si>
  <si>
    <t>6.4</t>
  </si>
  <si>
    <t>6.4.1</t>
  </si>
  <si>
    <t>6.4.2</t>
  </si>
  <si>
    <t>6.5</t>
  </si>
  <si>
    <t>6.5.1</t>
  </si>
  <si>
    <t>6.5.2</t>
  </si>
  <si>
    <t>6.5.3</t>
  </si>
  <si>
    <t>6.5.4</t>
  </si>
  <si>
    <t>6.6</t>
  </si>
  <si>
    <t>6.6.1</t>
  </si>
  <si>
    <t>6.6.3</t>
  </si>
  <si>
    <t>6.6.4</t>
  </si>
  <si>
    <t>6.6.5</t>
  </si>
  <si>
    <t>6.7</t>
  </si>
  <si>
    <t>6.7.1</t>
  </si>
  <si>
    <t>6.7.2</t>
  </si>
  <si>
    <t>6.8</t>
  </si>
  <si>
    <t>6.8.1</t>
  </si>
  <si>
    <t>6.8.2</t>
  </si>
  <si>
    <t>7.1</t>
  </si>
  <si>
    <t>7.2</t>
  </si>
  <si>
    <t>8.1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</si>
  <si>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</si>
  <si>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</si>
  <si>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</si>
  <si>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</si>
  <si>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</si>
  <si>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</si>
  <si>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</si>
  <si>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</si>
  <si>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</si>
  <si>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</si>
  <si>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8.1.11</t>
  </si>
  <si>
    <t>8.1.12</t>
  </si>
  <si>
    <t>8.1.13</t>
  </si>
  <si>
    <t>8.1.14</t>
  </si>
  <si>
    <t>8.1.15</t>
  </si>
  <si>
    <t>8.1.16</t>
  </si>
  <si>
    <t>8.1.17</t>
  </si>
  <si>
    <t>8.2</t>
  </si>
  <si>
    <t>8.2.1</t>
  </si>
  <si>
    <t>8.2.2</t>
  </si>
  <si>
    <t>8.2.3</t>
  </si>
  <si>
    <t>8.2.4</t>
  </si>
  <si>
    <t>8.2.5</t>
  </si>
  <si>
    <t>8.2.6</t>
  </si>
  <si>
    <t>8.2.7</t>
  </si>
  <si>
    <t>8.3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</si>
  <si>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</si>
  <si>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</si>
  <si>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</si>
  <si>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</si>
  <si>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</si>
  <si>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</si>
  <si>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</si>
  <si>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</si>
  <si>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</si>
  <si>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</si>
  <si>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8.3.11</t>
  </si>
  <si>
    <t>8.3.12</t>
  </si>
  <si>
    <t>8.3.13</t>
  </si>
  <si>
    <t>8.3.14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</si>
  <si>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</si>
  <si>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</si>
  <si>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</si>
  <si>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</si>
  <si>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</si>
  <si>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</si>
  <si>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</si>
  <si>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</si>
  <si>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</si>
  <si>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</si>
  <si>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</si>
  <si>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</si>
  <si>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</si>
  <si>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</si>
  <si>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</si>
  <si>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</si>
  <si>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</si>
  <si>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</si>
  <si>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</si>
  <si>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</si>
  <si>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</si>
  <si>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</si>
  <si>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</si>
  <si>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</si>
  <si>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</si>
  <si>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</si>
  <si>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</si>
  <si>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</si>
  <si>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</si>
  <si>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</si>
  <si>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9.31</t>
  </si>
  <si>
    <t>9.32</t>
  </si>
  <si>
    <t>9.33</t>
  </si>
  <si>
    <t>9.34</t>
  </si>
  <si>
    <t>9.35</t>
  </si>
  <si>
    <t>9.36</t>
  </si>
  <si>
    <t>9.37</t>
  </si>
  <si>
    <t>9.38</t>
  </si>
  <si>
    <t>9.39</t>
  </si>
  <si>
    <t>9.40</t>
  </si>
  <si>
    <t>9.41</t>
  </si>
  <si>
    <t>9.42</t>
  </si>
  <si>
    <t>9.43</t>
  </si>
  <si>
    <t>9.44</t>
  </si>
  <si>
    <t>9.45</t>
  </si>
  <si>
    <t>9.46</t>
  </si>
  <si>
    <t>9.47</t>
  </si>
  <si>
    <t>9.48</t>
  </si>
  <si>
    <t>9.49</t>
  </si>
  <si>
    <t>9.50</t>
  </si>
  <si>
    <t>9.51</t>
  </si>
  <si>
    <t>9.52</t>
  </si>
  <si>
    <t>9.53</t>
  </si>
  <si>
    <t>9.54</t>
  </si>
  <si>
    <t>9.55</t>
  </si>
  <si>
    <t>9.56</t>
  </si>
  <si>
    <t>9.57</t>
  </si>
  <si>
    <t>9.58</t>
  </si>
  <si>
    <t>9.59</t>
  </si>
  <si>
    <t>9.60</t>
  </si>
  <si>
    <t>9.61</t>
  </si>
  <si>
    <t>9.62</t>
  </si>
  <si>
    <t>9.63</t>
  </si>
  <si>
    <t>9.64</t>
  </si>
  <si>
    <t>9.65</t>
  </si>
  <si>
    <t>9.66</t>
  </si>
  <si>
    <t>9.67</t>
  </si>
  <si>
    <t>9.68</t>
  </si>
  <si>
    <t>9.69</t>
  </si>
  <si>
    <t>90091</t>
  </si>
  <si>
    <t>99059</t>
  </si>
  <si>
    <t>96536</t>
  </si>
  <si>
    <t>100324</t>
  </si>
  <si>
    <t>96555</t>
  </si>
  <si>
    <t>92761</t>
  </si>
  <si>
    <t>92759</t>
  </si>
  <si>
    <t>92718</t>
  </si>
  <si>
    <t>103326</t>
  </si>
  <si>
    <t>87905</t>
  </si>
  <si>
    <t>87777</t>
  </si>
  <si>
    <t>4115</t>
  </si>
  <si>
    <t>7156</t>
  </si>
  <si>
    <t>98546</t>
  </si>
  <si>
    <t>95306</t>
  </si>
  <si>
    <t>3777</t>
  </si>
  <si>
    <t>94992</t>
  </si>
  <si>
    <t>87632</t>
  </si>
  <si>
    <t>92271</t>
  </si>
  <si>
    <t>102664</t>
  </si>
  <si>
    <t>36797</t>
  </si>
  <si>
    <t>4111</t>
  </si>
  <si>
    <t>96546</t>
  </si>
  <si>
    <t>346</t>
  </si>
  <si>
    <t>027</t>
  </si>
  <si>
    <t>39022</t>
  </si>
  <si>
    <t>97087</t>
  </si>
  <si>
    <t>4181</t>
  </si>
  <si>
    <t>3912</t>
  </si>
  <si>
    <t>1790</t>
  </si>
  <si>
    <t>7696</t>
  </si>
  <si>
    <t>12437</t>
  </si>
  <si>
    <t>6305</t>
  </si>
  <si>
    <t>4890</t>
  </si>
  <si>
    <t>10232</t>
  </si>
  <si>
    <t>11747</t>
  </si>
  <si>
    <t>6298</t>
  </si>
  <si>
    <t>6028</t>
  </si>
  <si>
    <t>1806</t>
  </si>
  <si>
    <t>4194</t>
  </si>
  <si>
    <t>3930</t>
  </si>
  <si>
    <t>94666</t>
  </si>
  <si>
    <t>89355</t>
  </si>
  <si>
    <t>89371</t>
  </si>
  <si>
    <t>37422</t>
  </si>
  <si>
    <t>9813</t>
  </si>
  <si>
    <t>61</t>
  </si>
  <si>
    <t>3456</t>
  </si>
  <si>
    <t>3909</t>
  </si>
  <si>
    <t>92688</t>
  </si>
  <si>
    <t>7602</t>
  </si>
  <si>
    <t>028</t>
  </si>
  <si>
    <t>102605</t>
  </si>
  <si>
    <t>99628</t>
  </si>
  <si>
    <t>37420</t>
  </si>
  <si>
    <t>3451</t>
  </si>
  <si>
    <t>89351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</si>
  <si>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</si>
  <si>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</si>
  <si>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</si>
  <si>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</si>
  <si>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</si>
  <si>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</si>
  <si>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</si>
  <si>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</si>
  <si>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</si>
  <si>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</si>
  <si>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</si>
  <si>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</si>
  <si>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39756</t>
  </si>
  <si>
    <t>030</t>
  </si>
  <si>
    <t>93008</t>
  </si>
  <si>
    <t>97896</t>
  </si>
  <si>
    <t>39211</t>
  </si>
  <si>
    <t>39209</t>
  </si>
  <si>
    <t>7583</t>
  </si>
  <si>
    <t>11950</t>
  </si>
  <si>
    <t>39177</t>
  </si>
  <si>
    <t>39175</t>
  </si>
  <si>
    <t>39130</t>
  </si>
  <si>
    <t>39128</t>
  </si>
  <si>
    <t>39129</t>
  </si>
  <si>
    <t>868</t>
  </si>
  <si>
    <t>996</t>
  </si>
  <si>
    <t>38056</t>
  </si>
  <si>
    <t>96985</t>
  </si>
  <si>
    <t>91886</t>
  </si>
  <si>
    <t>91873</t>
  </si>
  <si>
    <t>91920</t>
  </si>
  <si>
    <t>1576</t>
  </si>
  <si>
    <t>023</t>
  </si>
  <si>
    <t>39261</t>
  </si>
  <si>
    <t>91924</t>
  </si>
  <si>
    <t>39258</t>
  </si>
  <si>
    <t>34602</t>
  </si>
  <si>
    <t>20253</t>
  </si>
  <si>
    <t>38997</t>
  </si>
  <si>
    <t>91914</t>
  </si>
  <si>
    <t>91871</t>
  </si>
  <si>
    <t>91884</t>
  </si>
  <si>
    <t>91872</t>
  </si>
  <si>
    <t>38077</t>
  </si>
  <si>
    <t>38102</t>
  </si>
  <si>
    <t>38773</t>
  </si>
  <si>
    <t>38194</t>
  </si>
  <si>
    <t>2504</t>
  </si>
  <si>
    <t>029</t>
  </si>
  <si>
    <t>20080</t>
  </si>
  <si>
    <t>3870</t>
  </si>
  <si>
    <t>9868</t>
  </si>
  <si>
    <t>1570</t>
  </si>
  <si>
    <t>12019</t>
  </si>
  <si>
    <t>2570</t>
  </si>
  <si>
    <t>2586</t>
  </si>
  <si>
    <t>2590</t>
  </si>
  <si>
    <t>2560</t>
  </si>
  <si>
    <t>412</t>
  </si>
  <si>
    <t>und</t>
  </si>
  <si>
    <t xml:space="preserve">KG    </t>
  </si>
  <si>
    <t>- Contrução de redes de abastecimento de água, coleta de esgoto e construções correlatas: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</si>
</sst>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7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4" fontId="1" fillId="0" borderId="0" xfId="0" quotePrefix="1" applyNumberFormat="1" applyFont="1" applyFill="1" applyBorder="1" applyAlignment="1" applyProtection="1">
      <protection locked="0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7" fillId="0" borderId="0" xfId="0" applyFont="1" applyAlignment="1">
      <alignment horizontal="center"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2" fillId="9" borderId="2" xfId="0" applyFont="1" applyFill="1" applyBorder="1" applyAlignment="1" applyProtection="1">
      <alignment horizontal="center"/>
    </xf>
    <xf numFmtId="0" fontId="2" fillId="9" borderId="2" xfId="0" applyFont="1" applyFill="1" applyBorder="1" applyAlignment="1" applyProtection="1">
      <alignment horizontal="justify" vertical="top" wrapText="1"/>
    </xf>
    <xf numFmtId="4" fontId="2" fillId="9" borderId="2" xfId="0" applyNumberFormat="1" applyFont="1" applyFill="1" applyBorder="1" applyAlignment="1" applyProtection="1"/>
    <xf numFmtId="43" fontId="2" fillId="9" borderId="2" xfId="2" applyFont="1" applyFill="1" applyBorder="1" applyAlignment="1" applyProtection="1"/>
    <xf numFmtId="0" fontId="1" fillId="9" borderId="2" xfId="0" applyFont="1" applyFill="1" applyBorder="1" applyAlignment="1" applyProtection="1">
      <alignment horizontal="center"/>
    </xf>
    <xf numFmtId="0" fontId="1" fillId="9" borderId="2" xfId="0" applyFont="1" applyFill="1" applyBorder="1" applyAlignment="1" applyProtection="1">
      <alignment horizontal="justify" vertical="top" wrapText="1"/>
    </xf>
    <xf numFmtId="4" fontId="1" fillId="9" borderId="2" xfId="0" applyNumberFormat="1" applyFont="1" applyFill="1" applyBorder="1" applyAlignment="1" applyProtection="1"/>
    <xf numFmtId="43" fontId="1" fillId="9" borderId="2" xfId="2" applyFont="1" applyFill="1" applyBorder="1" applyAlignment="1" applyProtection="1"/>
    <xf numFmtId="0" fontId="1" fillId="9" borderId="5" xfId="0" applyFont="1" applyFill="1" applyBorder="1" applyAlignment="1" applyProtection="1">
      <alignment horizontal="center" vertical="top" wrapText="1"/>
    </xf>
    <xf numFmtId="0" fontId="1" fillId="9" borderId="6" xfId="0" applyFont="1" applyFill="1" applyBorder="1" applyAlignment="1" applyProtection="1">
      <alignment horizontal="center" vertical="top" wrapText="1"/>
    </xf>
    <xf numFmtId="0" fontId="7" fillId="2" borderId="0" xfId="0" applyFont="1" applyFill="1" applyBorder="1" applyAlignment="1" applyProtection="1">
      <alignment horizontal="center" vertical="top" wrapText="1"/>
    </xf>
    <xf numFmtId="0" fontId="7" fillId="2" borderId="23" xfId="0" applyFont="1" applyFill="1" applyBorder="1" applyAlignment="1" applyProtection="1">
      <alignment horizontal="center" vertical="top" wrapText="1"/>
    </xf>
    <xf numFmtId="0" fontId="7" fillId="2" borderId="70" xfId="0" applyFont="1" applyFill="1" applyBorder="1" applyAlignment="1" applyProtection="1">
      <alignment horizontal="center" vertical="top" wrapText="1"/>
    </xf>
    <xf numFmtId="0" fontId="7" fillId="2" borderId="71" xfId="0" applyFont="1" applyFill="1" applyBorder="1" applyAlignment="1" applyProtection="1">
      <alignment horizontal="center" vertical="top" wrapText="1"/>
    </xf>
  </cellXfs>
  <cellStyles count="3">
    <cellStyle name="Normal" xfId="0" builtinId="0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E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32</xdr:row>
      <xdr:rowOff>104775</xdr:rowOff>
    </xdr:from>
    <xdr:to>
      <xdr:col>2</xdr:col>
      <xdr:colOff>581025</xdr:colOff>
      <xdr:row>34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32</xdr:row>
      <xdr:rowOff>104775</xdr:rowOff>
    </xdr:from>
    <xdr:to>
      <xdr:col>2</xdr:col>
      <xdr:colOff>581025</xdr:colOff>
      <xdr:row>34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8"/>
  <sheetViews>
    <sheetView tabSelected="1" workbookViewId="0">
      <selection activeCell="I16" sqref="I16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60.71093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2"/>
      <c r="B1" s="22"/>
      <c r="C1" s="22"/>
      <c r="D1" s="22"/>
      <c r="E1" s="22"/>
      <c r="F1" s="22"/>
      <c r="G1" s="22"/>
      <c r="K1" s="139" t="s">
        <v>21</v>
      </c>
    </row>
    <row r="2" spans="1:13" ht="15" customHeight="1" x14ac:dyDescent="0.25">
      <c r="A2" s="22"/>
      <c r="B2" s="22"/>
      <c r="C2" s="22"/>
      <c r="D2" s="22"/>
      <c r="E2" s="22"/>
      <c r="F2" s="22"/>
      <c r="G2" s="22"/>
      <c r="I2" s="142" t="s">
        <v>8</v>
      </c>
      <c r="K2" s="140"/>
    </row>
    <row r="3" spans="1:13" ht="15" customHeight="1" x14ac:dyDescent="0.25">
      <c r="A3" s="22"/>
      <c r="B3" s="22"/>
      <c r="C3" s="23"/>
      <c r="D3" s="22"/>
      <c r="E3" s="22"/>
      <c r="F3" s="22"/>
      <c r="G3" s="22"/>
      <c r="I3" s="143"/>
      <c r="K3" s="140"/>
    </row>
    <row r="4" spans="1:13" ht="15" customHeight="1" x14ac:dyDescent="0.25">
      <c r="A4" s="22"/>
      <c r="B4" s="22"/>
      <c r="C4" s="23"/>
      <c r="D4" s="22"/>
      <c r="E4" s="22"/>
      <c r="F4" s="22"/>
      <c r="G4" s="22"/>
      <c r="I4" s="143"/>
      <c r="K4" s="140"/>
    </row>
    <row r="5" spans="1:13" ht="15" customHeight="1" x14ac:dyDescent="0.25">
      <c r="A5" s="22"/>
      <c r="B5" s="22"/>
      <c r="C5" s="22"/>
      <c r="D5" s="22"/>
      <c r="E5" s="22"/>
      <c r="F5" s="22"/>
      <c r="G5" s="22"/>
      <c r="I5" s="143"/>
      <c r="K5" s="140"/>
    </row>
    <row r="6" spans="1:13" ht="15" customHeight="1" x14ac:dyDescent="0.25">
      <c r="A6" s="22"/>
      <c r="B6" s="22"/>
      <c r="C6" s="22"/>
      <c r="D6" s="22"/>
      <c r="E6" s="22"/>
      <c r="F6" s="22"/>
      <c r="G6" s="22"/>
      <c r="I6" s="144"/>
      <c r="K6" s="140"/>
    </row>
    <row r="7" spans="1:13" ht="31.5" customHeight="1" x14ac:dyDescent="0.25">
      <c r="A7" s="137" t="s">
        <v>127</v>
      </c>
      <c r="B7" s="137"/>
      <c r="C7" s="137"/>
      <c r="D7" s="137"/>
      <c r="E7" s="137"/>
      <c r="F7" s="137"/>
      <c r="G7" s="137"/>
      <c r="K7" s="140"/>
    </row>
    <row r="8" spans="1:13" ht="15" customHeight="1" x14ac:dyDescent="0.25">
      <c r="A8" s="145" t="s">
        <v>128</v>
      </c>
      <c r="B8" s="145"/>
      <c r="C8" s="145"/>
      <c r="D8" s="145"/>
      <c r="E8" s="145"/>
      <c r="F8" s="145"/>
      <c r="G8" s="145"/>
      <c r="I8" s="199" t="s">
        <v>19</v>
      </c>
      <c r="J8" s="201" t="s">
        <v>20</v>
      </c>
      <c r="K8" s="140"/>
      <c r="L8" s="6" t="s">
        <v>9</v>
      </c>
    </row>
    <row r="9" spans="1:13" ht="15" customHeight="1" x14ac:dyDescent="0.25">
      <c r="A9" s="146"/>
      <c r="B9" s="147"/>
      <c r="C9" s="147"/>
      <c r="D9" s="147"/>
      <c r="E9" s="147"/>
      <c r="F9" s="147"/>
      <c r="G9" s="148"/>
      <c r="I9" s="199"/>
      <c r="J9" s="201"/>
      <c r="K9" s="141"/>
      <c r="L9" s="6" t="s">
        <v>3</v>
      </c>
    </row>
    <row r="10" spans="1:13" s="1" customFormat="1" ht="20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200"/>
      <c r="J10" s="202"/>
      <c r="K10" s="8">
        <v>0</v>
      </c>
      <c r="L10" s="6" t="s">
        <v>7</v>
      </c>
      <c r="M10" s="6">
        <f>G229</f>
        <v>91326.17</v>
      </c>
    </row>
    <row r="11" spans="1:13" s="1" customFormat="1" x14ac:dyDescent="0.25">
      <c r="A11" s="189">
        <v>1</v>
      </c>
      <c r="B11" s="189"/>
      <c r="C11" s="190" t="s">
        <v>129</v>
      </c>
      <c r="D11" s="189"/>
      <c r="E11" s="191"/>
      <c r="F11" s="192"/>
      <c r="G11" s="192"/>
      <c r="H11" s="127">
        <f>SUM(G11:G13)</f>
        <v>4052.95</v>
      </c>
      <c r="I11" s="126">
        <f t="shared" ref="I11:I74" si="0">ROUND(L11-(L11*$K$10),2)</f>
        <v>0</v>
      </c>
      <c r="L11" s="6">
        <v>0</v>
      </c>
    </row>
    <row r="12" spans="1:13" s="1" customFormat="1" x14ac:dyDescent="0.25">
      <c r="A12" s="189" t="s">
        <v>284</v>
      </c>
      <c r="B12" s="189"/>
      <c r="C12" s="190" t="s">
        <v>130</v>
      </c>
      <c r="D12" s="189"/>
      <c r="E12" s="191"/>
      <c r="F12" s="192"/>
      <c r="G12" s="192"/>
      <c r="I12" s="126">
        <f t="shared" si="0"/>
        <v>0</v>
      </c>
      <c r="L12" s="6">
        <v>0</v>
      </c>
    </row>
    <row r="13" spans="1:13" s="1" customFormat="1" x14ac:dyDescent="0.25">
      <c r="A13" s="193" t="s">
        <v>285</v>
      </c>
      <c r="B13" s="193" t="s">
        <v>104</v>
      </c>
      <c r="C13" s="194" t="s">
        <v>131</v>
      </c>
      <c r="D13" s="193" t="s">
        <v>608</v>
      </c>
      <c r="E13" s="195">
        <v>1</v>
      </c>
      <c r="F13" s="196">
        <f t="shared" ref="F13" si="1">ROUND(I13,2)</f>
        <v>4052.95</v>
      </c>
      <c r="G13" s="196">
        <f t="shared" ref="G13" si="2">ROUND(F13*E13,2)</f>
        <v>4052.95</v>
      </c>
      <c r="I13" s="126">
        <f t="shared" si="0"/>
        <v>4052.95</v>
      </c>
      <c r="L13" s="6">
        <v>4052.95</v>
      </c>
    </row>
    <row r="14" spans="1:13" s="1" customFormat="1" x14ac:dyDescent="0.25">
      <c r="A14" s="189">
        <v>2</v>
      </c>
      <c r="B14" s="189"/>
      <c r="C14" s="190" t="s">
        <v>132</v>
      </c>
      <c r="D14" s="193"/>
      <c r="E14" s="195"/>
      <c r="F14" s="196"/>
      <c r="G14" s="196"/>
      <c r="H14" s="127">
        <f>SUM(G14:G16)</f>
        <v>12360.96</v>
      </c>
      <c r="I14" s="126">
        <f t="shared" si="0"/>
        <v>0</v>
      </c>
      <c r="L14" s="6">
        <v>0</v>
      </c>
    </row>
    <row r="15" spans="1:13" s="1" customFormat="1" ht="56.25" x14ac:dyDescent="0.25">
      <c r="A15" s="193" t="s">
        <v>286</v>
      </c>
      <c r="B15" s="193" t="s">
        <v>491</v>
      </c>
      <c r="C15" s="194" t="s">
        <v>133</v>
      </c>
      <c r="D15" s="193" t="s">
        <v>69</v>
      </c>
      <c r="E15" s="195">
        <v>144</v>
      </c>
      <c r="F15" s="196">
        <f t="shared" ref="F14:F77" si="3">ROUND(I15,2)</f>
        <v>7.42</v>
      </c>
      <c r="G15" s="196">
        <f t="shared" ref="G14:G77" si="4">ROUND(F15*E15,2)</f>
        <v>1068.48</v>
      </c>
      <c r="I15" s="126">
        <f t="shared" si="0"/>
        <v>7.42</v>
      </c>
      <c r="L15" s="6">
        <v>7.42</v>
      </c>
    </row>
    <row r="16" spans="1:13" s="1" customFormat="1" ht="33.75" x14ac:dyDescent="0.25">
      <c r="A16" s="193" t="s">
        <v>287</v>
      </c>
      <c r="B16" s="193" t="s">
        <v>492</v>
      </c>
      <c r="C16" s="194" t="s">
        <v>134</v>
      </c>
      <c r="D16" s="193" t="s">
        <v>91</v>
      </c>
      <c r="E16" s="195">
        <v>144</v>
      </c>
      <c r="F16" s="196">
        <f t="shared" si="3"/>
        <v>78.42</v>
      </c>
      <c r="G16" s="196">
        <f t="shared" si="4"/>
        <v>11292.48</v>
      </c>
      <c r="I16" s="126">
        <f t="shared" si="0"/>
        <v>78.42</v>
      </c>
      <c r="L16" s="6">
        <v>78.42</v>
      </c>
    </row>
    <row r="17" spans="1:12" s="1" customFormat="1" x14ac:dyDescent="0.25">
      <c r="A17" s="189">
        <v>3</v>
      </c>
      <c r="B17" s="189"/>
      <c r="C17" s="190" t="s">
        <v>135</v>
      </c>
      <c r="D17" s="193"/>
      <c r="E17" s="195"/>
      <c r="F17" s="196"/>
      <c r="G17" s="196"/>
      <c r="H17" s="127">
        <f>SUM(G17:G65)</f>
        <v>24592.319999999996</v>
      </c>
      <c r="I17" s="126">
        <f t="shared" si="0"/>
        <v>0</v>
      </c>
      <c r="L17" s="6">
        <v>0</v>
      </c>
    </row>
    <row r="18" spans="1:12" s="1" customFormat="1" x14ac:dyDescent="0.25">
      <c r="A18" s="189" t="s">
        <v>288</v>
      </c>
      <c r="B18" s="189"/>
      <c r="C18" s="190" t="s">
        <v>136</v>
      </c>
      <c r="D18" s="193"/>
      <c r="E18" s="195"/>
      <c r="F18" s="196"/>
      <c r="G18" s="196"/>
      <c r="I18" s="126">
        <f t="shared" si="0"/>
        <v>0</v>
      </c>
      <c r="L18" s="6">
        <v>0</v>
      </c>
    </row>
    <row r="19" spans="1:12" s="1" customFormat="1" ht="22.5" x14ac:dyDescent="0.25">
      <c r="A19" s="193" t="s">
        <v>289</v>
      </c>
      <c r="B19" s="193" t="s">
        <v>114</v>
      </c>
      <c r="C19" s="194" t="s">
        <v>99</v>
      </c>
      <c r="D19" s="193" t="s">
        <v>69</v>
      </c>
      <c r="E19" s="195">
        <v>0.55000000000000004</v>
      </c>
      <c r="F19" s="196">
        <f t="shared" si="3"/>
        <v>109.38</v>
      </c>
      <c r="G19" s="196">
        <f t="shared" si="4"/>
        <v>60.16</v>
      </c>
      <c r="I19" s="126">
        <f t="shared" si="0"/>
        <v>109.38</v>
      </c>
      <c r="L19" s="6">
        <v>109.38</v>
      </c>
    </row>
    <row r="20" spans="1:12" s="1" customFormat="1" ht="33.75" x14ac:dyDescent="0.25">
      <c r="A20" s="193" t="s">
        <v>290</v>
      </c>
      <c r="B20" s="193" t="s">
        <v>107</v>
      </c>
      <c r="C20" s="194" t="s">
        <v>93</v>
      </c>
      <c r="D20" s="193" t="s">
        <v>91</v>
      </c>
      <c r="E20" s="195">
        <v>7.38</v>
      </c>
      <c r="F20" s="196">
        <f t="shared" si="3"/>
        <v>74.78</v>
      </c>
      <c r="G20" s="196">
        <f t="shared" si="4"/>
        <v>551.88</v>
      </c>
      <c r="I20" s="126">
        <f t="shared" si="0"/>
        <v>74.78</v>
      </c>
      <c r="L20" s="6">
        <v>74.78</v>
      </c>
    </row>
    <row r="21" spans="1:12" s="1" customFormat="1" ht="33.75" x14ac:dyDescent="0.25">
      <c r="A21" s="193" t="s">
        <v>291</v>
      </c>
      <c r="B21" s="193" t="s">
        <v>493</v>
      </c>
      <c r="C21" s="194" t="s">
        <v>137</v>
      </c>
      <c r="D21" s="193" t="s">
        <v>68</v>
      </c>
      <c r="E21" s="195">
        <v>12</v>
      </c>
      <c r="F21" s="196">
        <f t="shared" si="3"/>
        <v>109.24</v>
      </c>
      <c r="G21" s="196">
        <f t="shared" si="4"/>
        <v>1310.88</v>
      </c>
      <c r="I21" s="126">
        <f t="shared" si="0"/>
        <v>109.24</v>
      </c>
      <c r="L21" s="6">
        <v>109.24</v>
      </c>
    </row>
    <row r="22" spans="1:12" s="1" customFormat="1" ht="22.5" x14ac:dyDescent="0.25">
      <c r="A22" s="193" t="s">
        <v>292</v>
      </c>
      <c r="B22" s="193" t="s">
        <v>110</v>
      </c>
      <c r="C22" s="194" t="s">
        <v>96</v>
      </c>
      <c r="D22" s="193" t="s">
        <v>123</v>
      </c>
      <c r="E22" s="195">
        <v>12.11</v>
      </c>
      <c r="F22" s="196">
        <f t="shared" si="3"/>
        <v>25.41</v>
      </c>
      <c r="G22" s="196">
        <f t="shared" si="4"/>
        <v>307.72000000000003</v>
      </c>
      <c r="I22" s="126">
        <f t="shared" si="0"/>
        <v>25.41</v>
      </c>
      <c r="L22" s="6">
        <v>25.41</v>
      </c>
    </row>
    <row r="23" spans="1:12" s="1" customFormat="1" ht="22.5" x14ac:dyDescent="0.25">
      <c r="A23" s="193" t="s">
        <v>293</v>
      </c>
      <c r="B23" s="193" t="s">
        <v>108</v>
      </c>
      <c r="C23" s="194" t="s">
        <v>94</v>
      </c>
      <c r="D23" s="193" t="s">
        <v>123</v>
      </c>
      <c r="E23" s="195">
        <v>19.43</v>
      </c>
      <c r="F23" s="196">
        <f t="shared" si="3"/>
        <v>21.57</v>
      </c>
      <c r="G23" s="196">
        <f t="shared" si="4"/>
        <v>419.11</v>
      </c>
      <c r="H23" s="127"/>
      <c r="I23" s="126">
        <f t="shared" si="0"/>
        <v>21.57</v>
      </c>
      <c r="L23" s="6">
        <v>21.57</v>
      </c>
    </row>
    <row r="24" spans="1:12" s="1" customFormat="1" ht="33.75" x14ac:dyDescent="0.25">
      <c r="A24" s="193" t="s">
        <v>294</v>
      </c>
      <c r="B24" s="193" t="s">
        <v>494</v>
      </c>
      <c r="C24" s="194" t="s">
        <v>138</v>
      </c>
      <c r="D24" s="193" t="s">
        <v>69</v>
      </c>
      <c r="E24" s="195">
        <v>0.09</v>
      </c>
      <c r="F24" s="196">
        <f t="shared" si="3"/>
        <v>124.43</v>
      </c>
      <c r="G24" s="196">
        <f t="shared" si="4"/>
        <v>11.2</v>
      </c>
      <c r="I24" s="126">
        <f t="shared" si="0"/>
        <v>124.43</v>
      </c>
      <c r="L24" s="6">
        <v>124.43</v>
      </c>
    </row>
    <row r="25" spans="1:12" s="1" customFormat="1" ht="33.75" x14ac:dyDescent="0.25">
      <c r="A25" s="193" t="s">
        <v>295</v>
      </c>
      <c r="B25" s="193" t="s">
        <v>495</v>
      </c>
      <c r="C25" s="194" t="s">
        <v>139</v>
      </c>
      <c r="D25" s="193" t="s">
        <v>69</v>
      </c>
      <c r="E25" s="195">
        <v>0.55000000000000004</v>
      </c>
      <c r="F25" s="196">
        <f t="shared" si="3"/>
        <v>728.5</v>
      </c>
      <c r="G25" s="196">
        <f t="shared" si="4"/>
        <v>400.68</v>
      </c>
      <c r="I25" s="126">
        <f t="shared" si="0"/>
        <v>728.5</v>
      </c>
      <c r="L25" s="6">
        <v>728.5</v>
      </c>
    </row>
    <row r="26" spans="1:12" s="1" customFormat="1" x14ac:dyDescent="0.25">
      <c r="A26" s="189" t="s">
        <v>296</v>
      </c>
      <c r="B26" s="189"/>
      <c r="C26" s="190" t="s">
        <v>97</v>
      </c>
      <c r="D26" s="193"/>
      <c r="E26" s="195"/>
      <c r="F26" s="196"/>
      <c r="G26" s="196"/>
      <c r="I26" s="126">
        <f t="shared" si="0"/>
        <v>0</v>
      </c>
      <c r="L26" s="6">
        <v>0</v>
      </c>
    </row>
    <row r="27" spans="1:12" s="1" customFormat="1" ht="33.75" x14ac:dyDescent="0.25">
      <c r="A27" s="193" t="s">
        <v>297</v>
      </c>
      <c r="B27" s="193" t="s">
        <v>493</v>
      </c>
      <c r="C27" s="194" t="s">
        <v>137</v>
      </c>
      <c r="D27" s="193" t="s">
        <v>68</v>
      </c>
      <c r="E27" s="195">
        <v>8.4</v>
      </c>
      <c r="F27" s="196">
        <f t="shared" si="3"/>
        <v>109.24</v>
      </c>
      <c r="G27" s="196">
        <f t="shared" si="4"/>
        <v>917.62</v>
      </c>
      <c r="I27" s="126">
        <f t="shared" si="0"/>
        <v>109.24</v>
      </c>
      <c r="L27" s="6">
        <v>109.24</v>
      </c>
    </row>
    <row r="28" spans="1:12" s="1" customFormat="1" ht="45" x14ac:dyDescent="0.25">
      <c r="A28" s="193" t="s">
        <v>298</v>
      </c>
      <c r="B28" s="193" t="s">
        <v>496</v>
      </c>
      <c r="C28" s="194" t="s">
        <v>140</v>
      </c>
      <c r="D28" s="193" t="s">
        <v>123</v>
      </c>
      <c r="E28" s="195">
        <v>19.91</v>
      </c>
      <c r="F28" s="196">
        <f t="shared" si="3"/>
        <v>19.27</v>
      </c>
      <c r="G28" s="196">
        <f t="shared" si="4"/>
        <v>383.67</v>
      </c>
      <c r="H28" s="127"/>
      <c r="I28" s="126">
        <f t="shared" si="0"/>
        <v>19.27</v>
      </c>
      <c r="L28" s="6">
        <v>19.27</v>
      </c>
    </row>
    <row r="29" spans="1:12" s="1" customFormat="1" ht="45" x14ac:dyDescent="0.25">
      <c r="A29" s="193" t="s">
        <v>299</v>
      </c>
      <c r="B29" s="193" t="s">
        <v>497</v>
      </c>
      <c r="C29" s="194" t="s">
        <v>141</v>
      </c>
      <c r="D29" s="193" t="s">
        <v>123</v>
      </c>
      <c r="E29" s="195">
        <v>12.41</v>
      </c>
      <c r="F29" s="196">
        <f t="shared" si="3"/>
        <v>21.6</v>
      </c>
      <c r="G29" s="196">
        <f t="shared" si="4"/>
        <v>268.06</v>
      </c>
      <c r="H29" s="127"/>
      <c r="I29" s="126">
        <f t="shared" si="0"/>
        <v>21.6</v>
      </c>
      <c r="L29" s="6">
        <v>21.6</v>
      </c>
    </row>
    <row r="30" spans="1:12" s="1" customFormat="1" ht="45" x14ac:dyDescent="0.25">
      <c r="A30" s="193" t="s">
        <v>300</v>
      </c>
      <c r="B30" s="193" t="s">
        <v>498</v>
      </c>
      <c r="C30" s="194" t="s">
        <v>142</v>
      </c>
      <c r="D30" s="193" t="s">
        <v>69</v>
      </c>
      <c r="E30" s="195">
        <v>0.56999999999999995</v>
      </c>
      <c r="F30" s="196">
        <f t="shared" si="3"/>
        <v>752.76</v>
      </c>
      <c r="G30" s="196">
        <f t="shared" si="4"/>
        <v>429.07</v>
      </c>
      <c r="I30" s="126">
        <f t="shared" si="0"/>
        <v>752.76</v>
      </c>
      <c r="L30" s="6">
        <v>752.76</v>
      </c>
    </row>
    <row r="31" spans="1:12" s="1" customFormat="1" x14ac:dyDescent="0.25">
      <c r="A31" s="189" t="s">
        <v>301</v>
      </c>
      <c r="B31" s="189"/>
      <c r="C31" s="190" t="s">
        <v>143</v>
      </c>
      <c r="D31" s="193"/>
      <c r="E31" s="195"/>
      <c r="F31" s="196"/>
      <c r="G31" s="196"/>
      <c r="I31" s="126">
        <f t="shared" si="0"/>
        <v>0</v>
      </c>
      <c r="L31" s="6">
        <v>0</v>
      </c>
    </row>
    <row r="32" spans="1:12" s="1" customFormat="1" ht="33.75" x14ac:dyDescent="0.25">
      <c r="A32" s="193" t="s">
        <v>302</v>
      </c>
      <c r="B32" s="193" t="s">
        <v>493</v>
      </c>
      <c r="C32" s="194" t="s">
        <v>137</v>
      </c>
      <c r="D32" s="193" t="s">
        <v>68</v>
      </c>
      <c r="E32" s="195">
        <v>12</v>
      </c>
      <c r="F32" s="196">
        <f t="shared" si="3"/>
        <v>109.24</v>
      </c>
      <c r="G32" s="196">
        <f t="shared" si="4"/>
        <v>1310.88</v>
      </c>
      <c r="I32" s="126">
        <f t="shared" si="0"/>
        <v>109.24</v>
      </c>
      <c r="L32" s="6">
        <v>109.24</v>
      </c>
    </row>
    <row r="33" spans="1:12" s="1" customFormat="1" ht="22.5" x14ac:dyDescent="0.25">
      <c r="A33" s="193" t="s">
        <v>303</v>
      </c>
      <c r="B33" s="193" t="s">
        <v>110</v>
      </c>
      <c r="C33" s="194" t="s">
        <v>96</v>
      </c>
      <c r="D33" s="193" t="s">
        <v>123</v>
      </c>
      <c r="E33" s="195">
        <v>12.11</v>
      </c>
      <c r="F33" s="196">
        <f t="shared" si="3"/>
        <v>25.41</v>
      </c>
      <c r="G33" s="196">
        <f t="shared" si="4"/>
        <v>307.72000000000003</v>
      </c>
      <c r="I33" s="126">
        <f t="shared" si="0"/>
        <v>25.41</v>
      </c>
      <c r="L33" s="6">
        <v>25.41</v>
      </c>
    </row>
    <row r="34" spans="1:12" s="1" customFormat="1" ht="22.5" x14ac:dyDescent="0.25">
      <c r="A34" s="193" t="s">
        <v>304</v>
      </c>
      <c r="B34" s="193" t="s">
        <v>108</v>
      </c>
      <c r="C34" s="194" t="s">
        <v>94</v>
      </c>
      <c r="D34" s="193" t="s">
        <v>123</v>
      </c>
      <c r="E34" s="195">
        <v>19.43</v>
      </c>
      <c r="F34" s="196">
        <f t="shared" si="3"/>
        <v>21.57</v>
      </c>
      <c r="G34" s="196">
        <f t="shared" si="4"/>
        <v>419.11</v>
      </c>
      <c r="I34" s="126">
        <f t="shared" si="0"/>
        <v>21.57</v>
      </c>
      <c r="L34" s="6">
        <v>21.57</v>
      </c>
    </row>
    <row r="35" spans="1:12" s="1" customFormat="1" ht="33.75" x14ac:dyDescent="0.25">
      <c r="A35" s="193" t="s">
        <v>305</v>
      </c>
      <c r="B35" s="193" t="s">
        <v>495</v>
      </c>
      <c r="C35" s="194" t="s">
        <v>139</v>
      </c>
      <c r="D35" s="193" t="s">
        <v>69</v>
      </c>
      <c r="E35" s="195">
        <v>0.55000000000000004</v>
      </c>
      <c r="F35" s="196">
        <f t="shared" si="3"/>
        <v>728.5</v>
      </c>
      <c r="G35" s="196">
        <f t="shared" si="4"/>
        <v>400.68</v>
      </c>
      <c r="I35" s="126">
        <f t="shared" si="0"/>
        <v>728.5</v>
      </c>
      <c r="L35" s="6">
        <v>728.5</v>
      </c>
    </row>
    <row r="36" spans="1:12" s="1" customFormat="1" x14ac:dyDescent="0.25">
      <c r="A36" s="189" t="s">
        <v>306</v>
      </c>
      <c r="B36" s="189"/>
      <c r="C36" s="190" t="s">
        <v>144</v>
      </c>
      <c r="D36" s="193"/>
      <c r="E36" s="195"/>
      <c r="F36" s="196"/>
      <c r="G36" s="196"/>
      <c r="H36" s="127"/>
      <c r="I36" s="126">
        <f t="shared" si="0"/>
        <v>0</v>
      </c>
      <c r="L36" s="6">
        <v>0</v>
      </c>
    </row>
    <row r="37" spans="1:12" s="1" customFormat="1" ht="33.75" x14ac:dyDescent="0.25">
      <c r="A37" s="193" t="s">
        <v>307</v>
      </c>
      <c r="B37" s="193" t="s">
        <v>499</v>
      </c>
      <c r="C37" s="194" t="s">
        <v>145</v>
      </c>
      <c r="D37" s="193" t="s">
        <v>68</v>
      </c>
      <c r="E37" s="195">
        <v>16.29</v>
      </c>
      <c r="F37" s="196">
        <f t="shared" si="3"/>
        <v>117.54</v>
      </c>
      <c r="G37" s="196">
        <f t="shared" si="4"/>
        <v>1914.73</v>
      </c>
      <c r="I37" s="126">
        <f t="shared" si="0"/>
        <v>117.54</v>
      </c>
      <c r="L37" s="6">
        <v>117.54</v>
      </c>
    </row>
    <row r="38" spans="1:12" s="1" customFormat="1" ht="45" x14ac:dyDescent="0.25">
      <c r="A38" s="193" t="s">
        <v>308</v>
      </c>
      <c r="B38" s="193" t="s">
        <v>500</v>
      </c>
      <c r="C38" s="194" t="s">
        <v>146</v>
      </c>
      <c r="D38" s="193" t="s">
        <v>68</v>
      </c>
      <c r="E38" s="195">
        <v>48.02</v>
      </c>
      <c r="F38" s="196">
        <f t="shared" si="3"/>
        <v>11.33</v>
      </c>
      <c r="G38" s="196">
        <f t="shared" si="4"/>
        <v>544.07000000000005</v>
      </c>
      <c r="I38" s="126">
        <f t="shared" si="0"/>
        <v>11.33</v>
      </c>
      <c r="L38" s="6">
        <v>11.33</v>
      </c>
    </row>
    <row r="39" spans="1:12" s="1" customFormat="1" ht="45" x14ac:dyDescent="0.25">
      <c r="A39" s="193" t="s">
        <v>309</v>
      </c>
      <c r="B39" s="193" t="s">
        <v>501</v>
      </c>
      <c r="C39" s="194" t="s">
        <v>147</v>
      </c>
      <c r="D39" s="193" t="s">
        <v>68</v>
      </c>
      <c r="E39" s="195">
        <v>48.02</v>
      </c>
      <c r="F39" s="196">
        <f t="shared" si="3"/>
        <v>76.099999999999994</v>
      </c>
      <c r="G39" s="196">
        <f t="shared" si="4"/>
        <v>3654.32</v>
      </c>
      <c r="I39" s="126">
        <f t="shared" si="0"/>
        <v>76.099999999999994</v>
      </c>
      <c r="L39" s="6">
        <v>76.099999999999994</v>
      </c>
    </row>
    <row r="40" spans="1:12" s="1" customFormat="1" ht="22.5" x14ac:dyDescent="0.25">
      <c r="A40" s="193" t="s">
        <v>310</v>
      </c>
      <c r="B40" s="193" t="s">
        <v>120</v>
      </c>
      <c r="C40" s="194" t="s">
        <v>103</v>
      </c>
      <c r="D40" s="193" t="s">
        <v>68</v>
      </c>
      <c r="E40" s="195">
        <v>48.02</v>
      </c>
      <c r="F40" s="196">
        <f t="shared" si="3"/>
        <v>16.559999999999999</v>
      </c>
      <c r="G40" s="196">
        <f t="shared" si="4"/>
        <v>795.21</v>
      </c>
      <c r="I40" s="126">
        <f t="shared" si="0"/>
        <v>16.559999999999999</v>
      </c>
      <c r="L40" s="6">
        <v>16.559999999999999</v>
      </c>
    </row>
    <row r="41" spans="1:12" s="1" customFormat="1" ht="33.75" x14ac:dyDescent="0.25">
      <c r="A41" s="193" t="s">
        <v>311</v>
      </c>
      <c r="B41" s="193" t="s">
        <v>499</v>
      </c>
      <c r="C41" s="194" t="s">
        <v>145</v>
      </c>
      <c r="D41" s="193" t="s">
        <v>68</v>
      </c>
      <c r="E41" s="195">
        <v>1.49</v>
      </c>
      <c r="F41" s="196">
        <f t="shared" si="3"/>
        <v>117.54</v>
      </c>
      <c r="G41" s="196">
        <f t="shared" si="4"/>
        <v>175.13</v>
      </c>
      <c r="I41" s="126">
        <f t="shared" si="0"/>
        <v>117.54</v>
      </c>
      <c r="L41" s="6">
        <v>117.54</v>
      </c>
    </row>
    <row r="42" spans="1:12" s="1" customFormat="1" x14ac:dyDescent="0.25">
      <c r="A42" s="189" t="s">
        <v>312</v>
      </c>
      <c r="B42" s="189"/>
      <c r="C42" s="190" t="s">
        <v>148</v>
      </c>
      <c r="D42" s="193"/>
      <c r="E42" s="195"/>
      <c r="F42" s="196"/>
      <c r="G42" s="196"/>
      <c r="H42" s="127"/>
      <c r="I42" s="126">
        <f t="shared" si="0"/>
        <v>0</v>
      </c>
      <c r="L42" s="6">
        <v>0</v>
      </c>
    </row>
    <row r="43" spans="1:12" s="1" customFormat="1" ht="33.75" x14ac:dyDescent="0.25">
      <c r="A43" s="193" t="s">
        <v>313</v>
      </c>
      <c r="B43" s="193" t="s">
        <v>493</v>
      </c>
      <c r="C43" s="194" t="s">
        <v>137</v>
      </c>
      <c r="D43" s="193" t="s">
        <v>68</v>
      </c>
      <c r="E43" s="195">
        <v>14</v>
      </c>
      <c r="F43" s="196">
        <f t="shared" si="3"/>
        <v>109.24</v>
      </c>
      <c r="G43" s="196">
        <f t="shared" si="4"/>
        <v>1529.36</v>
      </c>
      <c r="I43" s="126">
        <f t="shared" si="0"/>
        <v>109.24</v>
      </c>
      <c r="L43" s="6">
        <v>109.24</v>
      </c>
    </row>
    <row r="44" spans="1:12" s="1" customFormat="1" ht="22.5" x14ac:dyDescent="0.25">
      <c r="A44" s="193" t="s">
        <v>314</v>
      </c>
      <c r="B44" s="193" t="s">
        <v>502</v>
      </c>
      <c r="C44" s="194" t="s">
        <v>149</v>
      </c>
      <c r="D44" s="193" t="s">
        <v>125</v>
      </c>
      <c r="E44" s="195">
        <v>73.5</v>
      </c>
      <c r="F44" s="196">
        <f t="shared" si="3"/>
        <v>35.01</v>
      </c>
      <c r="G44" s="196">
        <f t="shared" si="4"/>
        <v>2573.2399999999998</v>
      </c>
      <c r="I44" s="126">
        <f t="shared" si="0"/>
        <v>35.01</v>
      </c>
      <c r="L44" s="6">
        <v>35.01</v>
      </c>
    </row>
    <row r="45" spans="1:12" s="1" customFormat="1" ht="33.75" x14ac:dyDescent="0.25">
      <c r="A45" s="193" t="s">
        <v>315</v>
      </c>
      <c r="B45" s="193" t="s">
        <v>503</v>
      </c>
      <c r="C45" s="194" t="s">
        <v>150</v>
      </c>
      <c r="D45" s="193" t="s">
        <v>124</v>
      </c>
      <c r="E45" s="195">
        <v>14</v>
      </c>
      <c r="F45" s="196">
        <f t="shared" si="3"/>
        <v>53.41</v>
      </c>
      <c r="G45" s="196">
        <f t="shared" si="4"/>
        <v>747.74</v>
      </c>
      <c r="I45" s="126">
        <f t="shared" si="0"/>
        <v>53.41</v>
      </c>
      <c r="L45" s="6">
        <v>53.41</v>
      </c>
    </row>
    <row r="46" spans="1:12" s="1" customFormat="1" ht="33.75" x14ac:dyDescent="0.25">
      <c r="A46" s="193" t="s">
        <v>316</v>
      </c>
      <c r="B46" s="193" t="s">
        <v>109</v>
      </c>
      <c r="C46" s="194" t="s">
        <v>95</v>
      </c>
      <c r="D46" s="193" t="s">
        <v>69</v>
      </c>
      <c r="E46" s="195">
        <v>1.25</v>
      </c>
      <c r="F46" s="196">
        <f t="shared" si="3"/>
        <v>491.35</v>
      </c>
      <c r="G46" s="196">
        <f t="shared" si="4"/>
        <v>614.19000000000005</v>
      </c>
      <c r="I46" s="126">
        <f t="shared" si="0"/>
        <v>491.35</v>
      </c>
      <c r="L46" s="6">
        <v>491.35</v>
      </c>
    </row>
    <row r="47" spans="1:12" s="1" customFormat="1" ht="33.75" x14ac:dyDescent="0.25">
      <c r="A47" s="193" t="s">
        <v>317</v>
      </c>
      <c r="B47" s="193" t="s">
        <v>504</v>
      </c>
      <c r="C47" s="194" t="s">
        <v>151</v>
      </c>
      <c r="D47" s="193" t="s">
        <v>68</v>
      </c>
      <c r="E47" s="195">
        <v>14</v>
      </c>
      <c r="F47" s="196">
        <f t="shared" si="3"/>
        <v>119.31</v>
      </c>
      <c r="G47" s="196">
        <f t="shared" si="4"/>
        <v>1670.34</v>
      </c>
      <c r="I47" s="126">
        <f t="shared" si="0"/>
        <v>119.31</v>
      </c>
      <c r="L47" s="6">
        <v>119.31</v>
      </c>
    </row>
    <row r="48" spans="1:12" s="1" customFormat="1" ht="22.5" x14ac:dyDescent="0.25">
      <c r="A48" s="193" t="s">
        <v>318</v>
      </c>
      <c r="B48" s="193" t="s">
        <v>505</v>
      </c>
      <c r="C48" s="194" t="s">
        <v>152</v>
      </c>
      <c r="D48" s="193" t="s">
        <v>68</v>
      </c>
      <c r="E48" s="195">
        <v>14</v>
      </c>
      <c r="F48" s="196">
        <f t="shared" si="3"/>
        <v>19.940000000000001</v>
      </c>
      <c r="G48" s="196">
        <f t="shared" si="4"/>
        <v>279.16000000000003</v>
      </c>
      <c r="I48" s="126">
        <f t="shared" si="0"/>
        <v>19.940000000000001</v>
      </c>
      <c r="L48" s="6">
        <v>19.940000000000001</v>
      </c>
    </row>
    <row r="49" spans="1:12" s="1" customFormat="1" x14ac:dyDescent="0.25">
      <c r="A49" s="189" t="s">
        <v>319</v>
      </c>
      <c r="B49" s="189"/>
      <c r="C49" s="190" t="s">
        <v>153</v>
      </c>
      <c r="D49" s="193"/>
      <c r="E49" s="195"/>
      <c r="F49" s="196"/>
      <c r="G49" s="196"/>
      <c r="I49" s="126">
        <f t="shared" si="0"/>
        <v>0</v>
      </c>
      <c r="L49" s="6">
        <v>0</v>
      </c>
    </row>
    <row r="50" spans="1:12" s="1" customFormat="1" ht="33.75" x14ac:dyDescent="0.25">
      <c r="A50" s="193" t="s">
        <v>320</v>
      </c>
      <c r="B50" s="193" t="s">
        <v>494</v>
      </c>
      <c r="C50" s="194" t="s">
        <v>138</v>
      </c>
      <c r="D50" s="193" t="s">
        <v>69</v>
      </c>
      <c r="E50" s="195">
        <v>0.23</v>
      </c>
      <c r="F50" s="196">
        <f t="shared" si="3"/>
        <v>124.43</v>
      </c>
      <c r="G50" s="196">
        <f t="shared" si="4"/>
        <v>28.62</v>
      </c>
      <c r="I50" s="126">
        <f t="shared" si="0"/>
        <v>124.43</v>
      </c>
      <c r="L50" s="6">
        <v>124.43</v>
      </c>
    </row>
    <row r="51" spans="1:12" s="1" customFormat="1" x14ac:dyDescent="0.25">
      <c r="A51" s="193" t="s">
        <v>321</v>
      </c>
      <c r="B51" s="193" t="s">
        <v>506</v>
      </c>
      <c r="C51" s="194" t="s">
        <v>154</v>
      </c>
      <c r="D51" s="193" t="s">
        <v>124</v>
      </c>
      <c r="E51" s="195">
        <v>4.5</v>
      </c>
      <c r="F51" s="196">
        <f t="shared" si="3"/>
        <v>1.99</v>
      </c>
      <c r="G51" s="196">
        <f t="shared" si="4"/>
        <v>8.9600000000000009</v>
      </c>
      <c r="H51" s="127"/>
      <c r="I51" s="126">
        <f t="shared" si="0"/>
        <v>1.99</v>
      </c>
      <c r="L51" s="6">
        <v>1.99</v>
      </c>
    </row>
    <row r="52" spans="1:12" s="1" customFormat="1" ht="33.75" x14ac:dyDescent="0.25">
      <c r="A52" s="193" t="s">
        <v>322</v>
      </c>
      <c r="B52" s="193" t="s">
        <v>507</v>
      </c>
      <c r="C52" s="194" t="s">
        <v>155</v>
      </c>
      <c r="D52" s="193" t="s">
        <v>68</v>
      </c>
      <c r="E52" s="195">
        <v>4.5</v>
      </c>
      <c r="F52" s="196">
        <f t="shared" si="3"/>
        <v>120.41</v>
      </c>
      <c r="G52" s="196">
        <f t="shared" si="4"/>
        <v>541.85</v>
      </c>
      <c r="I52" s="126">
        <f t="shared" si="0"/>
        <v>120.41</v>
      </c>
      <c r="L52" s="6">
        <v>120.41</v>
      </c>
    </row>
    <row r="53" spans="1:12" s="1" customFormat="1" ht="45" x14ac:dyDescent="0.25">
      <c r="A53" s="193" t="s">
        <v>323</v>
      </c>
      <c r="B53" s="193" t="s">
        <v>508</v>
      </c>
      <c r="C53" s="194" t="s">
        <v>156</v>
      </c>
      <c r="D53" s="193" t="s">
        <v>68</v>
      </c>
      <c r="E53" s="195">
        <v>4.5</v>
      </c>
      <c r="F53" s="196">
        <f t="shared" si="3"/>
        <v>49.77</v>
      </c>
      <c r="G53" s="196">
        <f t="shared" si="4"/>
        <v>223.97</v>
      </c>
      <c r="I53" s="126">
        <f t="shared" si="0"/>
        <v>49.77</v>
      </c>
      <c r="L53" s="6">
        <v>49.77</v>
      </c>
    </row>
    <row r="54" spans="1:12" s="1" customFormat="1" x14ac:dyDescent="0.25">
      <c r="A54" s="189" t="s">
        <v>324</v>
      </c>
      <c r="B54" s="189"/>
      <c r="C54" s="190" t="s">
        <v>157</v>
      </c>
      <c r="D54" s="193"/>
      <c r="E54" s="195"/>
      <c r="F54" s="196"/>
      <c r="G54" s="196"/>
      <c r="I54" s="126">
        <f t="shared" si="0"/>
        <v>0</v>
      </c>
      <c r="L54" s="6">
        <v>0</v>
      </c>
    </row>
    <row r="55" spans="1:12" s="1" customFormat="1" ht="33.75" x14ac:dyDescent="0.25">
      <c r="A55" s="193" t="s">
        <v>325</v>
      </c>
      <c r="B55" s="193" t="s">
        <v>499</v>
      </c>
      <c r="C55" s="194" t="s">
        <v>145</v>
      </c>
      <c r="D55" s="193" t="s">
        <v>68</v>
      </c>
      <c r="E55" s="195">
        <v>0.8</v>
      </c>
      <c r="F55" s="196">
        <f t="shared" si="3"/>
        <v>117.54</v>
      </c>
      <c r="G55" s="196">
        <f t="shared" si="4"/>
        <v>94.03</v>
      </c>
      <c r="H55" s="127"/>
      <c r="I55" s="126">
        <f t="shared" si="0"/>
        <v>117.54</v>
      </c>
      <c r="L55" s="6">
        <v>117.54</v>
      </c>
    </row>
    <row r="56" spans="1:12" s="1" customFormat="1" ht="33.75" x14ac:dyDescent="0.25">
      <c r="A56" s="193" t="s">
        <v>326</v>
      </c>
      <c r="B56" s="193" t="s">
        <v>116</v>
      </c>
      <c r="C56" s="194" t="s">
        <v>101</v>
      </c>
      <c r="D56" s="193" t="s">
        <v>68</v>
      </c>
      <c r="E56" s="195">
        <v>1.75</v>
      </c>
      <c r="F56" s="196">
        <f t="shared" si="3"/>
        <v>5.7</v>
      </c>
      <c r="G56" s="196">
        <f t="shared" si="4"/>
        <v>9.98</v>
      </c>
      <c r="I56" s="126">
        <f t="shared" si="0"/>
        <v>5.7</v>
      </c>
      <c r="L56" s="6">
        <v>5.7</v>
      </c>
    </row>
    <row r="57" spans="1:12" s="1" customFormat="1" ht="45" x14ac:dyDescent="0.25">
      <c r="A57" s="193" t="s">
        <v>327</v>
      </c>
      <c r="B57" s="193" t="s">
        <v>117</v>
      </c>
      <c r="C57" s="194" t="s">
        <v>102</v>
      </c>
      <c r="D57" s="193" t="s">
        <v>68</v>
      </c>
      <c r="E57" s="195">
        <v>1.75</v>
      </c>
      <c r="F57" s="196">
        <f t="shared" si="3"/>
        <v>70.62</v>
      </c>
      <c r="G57" s="196">
        <f t="shared" si="4"/>
        <v>123.59</v>
      </c>
      <c r="I57" s="126">
        <f t="shared" si="0"/>
        <v>70.62</v>
      </c>
      <c r="L57" s="6">
        <v>70.62</v>
      </c>
    </row>
    <row r="58" spans="1:12" s="1" customFormat="1" ht="22.5" x14ac:dyDescent="0.25">
      <c r="A58" s="193" t="s">
        <v>328</v>
      </c>
      <c r="B58" s="193" t="s">
        <v>120</v>
      </c>
      <c r="C58" s="194" t="s">
        <v>103</v>
      </c>
      <c r="D58" s="193" t="s">
        <v>68</v>
      </c>
      <c r="E58" s="195">
        <v>1.75</v>
      </c>
      <c r="F58" s="196">
        <f t="shared" si="3"/>
        <v>16.559999999999999</v>
      </c>
      <c r="G58" s="196">
        <f t="shared" si="4"/>
        <v>28.98</v>
      </c>
      <c r="H58" s="127"/>
      <c r="I58" s="126">
        <f t="shared" si="0"/>
        <v>16.559999999999999</v>
      </c>
      <c r="L58" s="6">
        <v>16.559999999999999</v>
      </c>
    </row>
    <row r="59" spans="1:12" s="1" customFormat="1" ht="22.5" x14ac:dyDescent="0.25">
      <c r="A59" s="193" t="s">
        <v>329</v>
      </c>
      <c r="B59" s="193" t="s">
        <v>509</v>
      </c>
      <c r="C59" s="194" t="s">
        <v>158</v>
      </c>
      <c r="D59" s="193" t="s">
        <v>68</v>
      </c>
      <c r="E59" s="195">
        <v>0.36</v>
      </c>
      <c r="F59" s="196">
        <f t="shared" si="3"/>
        <v>176.55</v>
      </c>
      <c r="G59" s="196">
        <f t="shared" si="4"/>
        <v>63.56</v>
      </c>
      <c r="I59" s="126">
        <f t="shared" si="0"/>
        <v>176.55</v>
      </c>
      <c r="L59" s="6">
        <v>176.55</v>
      </c>
    </row>
    <row r="60" spans="1:12" s="1" customFormat="1" ht="33.75" x14ac:dyDescent="0.25">
      <c r="A60" s="193" t="s">
        <v>330</v>
      </c>
      <c r="B60" s="193" t="s">
        <v>503</v>
      </c>
      <c r="C60" s="194" t="s">
        <v>150</v>
      </c>
      <c r="D60" s="193" t="s">
        <v>124</v>
      </c>
      <c r="E60" s="195">
        <v>0.81</v>
      </c>
      <c r="F60" s="196">
        <f t="shared" si="3"/>
        <v>53.41</v>
      </c>
      <c r="G60" s="196">
        <f t="shared" si="4"/>
        <v>43.26</v>
      </c>
      <c r="I60" s="126">
        <f t="shared" si="0"/>
        <v>53.41</v>
      </c>
      <c r="L60" s="6">
        <v>53.41</v>
      </c>
    </row>
    <row r="61" spans="1:12" s="1" customFormat="1" ht="33.75" x14ac:dyDescent="0.25">
      <c r="A61" s="193" t="s">
        <v>331</v>
      </c>
      <c r="B61" s="193" t="s">
        <v>109</v>
      </c>
      <c r="C61" s="194" t="s">
        <v>95</v>
      </c>
      <c r="D61" s="193" t="s">
        <v>69</v>
      </c>
      <c r="E61" s="195">
        <v>0.04</v>
      </c>
      <c r="F61" s="196">
        <f t="shared" si="3"/>
        <v>491.35</v>
      </c>
      <c r="G61" s="196">
        <f t="shared" si="4"/>
        <v>19.649999999999999</v>
      </c>
      <c r="I61" s="126">
        <f t="shared" si="0"/>
        <v>491.35</v>
      </c>
      <c r="L61" s="6">
        <v>491.35</v>
      </c>
    </row>
    <row r="62" spans="1:12" s="1" customFormat="1" x14ac:dyDescent="0.25">
      <c r="A62" s="189" t="s">
        <v>332</v>
      </c>
      <c r="B62" s="189"/>
      <c r="C62" s="190" t="s">
        <v>159</v>
      </c>
      <c r="D62" s="193"/>
      <c r="E62" s="195"/>
      <c r="F62" s="196"/>
      <c r="G62" s="196"/>
      <c r="I62" s="126">
        <f t="shared" si="0"/>
        <v>0</v>
      </c>
      <c r="L62" s="6">
        <v>0</v>
      </c>
    </row>
    <row r="63" spans="1:12" s="1" customFormat="1" ht="33.75" x14ac:dyDescent="0.25">
      <c r="A63" s="193" t="s">
        <v>333</v>
      </c>
      <c r="B63" s="193" t="s">
        <v>494</v>
      </c>
      <c r="C63" s="194" t="s">
        <v>138</v>
      </c>
      <c r="D63" s="193" t="s">
        <v>69</v>
      </c>
      <c r="E63" s="195">
        <v>0.55000000000000004</v>
      </c>
      <c r="F63" s="196">
        <f t="shared" si="3"/>
        <v>124.43</v>
      </c>
      <c r="G63" s="196">
        <f t="shared" si="4"/>
        <v>68.44</v>
      </c>
      <c r="I63" s="126">
        <f t="shared" si="0"/>
        <v>124.43</v>
      </c>
      <c r="L63" s="6">
        <v>124.43</v>
      </c>
    </row>
    <row r="64" spans="1:12" s="1" customFormat="1" x14ac:dyDescent="0.25">
      <c r="A64" s="193" t="s">
        <v>334</v>
      </c>
      <c r="B64" s="193" t="s">
        <v>506</v>
      </c>
      <c r="C64" s="194" t="s">
        <v>154</v>
      </c>
      <c r="D64" s="193" t="s">
        <v>124</v>
      </c>
      <c r="E64" s="195">
        <v>10.96</v>
      </c>
      <c r="F64" s="196">
        <f t="shared" si="3"/>
        <v>1.99</v>
      </c>
      <c r="G64" s="196">
        <f t="shared" si="4"/>
        <v>21.81</v>
      </c>
      <c r="I64" s="126">
        <f t="shared" si="0"/>
        <v>1.99</v>
      </c>
      <c r="L64" s="6">
        <v>1.99</v>
      </c>
    </row>
    <row r="65" spans="1:12" s="1" customFormat="1" ht="33.75" x14ac:dyDescent="0.25">
      <c r="A65" s="193" t="s">
        <v>335</v>
      </c>
      <c r="B65" s="193" t="s">
        <v>507</v>
      </c>
      <c r="C65" s="194" t="s">
        <v>155</v>
      </c>
      <c r="D65" s="193" t="s">
        <v>68</v>
      </c>
      <c r="E65" s="195">
        <v>10.96</v>
      </c>
      <c r="F65" s="196">
        <f t="shared" si="3"/>
        <v>120.41</v>
      </c>
      <c r="G65" s="196">
        <f t="shared" si="4"/>
        <v>1319.69</v>
      </c>
      <c r="I65" s="126">
        <f t="shared" si="0"/>
        <v>120.41</v>
      </c>
      <c r="L65" s="6">
        <v>120.41</v>
      </c>
    </row>
    <row r="66" spans="1:12" s="1" customFormat="1" x14ac:dyDescent="0.25">
      <c r="A66" s="189">
        <v>4</v>
      </c>
      <c r="B66" s="189"/>
      <c r="C66" s="190" t="s">
        <v>160</v>
      </c>
      <c r="D66" s="193"/>
      <c r="E66" s="195"/>
      <c r="F66" s="196"/>
      <c r="G66" s="196"/>
      <c r="H66" s="127">
        <f>SUM(G66:G69)</f>
        <v>192.17000000000002</v>
      </c>
      <c r="I66" s="126">
        <f t="shared" si="0"/>
        <v>0</v>
      </c>
      <c r="L66" s="6">
        <v>0</v>
      </c>
    </row>
    <row r="67" spans="1:12" s="1" customFormat="1" ht="33.75" x14ac:dyDescent="0.25">
      <c r="A67" s="193" t="s">
        <v>336</v>
      </c>
      <c r="B67" s="193" t="s">
        <v>494</v>
      </c>
      <c r="C67" s="194" t="s">
        <v>138</v>
      </c>
      <c r="D67" s="193" t="s">
        <v>69</v>
      </c>
      <c r="E67" s="195">
        <v>0.05</v>
      </c>
      <c r="F67" s="196">
        <f t="shared" si="3"/>
        <v>124.43</v>
      </c>
      <c r="G67" s="196">
        <f t="shared" si="4"/>
        <v>6.22</v>
      </c>
      <c r="I67" s="126">
        <f t="shared" si="0"/>
        <v>124.43</v>
      </c>
      <c r="L67" s="6">
        <v>124.43</v>
      </c>
    </row>
    <row r="68" spans="1:12" s="1" customFormat="1" ht="33.75" x14ac:dyDescent="0.25">
      <c r="A68" s="193" t="s">
        <v>337</v>
      </c>
      <c r="B68" s="193" t="s">
        <v>493</v>
      </c>
      <c r="C68" s="194" t="s">
        <v>137</v>
      </c>
      <c r="D68" s="193" t="s">
        <v>68</v>
      </c>
      <c r="E68" s="195">
        <v>0.6</v>
      </c>
      <c r="F68" s="196">
        <f t="shared" si="3"/>
        <v>109.24</v>
      </c>
      <c r="G68" s="196">
        <f t="shared" si="4"/>
        <v>65.540000000000006</v>
      </c>
      <c r="I68" s="126">
        <f t="shared" si="0"/>
        <v>109.24</v>
      </c>
      <c r="L68" s="6">
        <v>109.24</v>
      </c>
    </row>
    <row r="69" spans="1:12" s="1" customFormat="1" ht="33.75" x14ac:dyDescent="0.25">
      <c r="A69" s="193" t="s">
        <v>338</v>
      </c>
      <c r="B69" s="193" t="s">
        <v>507</v>
      </c>
      <c r="C69" s="194" t="s">
        <v>155</v>
      </c>
      <c r="D69" s="193" t="s">
        <v>68</v>
      </c>
      <c r="E69" s="195">
        <v>1</v>
      </c>
      <c r="F69" s="196">
        <f t="shared" si="3"/>
        <v>120.41</v>
      </c>
      <c r="G69" s="196">
        <f t="shared" si="4"/>
        <v>120.41</v>
      </c>
      <c r="I69" s="126">
        <f t="shared" si="0"/>
        <v>120.41</v>
      </c>
      <c r="L69" s="6">
        <v>120.41</v>
      </c>
    </row>
    <row r="70" spans="1:12" s="1" customFormat="1" x14ac:dyDescent="0.25">
      <c r="A70" s="189">
        <v>5</v>
      </c>
      <c r="B70" s="189"/>
      <c r="C70" s="190" t="s">
        <v>161</v>
      </c>
      <c r="D70" s="193"/>
      <c r="E70" s="195"/>
      <c r="F70" s="196"/>
      <c r="G70" s="196"/>
      <c r="H70" s="127">
        <f>SUM(G70:G79)</f>
        <v>652.78</v>
      </c>
      <c r="I70" s="126">
        <f t="shared" si="0"/>
        <v>0</v>
      </c>
      <c r="L70" s="6">
        <v>0</v>
      </c>
    </row>
    <row r="71" spans="1:12" s="1" customFormat="1" x14ac:dyDescent="0.25">
      <c r="A71" s="189" t="s">
        <v>339</v>
      </c>
      <c r="B71" s="189"/>
      <c r="C71" s="190" t="s">
        <v>162</v>
      </c>
      <c r="D71" s="193"/>
      <c r="E71" s="195"/>
      <c r="F71" s="196"/>
      <c r="G71" s="196"/>
      <c r="I71" s="126">
        <f t="shared" si="0"/>
        <v>0</v>
      </c>
      <c r="L71" s="6">
        <v>0</v>
      </c>
    </row>
    <row r="72" spans="1:12" s="1" customFormat="1" ht="22.5" x14ac:dyDescent="0.25">
      <c r="A72" s="193" t="s">
        <v>340</v>
      </c>
      <c r="B72" s="193" t="s">
        <v>114</v>
      </c>
      <c r="C72" s="194" t="s">
        <v>99</v>
      </c>
      <c r="D72" s="193" t="s">
        <v>69</v>
      </c>
      <c r="E72" s="195">
        <v>0.88</v>
      </c>
      <c r="F72" s="196">
        <f t="shared" si="3"/>
        <v>109.38</v>
      </c>
      <c r="G72" s="196">
        <f t="shared" si="4"/>
        <v>96.25</v>
      </c>
      <c r="H72" s="127"/>
      <c r="I72" s="126">
        <f t="shared" si="0"/>
        <v>109.38</v>
      </c>
      <c r="L72" s="6">
        <v>109.38</v>
      </c>
    </row>
    <row r="73" spans="1:12" s="1" customFormat="1" ht="33.75" x14ac:dyDescent="0.25">
      <c r="A73" s="193" t="s">
        <v>341</v>
      </c>
      <c r="B73" s="193" t="s">
        <v>499</v>
      </c>
      <c r="C73" s="194" t="s">
        <v>145</v>
      </c>
      <c r="D73" s="193" t="s">
        <v>68</v>
      </c>
      <c r="E73" s="195">
        <v>3.2</v>
      </c>
      <c r="F73" s="196">
        <f t="shared" si="3"/>
        <v>117.54</v>
      </c>
      <c r="G73" s="196">
        <f t="shared" si="4"/>
        <v>376.13</v>
      </c>
      <c r="I73" s="126">
        <f t="shared" si="0"/>
        <v>117.54</v>
      </c>
      <c r="L73" s="6">
        <v>117.54</v>
      </c>
    </row>
    <row r="74" spans="1:12" s="1" customFormat="1" ht="33.75" x14ac:dyDescent="0.25">
      <c r="A74" s="193" t="s">
        <v>342</v>
      </c>
      <c r="B74" s="193" t="s">
        <v>116</v>
      </c>
      <c r="C74" s="194" t="s">
        <v>101</v>
      </c>
      <c r="D74" s="193" t="s">
        <v>68</v>
      </c>
      <c r="E74" s="195">
        <v>2.2400000000000002</v>
      </c>
      <c r="F74" s="196">
        <f t="shared" si="3"/>
        <v>5.7</v>
      </c>
      <c r="G74" s="196">
        <f t="shared" si="4"/>
        <v>12.77</v>
      </c>
      <c r="I74" s="126">
        <f t="shared" si="0"/>
        <v>5.7</v>
      </c>
      <c r="L74" s="6">
        <v>5.7</v>
      </c>
    </row>
    <row r="75" spans="1:12" s="1" customFormat="1" ht="33.75" x14ac:dyDescent="0.25">
      <c r="A75" s="193" t="s">
        <v>343</v>
      </c>
      <c r="B75" s="193" t="s">
        <v>510</v>
      </c>
      <c r="C75" s="194" t="s">
        <v>163</v>
      </c>
      <c r="D75" s="193" t="s">
        <v>91</v>
      </c>
      <c r="E75" s="195">
        <v>0.03</v>
      </c>
      <c r="F75" s="196">
        <f t="shared" si="3"/>
        <v>45.77</v>
      </c>
      <c r="G75" s="196">
        <f t="shared" si="4"/>
        <v>1.37</v>
      </c>
      <c r="I75" s="126">
        <f t="shared" ref="I75:I138" si="5">ROUND(L75-(L75*$K$10),2)</f>
        <v>45.77</v>
      </c>
      <c r="L75" s="6">
        <v>45.77</v>
      </c>
    </row>
    <row r="76" spans="1:12" s="1" customFormat="1" x14ac:dyDescent="0.25">
      <c r="A76" s="189" t="s">
        <v>344</v>
      </c>
      <c r="B76" s="189"/>
      <c r="C76" s="190" t="s">
        <v>164</v>
      </c>
      <c r="D76" s="193"/>
      <c r="E76" s="195"/>
      <c r="F76" s="196"/>
      <c r="G76" s="196"/>
      <c r="I76" s="126">
        <f t="shared" si="5"/>
        <v>0</v>
      </c>
      <c r="L76" s="6">
        <v>0</v>
      </c>
    </row>
    <row r="77" spans="1:12" s="1" customFormat="1" ht="22.5" x14ac:dyDescent="0.25">
      <c r="A77" s="193" t="s">
        <v>345</v>
      </c>
      <c r="B77" s="193" t="s">
        <v>509</v>
      </c>
      <c r="C77" s="194" t="s">
        <v>158</v>
      </c>
      <c r="D77" s="193" t="s">
        <v>68</v>
      </c>
      <c r="E77" s="195">
        <v>0.5</v>
      </c>
      <c r="F77" s="196">
        <f t="shared" si="3"/>
        <v>176.55</v>
      </c>
      <c r="G77" s="196">
        <f t="shared" si="4"/>
        <v>88.28</v>
      </c>
      <c r="I77" s="126">
        <f t="shared" si="5"/>
        <v>176.55</v>
      </c>
      <c r="L77" s="6">
        <v>176.55</v>
      </c>
    </row>
    <row r="78" spans="1:12" s="1" customFormat="1" ht="33.75" x14ac:dyDescent="0.25">
      <c r="A78" s="193" t="s">
        <v>346</v>
      </c>
      <c r="B78" s="193" t="s">
        <v>503</v>
      </c>
      <c r="C78" s="194" t="s">
        <v>150</v>
      </c>
      <c r="D78" s="193" t="s">
        <v>124</v>
      </c>
      <c r="E78" s="195">
        <v>1</v>
      </c>
      <c r="F78" s="196">
        <f t="shared" ref="F78:F141" si="6">ROUND(I78,2)</f>
        <v>53.41</v>
      </c>
      <c r="G78" s="196">
        <f t="shared" ref="G78:G141" si="7">ROUND(F78*E78,2)</f>
        <v>53.41</v>
      </c>
      <c r="I78" s="126">
        <f t="shared" si="5"/>
        <v>53.41</v>
      </c>
      <c r="L78" s="6">
        <v>53.41</v>
      </c>
    </row>
    <row r="79" spans="1:12" s="1" customFormat="1" ht="33.75" x14ac:dyDescent="0.25">
      <c r="A79" s="193" t="s">
        <v>347</v>
      </c>
      <c r="B79" s="193" t="s">
        <v>109</v>
      </c>
      <c r="C79" s="194" t="s">
        <v>95</v>
      </c>
      <c r="D79" s="193" t="s">
        <v>69</v>
      </c>
      <c r="E79" s="195">
        <v>0.05</v>
      </c>
      <c r="F79" s="196">
        <f t="shared" si="6"/>
        <v>491.35</v>
      </c>
      <c r="G79" s="196">
        <f t="shared" si="7"/>
        <v>24.57</v>
      </c>
      <c r="I79" s="126">
        <f t="shared" si="5"/>
        <v>491.35</v>
      </c>
      <c r="L79" s="6">
        <v>491.35</v>
      </c>
    </row>
    <row r="80" spans="1:12" s="1" customFormat="1" x14ac:dyDescent="0.25">
      <c r="A80" s="189">
        <v>6</v>
      </c>
      <c r="B80" s="189"/>
      <c r="C80" s="190" t="s">
        <v>165</v>
      </c>
      <c r="D80" s="193"/>
      <c r="E80" s="195"/>
      <c r="F80" s="196"/>
      <c r="G80" s="196"/>
      <c r="H80" s="127">
        <f>SUM(G80:G112)</f>
        <v>19722.53</v>
      </c>
      <c r="I80" s="126">
        <f t="shared" si="5"/>
        <v>0</v>
      </c>
      <c r="L80" s="6">
        <v>0</v>
      </c>
    </row>
    <row r="81" spans="1:12" s="1" customFormat="1" x14ac:dyDescent="0.25">
      <c r="A81" s="189" t="s">
        <v>348</v>
      </c>
      <c r="B81" s="189"/>
      <c r="C81" s="190" t="s">
        <v>162</v>
      </c>
      <c r="D81" s="193"/>
      <c r="E81" s="195"/>
      <c r="F81" s="196"/>
      <c r="G81" s="196"/>
      <c r="I81" s="126">
        <f t="shared" si="5"/>
        <v>0</v>
      </c>
      <c r="L81" s="6">
        <v>0</v>
      </c>
    </row>
    <row r="82" spans="1:12" s="1" customFormat="1" ht="22.5" x14ac:dyDescent="0.25">
      <c r="A82" s="193" t="s">
        <v>349</v>
      </c>
      <c r="B82" s="193" t="s">
        <v>114</v>
      </c>
      <c r="C82" s="194" t="s">
        <v>99</v>
      </c>
      <c r="D82" s="193" t="s">
        <v>69</v>
      </c>
      <c r="E82" s="195">
        <v>0.74</v>
      </c>
      <c r="F82" s="196">
        <f t="shared" si="6"/>
        <v>109.38</v>
      </c>
      <c r="G82" s="196">
        <f t="shared" si="7"/>
        <v>80.94</v>
      </c>
      <c r="I82" s="126">
        <f t="shared" si="5"/>
        <v>109.38</v>
      </c>
      <c r="L82" s="6">
        <v>109.38</v>
      </c>
    </row>
    <row r="83" spans="1:12" s="1" customFormat="1" ht="22.5" x14ac:dyDescent="0.25">
      <c r="A83" s="193" t="s">
        <v>350</v>
      </c>
      <c r="B83" s="193" t="s">
        <v>511</v>
      </c>
      <c r="C83" s="194" t="s">
        <v>166</v>
      </c>
      <c r="D83" s="193" t="s">
        <v>126</v>
      </c>
      <c r="E83" s="195">
        <v>13</v>
      </c>
      <c r="F83" s="196">
        <f t="shared" si="6"/>
        <v>51.28</v>
      </c>
      <c r="G83" s="196">
        <f t="shared" si="7"/>
        <v>666.64</v>
      </c>
      <c r="I83" s="126">
        <f t="shared" si="5"/>
        <v>51.28</v>
      </c>
      <c r="L83" s="6">
        <v>51.28</v>
      </c>
    </row>
    <row r="84" spans="1:12" s="1" customFormat="1" x14ac:dyDescent="0.25">
      <c r="A84" s="193" t="s">
        <v>351</v>
      </c>
      <c r="B84" s="193" t="s">
        <v>512</v>
      </c>
      <c r="C84" s="194" t="s">
        <v>167</v>
      </c>
      <c r="D84" s="193" t="s">
        <v>126</v>
      </c>
      <c r="E84" s="195">
        <v>8</v>
      </c>
      <c r="F84" s="196">
        <f t="shared" si="6"/>
        <v>40.57</v>
      </c>
      <c r="G84" s="196">
        <f t="shared" si="7"/>
        <v>324.56</v>
      </c>
      <c r="I84" s="126">
        <f t="shared" si="5"/>
        <v>40.57</v>
      </c>
      <c r="L84" s="6">
        <v>40.57</v>
      </c>
    </row>
    <row r="85" spans="1:12" s="1" customFormat="1" x14ac:dyDescent="0.25">
      <c r="A85" s="189" t="s">
        <v>352</v>
      </c>
      <c r="B85" s="189"/>
      <c r="C85" s="190" t="s">
        <v>136</v>
      </c>
      <c r="D85" s="193"/>
      <c r="E85" s="195"/>
      <c r="F85" s="196"/>
      <c r="G85" s="196"/>
      <c r="I85" s="126">
        <f t="shared" si="5"/>
        <v>0</v>
      </c>
      <c r="L85" s="6">
        <v>0</v>
      </c>
    </row>
    <row r="86" spans="1:12" s="1" customFormat="1" ht="22.5" x14ac:dyDescent="0.25">
      <c r="A86" s="193" t="s">
        <v>353</v>
      </c>
      <c r="B86" s="193" t="s">
        <v>114</v>
      </c>
      <c r="C86" s="194" t="s">
        <v>99</v>
      </c>
      <c r="D86" s="193" t="s">
        <v>69</v>
      </c>
      <c r="E86" s="195">
        <v>1.8</v>
      </c>
      <c r="F86" s="196">
        <f t="shared" si="6"/>
        <v>109.38</v>
      </c>
      <c r="G86" s="196">
        <f t="shared" si="7"/>
        <v>196.88</v>
      </c>
      <c r="H86" s="127"/>
      <c r="I86" s="126">
        <f t="shared" si="5"/>
        <v>109.38</v>
      </c>
      <c r="L86" s="6">
        <v>109.38</v>
      </c>
    </row>
    <row r="87" spans="1:12" s="1" customFormat="1" ht="33.75" x14ac:dyDescent="0.25">
      <c r="A87" s="193" t="s">
        <v>354</v>
      </c>
      <c r="B87" s="193" t="s">
        <v>493</v>
      </c>
      <c r="C87" s="194" t="s">
        <v>137</v>
      </c>
      <c r="D87" s="193" t="s">
        <v>68</v>
      </c>
      <c r="E87" s="195">
        <v>24</v>
      </c>
      <c r="F87" s="196">
        <f t="shared" si="6"/>
        <v>109.24</v>
      </c>
      <c r="G87" s="196">
        <f t="shared" si="7"/>
        <v>2621.76</v>
      </c>
      <c r="I87" s="126">
        <f t="shared" si="5"/>
        <v>109.24</v>
      </c>
      <c r="L87" s="6">
        <v>109.24</v>
      </c>
    </row>
    <row r="88" spans="1:12" s="1" customFormat="1" ht="22.5" x14ac:dyDescent="0.25">
      <c r="A88" s="193" t="s">
        <v>355</v>
      </c>
      <c r="B88" s="193" t="s">
        <v>110</v>
      </c>
      <c r="C88" s="194" t="s">
        <v>96</v>
      </c>
      <c r="D88" s="193" t="s">
        <v>123</v>
      </c>
      <c r="E88" s="195">
        <v>157.6</v>
      </c>
      <c r="F88" s="196">
        <f t="shared" si="6"/>
        <v>25.41</v>
      </c>
      <c r="G88" s="196">
        <f t="shared" si="7"/>
        <v>4004.62</v>
      </c>
      <c r="I88" s="126">
        <f t="shared" si="5"/>
        <v>25.41</v>
      </c>
      <c r="L88" s="6">
        <v>25.41</v>
      </c>
    </row>
    <row r="89" spans="1:12" s="1" customFormat="1" ht="22.5" x14ac:dyDescent="0.25">
      <c r="A89" s="193" t="s">
        <v>356</v>
      </c>
      <c r="B89" s="193" t="s">
        <v>108</v>
      </c>
      <c r="C89" s="194" t="s">
        <v>94</v>
      </c>
      <c r="D89" s="193" t="s">
        <v>123</v>
      </c>
      <c r="E89" s="195">
        <v>63.2</v>
      </c>
      <c r="F89" s="196">
        <f t="shared" si="6"/>
        <v>21.57</v>
      </c>
      <c r="G89" s="196">
        <f t="shared" si="7"/>
        <v>1363.22</v>
      </c>
      <c r="I89" s="126">
        <f t="shared" si="5"/>
        <v>21.57</v>
      </c>
      <c r="L89" s="6">
        <v>21.57</v>
      </c>
    </row>
    <row r="90" spans="1:12" s="1" customFormat="1" ht="33.75" x14ac:dyDescent="0.25">
      <c r="A90" s="193" t="s">
        <v>357</v>
      </c>
      <c r="B90" s="193" t="s">
        <v>109</v>
      </c>
      <c r="C90" s="194" t="s">
        <v>95</v>
      </c>
      <c r="D90" s="193" t="s">
        <v>69</v>
      </c>
      <c r="E90" s="195">
        <v>1.8</v>
      </c>
      <c r="F90" s="196">
        <f t="shared" si="6"/>
        <v>491.35</v>
      </c>
      <c r="G90" s="196">
        <f t="shared" si="7"/>
        <v>884.43</v>
      </c>
      <c r="I90" s="126">
        <f t="shared" si="5"/>
        <v>491.35</v>
      </c>
      <c r="L90" s="6">
        <v>491.35</v>
      </c>
    </row>
    <row r="91" spans="1:12" s="1" customFormat="1" x14ac:dyDescent="0.25">
      <c r="A91" s="189" t="s">
        <v>358</v>
      </c>
      <c r="B91" s="189"/>
      <c r="C91" s="190" t="s">
        <v>168</v>
      </c>
      <c r="D91" s="193"/>
      <c r="E91" s="195"/>
      <c r="F91" s="196"/>
      <c r="G91" s="196"/>
      <c r="I91" s="126">
        <f t="shared" si="5"/>
        <v>0</v>
      </c>
      <c r="L91" s="6">
        <v>0</v>
      </c>
    </row>
    <row r="92" spans="1:12" s="1" customFormat="1" ht="33.75" x14ac:dyDescent="0.25">
      <c r="A92" s="193" t="s">
        <v>359</v>
      </c>
      <c r="B92" s="193" t="s">
        <v>109</v>
      </c>
      <c r="C92" s="194" t="s">
        <v>95</v>
      </c>
      <c r="D92" s="193" t="s">
        <v>69</v>
      </c>
      <c r="E92" s="195">
        <v>0.64</v>
      </c>
      <c r="F92" s="196">
        <f t="shared" si="6"/>
        <v>491.35</v>
      </c>
      <c r="G92" s="196">
        <f t="shared" si="7"/>
        <v>314.45999999999998</v>
      </c>
      <c r="I92" s="126">
        <f t="shared" si="5"/>
        <v>491.35</v>
      </c>
      <c r="L92" s="6">
        <v>491.35</v>
      </c>
    </row>
    <row r="93" spans="1:12" s="1" customFormat="1" x14ac:dyDescent="0.25">
      <c r="A93" s="189" t="s">
        <v>360</v>
      </c>
      <c r="B93" s="189"/>
      <c r="C93" s="190" t="s">
        <v>169</v>
      </c>
      <c r="D93" s="193"/>
      <c r="E93" s="195"/>
      <c r="F93" s="196"/>
      <c r="G93" s="196"/>
      <c r="I93" s="126">
        <f t="shared" si="5"/>
        <v>0</v>
      </c>
      <c r="L93" s="6">
        <v>0</v>
      </c>
    </row>
    <row r="94" spans="1:12" s="1" customFormat="1" ht="22.5" x14ac:dyDescent="0.25">
      <c r="A94" s="193" t="s">
        <v>361</v>
      </c>
      <c r="B94" s="193" t="s">
        <v>114</v>
      </c>
      <c r="C94" s="194" t="s">
        <v>99</v>
      </c>
      <c r="D94" s="193" t="s">
        <v>69</v>
      </c>
      <c r="E94" s="195">
        <v>1</v>
      </c>
      <c r="F94" s="196">
        <f t="shared" si="6"/>
        <v>109.38</v>
      </c>
      <c r="G94" s="196">
        <f t="shared" si="7"/>
        <v>109.38</v>
      </c>
      <c r="I94" s="126">
        <f t="shared" si="5"/>
        <v>109.38</v>
      </c>
      <c r="L94" s="6">
        <v>109.38</v>
      </c>
    </row>
    <row r="95" spans="1:12" s="1" customFormat="1" ht="33.75" x14ac:dyDescent="0.25">
      <c r="A95" s="193" t="s">
        <v>362</v>
      </c>
      <c r="B95" s="193" t="s">
        <v>109</v>
      </c>
      <c r="C95" s="194" t="s">
        <v>95</v>
      </c>
      <c r="D95" s="193" t="s">
        <v>69</v>
      </c>
      <c r="E95" s="195">
        <v>1</v>
      </c>
      <c r="F95" s="196">
        <f t="shared" si="6"/>
        <v>491.35</v>
      </c>
      <c r="G95" s="196">
        <f t="shared" si="7"/>
        <v>491.35</v>
      </c>
      <c r="I95" s="126">
        <f t="shared" si="5"/>
        <v>491.35</v>
      </c>
      <c r="L95" s="6">
        <v>491.35</v>
      </c>
    </row>
    <row r="96" spans="1:12" s="1" customFormat="1" x14ac:dyDescent="0.25">
      <c r="A96" s="189" t="s">
        <v>363</v>
      </c>
      <c r="B96" s="189"/>
      <c r="C96" s="190" t="s">
        <v>170</v>
      </c>
      <c r="D96" s="193"/>
      <c r="E96" s="195"/>
      <c r="F96" s="196"/>
      <c r="G96" s="196"/>
      <c r="I96" s="126">
        <f t="shared" si="5"/>
        <v>0</v>
      </c>
      <c r="L96" s="6">
        <v>0</v>
      </c>
    </row>
    <row r="97" spans="1:12" s="1" customFormat="1" ht="33.75" x14ac:dyDescent="0.25">
      <c r="A97" s="193" t="s">
        <v>364</v>
      </c>
      <c r="B97" s="193" t="s">
        <v>493</v>
      </c>
      <c r="C97" s="194" t="s">
        <v>137</v>
      </c>
      <c r="D97" s="193" t="s">
        <v>68</v>
      </c>
      <c r="E97" s="195">
        <v>2.35</v>
      </c>
      <c r="F97" s="196">
        <f t="shared" si="6"/>
        <v>109.24</v>
      </c>
      <c r="G97" s="196">
        <f t="shared" si="7"/>
        <v>256.70999999999998</v>
      </c>
      <c r="I97" s="126">
        <f t="shared" si="5"/>
        <v>109.24</v>
      </c>
      <c r="L97" s="6">
        <v>109.24</v>
      </c>
    </row>
    <row r="98" spans="1:12" s="1" customFormat="1" ht="33.75" x14ac:dyDescent="0.25">
      <c r="A98" s="193" t="s">
        <v>365</v>
      </c>
      <c r="B98" s="193" t="s">
        <v>109</v>
      </c>
      <c r="C98" s="194" t="s">
        <v>95</v>
      </c>
      <c r="D98" s="193" t="s">
        <v>69</v>
      </c>
      <c r="E98" s="195">
        <v>0.28000000000000003</v>
      </c>
      <c r="F98" s="196">
        <f t="shared" si="6"/>
        <v>491.35</v>
      </c>
      <c r="G98" s="196">
        <f t="shared" si="7"/>
        <v>137.58000000000001</v>
      </c>
      <c r="I98" s="126">
        <f t="shared" si="5"/>
        <v>491.35</v>
      </c>
      <c r="L98" s="6">
        <v>491.35</v>
      </c>
    </row>
    <row r="99" spans="1:12" s="1" customFormat="1" ht="22.5" x14ac:dyDescent="0.25">
      <c r="A99" s="193" t="s">
        <v>366</v>
      </c>
      <c r="B99" s="193" t="s">
        <v>110</v>
      </c>
      <c r="C99" s="194" t="s">
        <v>96</v>
      </c>
      <c r="D99" s="193" t="s">
        <v>123</v>
      </c>
      <c r="E99" s="195">
        <v>5.79</v>
      </c>
      <c r="F99" s="196">
        <f t="shared" si="6"/>
        <v>25.41</v>
      </c>
      <c r="G99" s="196">
        <f t="shared" si="7"/>
        <v>147.12</v>
      </c>
      <c r="H99" s="127"/>
      <c r="I99" s="126">
        <f t="shared" si="5"/>
        <v>25.41</v>
      </c>
      <c r="L99" s="6">
        <v>25.41</v>
      </c>
    </row>
    <row r="100" spans="1:12" s="1" customFormat="1" ht="22.5" x14ac:dyDescent="0.25">
      <c r="A100" s="193" t="s">
        <v>367</v>
      </c>
      <c r="B100" s="193" t="s">
        <v>108</v>
      </c>
      <c r="C100" s="194" t="s">
        <v>94</v>
      </c>
      <c r="D100" s="193" t="s">
        <v>123</v>
      </c>
      <c r="E100" s="195">
        <v>8.2200000000000006</v>
      </c>
      <c r="F100" s="196">
        <f t="shared" si="6"/>
        <v>21.57</v>
      </c>
      <c r="G100" s="196">
        <f t="shared" si="7"/>
        <v>177.31</v>
      </c>
      <c r="I100" s="126">
        <f t="shared" si="5"/>
        <v>21.57</v>
      </c>
      <c r="L100" s="6">
        <v>21.57</v>
      </c>
    </row>
    <row r="101" spans="1:12" s="1" customFormat="1" x14ac:dyDescent="0.25">
      <c r="A101" s="189" t="s">
        <v>368</v>
      </c>
      <c r="B101" s="189"/>
      <c r="C101" s="190" t="s">
        <v>171</v>
      </c>
      <c r="D101" s="193"/>
      <c r="E101" s="195"/>
      <c r="F101" s="196"/>
      <c r="G101" s="196"/>
      <c r="I101" s="126">
        <f t="shared" si="5"/>
        <v>0</v>
      </c>
      <c r="L101" s="6">
        <v>0</v>
      </c>
    </row>
    <row r="102" spans="1:12" s="1" customFormat="1" ht="22.5" x14ac:dyDescent="0.25">
      <c r="A102" s="193" t="s">
        <v>369</v>
      </c>
      <c r="B102" s="193" t="s">
        <v>114</v>
      </c>
      <c r="C102" s="194" t="s">
        <v>99</v>
      </c>
      <c r="D102" s="193" t="s">
        <v>69</v>
      </c>
      <c r="E102" s="195">
        <v>0.14000000000000001</v>
      </c>
      <c r="F102" s="196">
        <f t="shared" si="6"/>
        <v>109.38</v>
      </c>
      <c r="G102" s="196">
        <f t="shared" si="7"/>
        <v>15.31</v>
      </c>
      <c r="I102" s="126">
        <f t="shared" si="5"/>
        <v>109.38</v>
      </c>
      <c r="L102" s="6">
        <v>109.38</v>
      </c>
    </row>
    <row r="103" spans="1:12" s="1" customFormat="1" ht="33.75" x14ac:dyDescent="0.25">
      <c r="A103" s="193" t="s">
        <v>354</v>
      </c>
      <c r="B103" s="193" t="s">
        <v>493</v>
      </c>
      <c r="C103" s="194" t="s">
        <v>137</v>
      </c>
      <c r="D103" s="193" t="s">
        <v>68</v>
      </c>
      <c r="E103" s="195">
        <v>0.66</v>
      </c>
      <c r="F103" s="196">
        <f t="shared" si="6"/>
        <v>109.24</v>
      </c>
      <c r="G103" s="196">
        <f t="shared" si="7"/>
        <v>72.099999999999994</v>
      </c>
      <c r="I103" s="126">
        <f t="shared" si="5"/>
        <v>109.24</v>
      </c>
      <c r="L103" s="6">
        <v>109.24</v>
      </c>
    </row>
    <row r="104" spans="1:12" s="1" customFormat="1" ht="22.5" x14ac:dyDescent="0.25">
      <c r="A104" s="193" t="s">
        <v>370</v>
      </c>
      <c r="B104" s="193" t="s">
        <v>513</v>
      </c>
      <c r="C104" s="194" t="s">
        <v>172</v>
      </c>
      <c r="D104" s="193" t="s">
        <v>123</v>
      </c>
      <c r="E104" s="195">
        <v>3.7</v>
      </c>
      <c r="F104" s="196">
        <f t="shared" si="6"/>
        <v>19.13</v>
      </c>
      <c r="G104" s="196">
        <f t="shared" si="7"/>
        <v>70.78</v>
      </c>
      <c r="I104" s="126">
        <f t="shared" si="5"/>
        <v>19.13</v>
      </c>
      <c r="L104" s="6">
        <v>19.13</v>
      </c>
    </row>
    <row r="105" spans="1:12" s="1" customFormat="1" ht="33.75" x14ac:dyDescent="0.25">
      <c r="A105" s="193" t="s">
        <v>371</v>
      </c>
      <c r="B105" s="193" t="s">
        <v>109</v>
      </c>
      <c r="C105" s="194" t="s">
        <v>95</v>
      </c>
      <c r="D105" s="193" t="s">
        <v>69</v>
      </c>
      <c r="E105" s="195">
        <v>0.14000000000000001</v>
      </c>
      <c r="F105" s="196">
        <f t="shared" si="6"/>
        <v>491.35</v>
      </c>
      <c r="G105" s="196">
        <f t="shared" si="7"/>
        <v>68.790000000000006</v>
      </c>
      <c r="I105" s="126">
        <f t="shared" si="5"/>
        <v>491.35</v>
      </c>
      <c r="L105" s="6">
        <v>491.35</v>
      </c>
    </row>
    <row r="106" spans="1:12" s="1" customFormat="1" ht="33.75" x14ac:dyDescent="0.25">
      <c r="A106" s="193" t="s">
        <v>372</v>
      </c>
      <c r="B106" s="193" t="s">
        <v>107</v>
      </c>
      <c r="C106" s="194" t="s">
        <v>93</v>
      </c>
      <c r="D106" s="193" t="s">
        <v>91</v>
      </c>
      <c r="E106" s="195">
        <v>4.8</v>
      </c>
      <c r="F106" s="196">
        <f t="shared" si="6"/>
        <v>74.78</v>
      </c>
      <c r="G106" s="196">
        <f t="shared" si="7"/>
        <v>358.94</v>
      </c>
      <c r="I106" s="126">
        <f t="shared" si="5"/>
        <v>74.78</v>
      </c>
      <c r="L106" s="6">
        <v>74.78</v>
      </c>
    </row>
    <row r="107" spans="1:12" s="1" customFormat="1" x14ac:dyDescent="0.25">
      <c r="A107" s="189" t="s">
        <v>373</v>
      </c>
      <c r="B107" s="189"/>
      <c r="C107" s="190" t="s">
        <v>173</v>
      </c>
      <c r="D107" s="193"/>
      <c r="E107" s="195"/>
      <c r="F107" s="196"/>
      <c r="G107" s="196"/>
      <c r="I107" s="126">
        <f t="shared" si="5"/>
        <v>0</v>
      </c>
      <c r="L107" s="6">
        <v>0</v>
      </c>
    </row>
    <row r="108" spans="1:12" s="1" customFormat="1" ht="22.5" x14ac:dyDescent="0.25">
      <c r="A108" s="193" t="s">
        <v>374</v>
      </c>
      <c r="B108" s="193" t="s">
        <v>514</v>
      </c>
      <c r="C108" s="194" t="s">
        <v>174</v>
      </c>
      <c r="D108" s="193" t="s">
        <v>609</v>
      </c>
      <c r="E108" s="195">
        <v>26</v>
      </c>
      <c r="F108" s="196">
        <f t="shared" si="6"/>
        <v>41.41</v>
      </c>
      <c r="G108" s="196">
        <f t="shared" si="7"/>
        <v>1076.6600000000001</v>
      </c>
      <c r="I108" s="126">
        <f t="shared" si="5"/>
        <v>41.41</v>
      </c>
      <c r="L108" s="6">
        <v>41.41</v>
      </c>
    </row>
    <row r="109" spans="1:12" s="1" customFormat="1" x14ac:dyDescent="0.25">
      <c r="A109" s="193" t="s">
        <v>375</v>
      </c>
      <c r="B109" s="193" t="s">
        <v>515</v>
      </c>
      <c r="C109" s="194" t="s">
        <v>175</v>
      </c>
      <c r="D109" s="193" t="s">
        <v>608</v>
      </c>
      <c r="E109" s="195">
        <v>84</v>
      </c>
      <c r="F109" s="196">
        <f t="shared" si="6"/>
        <v>15.89</v>
      </c>
      <c r="G109" s="196">
        <f t="shared" si="7"/>
        <v>1334.76</v>
      </c>
      <c r="I109" s="126">
        <f t="shared" si="5"/>
        <v>15.89</v>
      </c>
      <c r="L109" s="6">
        <v>15.89</v>
      </c>
    </row>
    <row r="110" spans="1:12" s="1" customFormat="1" x14ac:dyDescent="0.25">
      <c r="A110" s="189" t="s">
        <v>376</v>
      </c>
      <c r="B110" s="189"/>
      <c r="C110" s="190" t="s">
        <v>176</v>
      </c>
      <c r="D110" s="193"/>
      <c r="E110" s="195"/>
      <c r="F110" s="196"/>
      <c r="G110" s="196"/>
      <c r="I110" s="126">
        <f t="shared" si="5"/>
        <v>0</v>
      </c>
      <c r="L110" s="6">
        <v>0</v>
      </c>
    </row>
    <row r="111" spans="1:12" s="1" customFormat="1" ht="22.5" x14ac:dyDescent="0.25">
      <c r="A111" s="193" t="s">
        <v>377</v>
      </c>
      <c r="B111" s="193" t="s">
        <v>118</v>
      </c>
      <c r="C111" s="194" t="s">
        <v>177</v>
      </c>
      <c r="D111" s="193" t="s">
        <v>608</v>
      </c>
      <c r="E111" s="195">
        <v>1</v>
      </c>
      <c r="F111" s="196">
        <f t="shared" si="6"/>
        <v>2763.35</v>
      </c>
      <c r="G111" s="196">
        <f t="shared" si="7"/>
        <v>2763.35</v>
      </c>
      <c r="I111" s="126">
        <f t="shared" si="5"/>
        <v>2763.35</v>
      </c>
      <c r="L111" s="6">
        <v>2763.35</v>
      </c>
    </row>
    <row r="112" spans="1:12" s="1" customFormat="1" ht="33.75" x14ac:dyDescent="0.25">
      <c r="A112" s="193" t="s">
        <v>378</v>
      </c>
      <c r="B112" s="193" t="s">
        <v>516</v>
      </c>
      <c r="C112" s="194" t="s">
        <v>178</v>
      </c>
      <c r="D112" s="193" t="s">
        <v>126</v>
      </c>
      <c r="E112" s="195">
        <v>2</v>
      </c>
      <c r="F112" s="196">
        <f t="shared" si="6"/>
        <v>1092.44</v>
      </c>
      <c r="G112" s="196">
        <f t="shared" si="7"/>
        <v>2184.88</v>
      </c>
      <c r="H112" s="127"/>
      <c r="I112" s="126">
        <f t="shared" si="5"/>
        <v>1092.44</v>
      </c>
      <c r="L112" s="6">
        <v>1092.44</v>
      </c>
    </row>
    <row r="113" spans="1:12" s="1" customFormat="1" x14ac:dyDescent="0.25">
      <c r="A113" s="189">
        <v>7</v>
      </c>
      <c r="B113" s="189"/>
      <c r="C113" s="190" t="s">
        <v>179</v>
      </c>
      <c r="D113" s="193"/>
      <c r="E113" s="195"/>
      <c r="F113" s="196"/>
      <c r="G113" s="196"/>
      <c r="H113" s="127">
        <f>SUM(G113:G115)</f>
        <v>777.91000000000008</v>
      </c>
      <c r="I113" s="126">
        <f t="shared" si="5"/>
        <v>0</v>
      </c>
      <c r="L113" s="6">
        <v>0</v>
      </c>
    </row>
    <row r="114" spans="1:12" s="1" customFormat="1" ht="33.75" x14ac:dyDescent="0.25">
      <c r="A114" s="193" t="s">
        <v>379</v>
      </c>
      <c r="B114" s="193" t="s">
        <v>494</v>
      </c>
      <c r="C114" s="194" t="s">
        <v>138</v>
      </c>
      <c r="D114" s="193" t="s">
        <v>69</v>
      </c>
      <c r="E114" s="195">
        <v>4.0599999999999996</v>
      </c>
      <c r="F114" s="196">
        <f t="shared" si="6"/>
        <v>124.43</v>
      </c>
      <c r="G114" s="196">
        <f t="shared" si="7"/>
        <v>505.19</v>
      </c>
      <c r="I114" s="126">
        <f t="shared" si="5"/>
        <v>124.43</v>
      </c>
      <c r="L114" s="6">
        <v>124.43</v>
      </c>
    </row>
    <row r="115" spans="1:12" s="1" customFormat="1" ht="33.75" x14ac:dyDescent="0.25">
      <c r="A115" s="193" t="s">
        <v>380</v>
      </c>
      <c r="B115" s="193" t="s">
        <v>517</v>
      </c>
      <c r="C115" s="194" t="s">
        <v>180</v>
      </c>
      <c r="D115" s="193" t="s">
        <v>68</v>
      </c>
      <c r="E115" s="195">
        <v>78.819999999999993</v>
      </c>
      <c r="F115" s="196">
        <f t="shared" si="6"/>
        <v>3.46</v>
      </c>
      <c r="G115" s="196">
        <f t="shared" si="7"/>
        <v>272.72000000000003</v>
      </c>
      <c r="I115" s="126">
        <f t="shared" si="5"/>
        <v>3.46</v>
      </c>
      <c r="L115" s="6">
        <v>3.46</v>
      </c>
    </row>
    <row r="116" spans="1:12" s="1" customFormat="1" x14ac:dyDescent="0.25">
      <c r="A116" s="189">
        <v>8</v>
      </c>
      <c r="B116" s="189"/>
      <c r="C116" s="190" t="s">
        <v>181</v>
      </c>
      <c r="D116" s="193"/>
      <c r="E116" s="195"/>
      <c r="F116" s="196"/>
      <c r="G116" s="196"/>
      <c r="H116" s="127">
        <f>SUM(G116:G157)</f>
        <v>6567.9999999999964</v>
      </c>
      <c r="I116" s="126">
        <f t="shared" si="5"/>
        <v>0</v>
      </c>
      <c r="L116" s="6">
        <v>0</v>
      </c>
    </row>
    <row r="117" spans="1:12" s="1" customFormat="1" x14ac:dyDescent="0.25">
      <c r="A117" s="189" t="s">
        <v>381</v>
      </c>
      <c r="B117" s="189"/>
      <c r="C117" s="190" t="s">
        <v>98</v>
      </c>
      <c r="D117" s="193"/>
      <c r="E117" s="195"/>
      <c r="F117" s="196"/>
      <c r="G117" s="196"/>
      <c r="I117" s="126">
        <f t="shared" si="5"/>
        <v>0</v>
      </c>
      <c r="L117" s="6">
        <v>0</v>
      </c>
    </row>
    <row r="118" spans="1:12" s="1" customFormat="1" x14ac:dyDescent="0.25">
      <c r="A118" s="193" t="s">
        <v>382</v>
      </c>
      <c r="B118" s="193" t="s">
        <v>518</v>
      </c>
      <c r="C118" s="194" t="s">
        <v>182</v>
      </c>
      <c r="D118" s="193" t="s">
        <v>126</v>
      </c>
      <c r="E118" s="195">
        <v>8</v>
      </c>
      <c r="F118" s="196">
        <f t="shared" si="6"/>
        <v>39.89</v>
      </c>
      <c r="G118" s="196">
        <f t="shared" si="7"/>
        <v>319.12</v>
      </c>
      <c r="I118" s="126">
        <f t="shared" si="5"/>
        <v>39.89</v>
      </c>
      <c r="L118" s="6">
        <v>39.89</v>
      </c>
    </row>
    <row r="119" spans="1:12" s="1" customFormat="1" x14ac:dyDescent="0.25">
      <c r="A119" s="193" t="s">
        <v>383</v>
      </c>
      <c r="B119" s="193" t="s">
        <v>519</v>
      </c>
      <c r="C119" s="194" t="s">
        <v>183</v>
      </c>
      <c r="D119" s="193" t="s">
        <v>126</v>
      </c>
      <c r="E119" s="195">
        <v>3</v>
      </c>
      <c r="F119" s="196">
        <f t="shared" si="6"/>
        <v>39.85</v>
      </c>
      <c r="G119" s="196">
        <f t="shared" si="7"/>
        <v>119.55</v>
      </c>
      <c r="I119" s="126">
        <f t="shared" si="5"/>
        <v>39.85</v>
      </c>
      <c r="L119" s="6">
        <v>39.85</v>
      </c>
    </row>
    <row r="120" spans="1:12" s="1" customFormat="1" ht="22.5" x14ac:dyDescent="0.25">
      <c r="A120" s="193" t="s">
        <v>384</v>
      </c>
      <c r="B120" s="193" t="s">
        <v>520</v>
      </c>
      <c r="C120" s="194" t="s">
        <v>184</v>
      </c>
      <c r="D120" s="193" t="s">
        <v>126</v>
      </c>
      <c r="E120" s="195">
        <v>2</v>
      </c>
      <c r="F120" s="196">
        <f t="shared" si="6"/>
        <v>149.97</v>
      </c>
      <c r="G120" s="196">
        <f t="shared" si="7"/>
        <v>299.94</v>
      </c>
      <c r="I120" s="126">
        <f t="shared" si="5"/>
        <v>149.97</v>
      </c>
      <c r="L120" s="6">
        <v>149.97</v>
      </c>
    </row>
    <row r="121" spans="1:12" s="1" customFormat="1" ht="22.5" x14ac:dyDescent="0.25">
      <c r="A121" s="193" t="s">
        <v>385</v>
      </c>
      <c r="B121" s="193" t="s">
        <v>521</v>
      </c>
      <c r="C121" s="194" t="s">
        <v>185</v>
      </c>
      <c r="D121" s="193" t="s">
        <v>125</v>
      </c>
      <c r="E121" s="195">
        <v>5</v>
      </c>
      <c r="F121" s="196">
        <f t="shared" si="6"/>
        <v>121.55</v>
      </c>
      <c r="G121" s="196">
        <f t="shared" si="7"/>
        <v>607.75</v>
      </c>
      <c r="I121" s="126">
        <f t="shared" si="5"/>
        <v>121.55</v>
      </c>
      <c r="L121" s="6">
        <v>121.55</v>
      </c>
    </row>
    <row r="122" spans="1:12" s="1" customFormat="1" ht="22.5" x14ac:dyDescent="0.25">
      <c r="A122" s="193" t="s">
        <v>386</v>
      </c>
      <c r="B122" s="193" t="s">
        <v>522</v>
      </c>
      <c r="C122" s="194" t="s">
        <v>186</v>
      </c>
      <c r="D122" s="193" t="s">
        <v>126</v>
      </c>
      <c r="E122" s="195">
        <v>2</v>
      </c>
      <c r="F122" s="196">
        <f t="shared" si="6"/>
        <v>264.64999999999998</v>
      </c>
      <c r="G122" s="196">
        <f t="shared" si="7"/>
        <v>529.29999999999995</v>
      </c>
      <c r="I122" s="126">
        <f t="shared" si="5"/>
        <v>264.64999999999998</v>
      </c>
      <c r="L122" s="6">
        <v>264.64999999999998</v>
      </c>
    </row>
    <row r="123" spans="1:12" s="1" customFormat="1" ht="22.5" x14ac:dyDescent="0.25">
      <c r="A123" s="193" t="s">
        <v>387</v>
      </c>
      <c r="B123" s="193" t="s">
        <v>523</v>
      </c>
      <c r="C123" s="194" t="s">
        <v>187</v>
      </c>
      <c r="D123" s="193" t="s">
        <v>126</v>
      </c>
      <c r="E123" s="195">
        <v>1</v>
      </c>
      <c r="F123" s="196">
        <f t="shared" si="6"/>
        <v>83.34</v>
      </c>
      <c r="G123" s="196">
        <f t="shared" si="7"/>
        <v>83.34</v>
      </c>
      <c r="I123" s="126">
        <f t="shared" si="5"/>
        <v>83.34</v>
      </c>
      <c r="L123" s="6">
        <v>83.34</v>
      </c>
    </row>
    <row r="124" spans="1:12" s="1" customFormat="1" x14ac:dyDescent="0.25">
      <c r="A124" s="193" t="s">
        <v>388</v>
      </c>
      <c r="B124" s="193" t="s">
        <v>524</v>
      </c>
      <c r="C124" s="194" t="s">
        <v>188</v>
      </c>
      <c r="D124" s="193" t="s">
        <v>126</v>
      </c>
      <c r="E124" s="195">
        <v>1</v>
      </c>
      <c r="F124" s="196">
        <f t="shared" si="6"/>
        <v>8.7899999999999991</v>
      </c>
      <c r="G124" s="196">
        <f t="shared" si="7"/>
        <v>8.7899999999999991</v>
      </c>
      <c r="I124" s="126">
        <f t="shared" si="5"/>
        <v>8.7899999999999991</v>
      </c>
      <c r="L124" s="6">
        <v>8.7899999999999991</v>
      </c>
    </row>
    <row r="125" spans="1:12" s="1" customFormat="1" ht="33.75" x14ac:dyDescent="0.25">
      <c r="A125" s="193" t="s">
        <v>389</v>
      </c>
      <c r="B125" s="193" t="s">
        <v>525</v>
      </c>
      <c r="C125" s="194" t="s">
        <v>189</v>
      </c>
      <c r="D125" s="193" t="s">
        <v>126</v>
      </c>
      <c r="E125" s="195">
        <v>1</v>
      </c>
      <c r="F125" s="196">
        <f t="shared" si="6"/>
        <v>208.08</v>
      </c>
      <c r="G125" s="196">
        <f t="shared" si="7"/>
        <v>208.08</v>
      </c>
      <c r="H125" s="127"/>
      <c r="I125" s="126">
        <f t="shared" si="5"/>
        <v>208.08</v>
      </c>
      <c r="L125" s="6">
        <v>208.08</v>
      </c>
    </row>
    <row r="126" spans="1:12" s="1" customFormat="1" ht="22.5" x14ac:dyDescent="0.25">
      <c r="A126" s="193" t="s">
        <v>390</v>
      </c>
      <c r="B126" s="193" t="s">
        <v>526</v>
      </c>
      <c r="C126" s="194" t="s">
        <v>190</v>
      </c>
      <c r="D126" s="193" t="s">
        <v>126</v>
      </c>
      <c r="E126" s="195">
        <v>2</v>
      </c>
      <c r="F126" s="196">
        <f t="shared" si="6"/>
        <v>247.62</v>
      </c>
      <c r="G126" s="196">
        <f t="shared" si="7"/>
        <v>495.24</v>
      </c>
      <c r="I126" s="126">
        <f t="shared" si="5"/>
        <v>247.62</v>
      </c>
      <c r="L126" s="6">
        <v>247.62</v>
      </c>
    </row>
    <row r="127" spans="1:12" s="1" customFormat="1" x14ac:dyDescent="0.25">
      <c r="A127" s="193" t="s">
        <v>391</v>
      </c>
      <c r="B127" s="193" t="s">
        <v>527</v>
      </c>
      <c r="C127" s="194" t="s">
        <v>191</v>
      </c>
      <c r="D127" s="193" t="s">
        <v>126</v>
      </c>
      <c r="E127" s="195">
        <v>1</v>
      </c>
      <c r="F127" s="196">
        <f t="shared" si="6"/>
        <v>75.28</v>
      </c>
      <c r="G127" s="196">
        <f t="shared" si="7"/>
        <v>75.28</v>
      </c>
      <c r="I127" s="126">
        <f t="shared" si="5"/>
        <v>75.28</v>
      </c>
      <c r="L127" s="6">
        <v>75.28</v>
      </c>
    </row>
    <row r="128" spans="1:12" s="1" customFormat="1" ht="22.5" x14ac:dyDescent="0.25">
      <c r="A128" s="193" t="s">
        <v>392</v>
      </c>
      <c r="B128" s="193" t="s">
        <v>528</v>
      </c>
      <c r="C128" s="194" t="s">
        <v>192</v>
      </c>
      <c r="D128" s="193" t="s">
        <v>126</v>
      </c>
      <c r="E128" s="195">
        <v>1</v>
      </c>
      <c r="F128" s="196">
        <f t="shared" si="6"/>
        <v>152.72999999999999</v>
      </c>
      <c r="G128" s="196">
        <f t="shared" si="7"/>
        <v>152.72999999999999</v>
      </c>
      <c r="I128" s="126">
        <f t="shared" si="5"/>
        <v>152.72999999999999</v>
      </c>
      <c r="L128" s="6">
        <v>152.72999999999999</v>
      </c>
    </row>
    <row r="129" spans="1:12" s="1" customFormat="1" ht="22.5" x14ac:dyDescent="0.25">
      <c r="A129" s="193" t="s">
        <v>393</v>
      </c>
      <c r="B129" s="193" t="s">
        <v>529</v>
      </c>
      <c r="C129" s="194" t="s">
        <v>193</v>
      </c>
      <c r="D129" s="193" t="s">
        <v>126</v>
      </c>
      <c r="E129" s="195">
        <v>1</v>
      </c>
      <c r="F129" s="196">
        <f t="shared" si="6"/>
        <v>141.54</v>
      </c>
      <c r="G129" s="196">
        <f t="shared" si="7"/>
        <v>141.54</v>
      </c>
      <c r="I129" s="126">
        <f t="shared" si="5"/>
        <v>141.54</v>
      </c>
      <c r="L129" s="6">
        <v>141.54</v>
      </c>
    </row>
    <row r="130" spans="1:12" s="1" customFormat="1" ht="22.5" x14ac:dyDescent="0.25">
      <c r="A130" s="193" t="s">
        <v>394</v>
      </c>
      <c r="B130" s="193" t="s">
        <v>530</v>
      </c>
      <c r="C130" s="194" t="s">
        <v>194</v>
      </c>
      <c r="D130" s="193" t="s">
        <v>126</v>
      </c>
      <c r="E130" s="195">
        <v>2</v>
      </c>
      <c r="F130" s="196">
        <f t="shared" si="6"/>
        <v>51.09</v>
      </c>
      <c r="G130" s="196">
        <f t="shared" si="7"/>
        <v>102.18</v>
      </c>
      <c r="I130" s="126">
        <f t="shared" si="5"/>
        <v>51.09</v>
      </c>
      <c r="L130" s="6">
        <v>51.09</v>
      </c>
    </row>
    <row r="131" spans="1:12" s="1" customFormat="1" ht="22.5" x14ac:dyDescent="0.25">
      <c r="A131" s="193" t="s">
        <v>395</v>
      </c>
      <c r="B131" s="193" t="s">
        <v>531</v>
      </c>
      <c r="C131" s="194" t="s">
        <v>195</v>
      </c>
      <c r="D131" s="193" t="s">
        <v>126</v>
      </c>
      <c r="E131" s="195">
        <v>1</v>
      </c>
      <c r="F131" s="196">
        <f t="shared" si="6"/>
        <v>118.28</v>
      </c>
      <c r="G131" s="196">
        <f t="shared" si="7"/>
        <v>118.28</v>
      </c>
      <c r="I131" s="126">
        <f t="shared" si="5"/>
        <v>118.28</v>
      </c>
      <c r="L131" s="6">
        <v>118.28</v>
      </c>
    </row>
    <row r="132" spans="1:12" s="1" customFormat="1" ht="56.25" x14ac:dyDescent="0.25">
      <c r="A132" s="193" t="s">
        <v>396</v>
      </c>
      <c r="B132" s="193" t="s">
        <v>532</v>
      </c>
      <c r="C132" s="194" t="s">
        <v>196</v>
      </c>
      <c r="D132" s="193" t="s">
        <v>122</v>
      </c>
      <c r="E132" s="195">
        <v>1</v>
      </c>
      <c r="F132" s="196">
        <f t="shared" si="6"/>
        <v>50.22</v>
      </c>
      <c r="G132" s="196">
        <f t="shared" si="7"/>
        <v>50.22</v>
      </c>
      <c r="I132" s="126">
        <f t="shared" si="5"/>
        <v>50.22</v>
      </c>
      <c r="L132" s="6">
        <v>50.22</v>
      </c>
    </row>
    <row r="133" spans="1:12" s="1" customFormat="1" ht="22.5" x14ac:dyDescent="0.25">
      <c r="A133" s="193" t="s">
        <v>397</v>
      </c>
      <c r="B133" s="193" t="s">
        <v>533</v>
      </c>
      <c r="C133" s="194" t="s">
        <v>197</v>
      </c>
      <c r="D133" s="193" t="s">
        <v>91</v>
      </c>
      <c r="E133" s="195">
        <v>1</v>
      </c>
      <c r="F133" s="196">
        <f t="shared" si="6"/>
        <v>25.3</v>
      </c>
      <c r="G133" s="196">
        <f t="shared" si="7"/>
        <v>25.3</v>
      </c>
      <c r="I133" s="126">
        <f t="shared" si="5"/>
        <v>25.3</v>
      </c>
      <c r="L133" s="6">
        <v>25.3</v>
      </c>
    </row>
    <row r="134" spans="1:12" s="1" customFormat="1" ht="33.75" x14ac:dyDescent="0.25">
      <c r="A134" s="193" t="s">
        <v>398</v>
      </c>
      <c r="B134" s="193" t="s">
        <v>534</v>
      </c>
      <c r="C134" s="194" t="s">
        <v>198</v>
      </c>
      <c r="D134" s="193" t="s">
        <v>122</v>
      </c>
      <c r="E134" s="195">
        <v>1</v>
      </c>
      <c r="F134" s="196">
        <f t="shared" si="6"/>
        <v>7.71</v>
      </c>
      <c r="G134" s="196">
        <f t="shared" si="7"/>
        <v>7.71</v>
      </c>
      <c r="I134" s="126">
        <f t="shared" si="5"/>
        <v>7.71</v>
      </c>
      <c r="L134" s="6">
        <v>7.71</v>
      </c>
    </row>
    <row r="135" spans="1:12" s="1" customFormat="1" x14ac:dyDescent="0.25">
      <c r="A135" s="189" t="s">
        <v>399</v>
      </c>
      <c r="B135" s="189"/>
      <c r="C135" s="190" t="s">
        <v>199</v>
      </c>
      <c r="D135" s="193"/>
      <c r="E135" s="195"/>
      <c r="F135" s="196"/>
      <c r="G135" s="196"/>
      <c r="I135" s="126">
        <f t="shared" si="5"/>
        <v>0</v>
      </c>
      <c r="L135" s="6">
        <v>0</v>
      </c>
    </row>
    <row r="136" spans="1:12" s="1" customFormat="1" ht="33.75" x14ac:dyDescent="0.25">
      <c r="A136" s="193" t="s">
        <v>400</v>
      </c>
      <c r="B136" s="193" t="s">
        <v>535</v>
      </c>
      <c r="C136" s="194" t="s">
        <v>200</v>
      </c>
      <c r="D136" s="193" t="s">
        <v>126</v>
      </c>
      <c r="E136" s="195">
        <v>1</v>
      </c>
      <c r="F136" s="196">
        <f t="shared" si="6"/>
        <v>77.66</v>
      </c>
      <c r="G136" s="196">
        <f t="shared" si="7"/>
        <v>77.66</v>
      </c>
      <c r="I136" s="126">
        <f t="shared" si="5"/>
        <v>77.66</v>
      </c>
      <c r="L136" s="6">
        <v>77.66</v>
      </c>
    </row>
    <row r="137" spans="1:12" s="1" customFormat="1" ht="33.75" x14ac:dyDescent="0.25">
      <c r="A137" s="193" t="s">
        <v>401</v>
      </c>
      <c r="B137" s="193" t="s">
        <v>536</v>
      </c>
      <c r="C137" s="194" t="s">
        <v>201</v>
      </c>
      <c r="D137" s="193" t="s">
        <v>125</v>
      </c>
      <c r="E137" s="195">
        <v>10</v>
      </c>
      <c r="F137" s="196">
        <f t="shared" si="6"/>
        <v>7.22</v>
      </c>
      <c r="G137" s="196">
        <f t="shared" si="7"/>
        <v>72.2</v>
      </c>
      <c r="I137" s="126">
        <f t="shared" si="5"/>
        <v>7.22</v>
      </c>
      <c r="L137" s="6">
        <v>7.22</v>
      </c>
    </row>
    <row r="138" spans="1:12" s="1" customFormat="1" ht="33.75" x14ac:dyDescent="0.25">
      <c r="A138" s="193" t="s">
        <v>402</v>
      </c>
      <c r="B138" s="193" t="s">
        <v>537</v>
      </c>
      <c r="C138" s="194" t="s">
        <v>202</v>
      </c>
      <c r="D138" s="193" t="s">
        <v>126</v>
      </c>
      <c r="E138" s="195">
        <v>1</v>
      </c>
      <c r="F138" s="196">
        <f t="shared" si="6"/>
        <v>5.98</v>
      </c>
      <c r="G138" s="196">
        <f t="shared" si="7"/>
        <v>5.98</v>
      </c>
      <c r="I138" s="126">
        <f t="shared" si="5"/>
        <v>5.98</v>
      </c>
      <c r="L138" s="6">
        <v>5.98</v>
      </c>
    </row>
    <row r="139" spans="1:12" s="1" customFormat="1" ht="22.5" x14ac:dyDescent="0.25">
      <c r="A139" s="193" t="s">
        <v>403</v>
      </c>
      <c r="B139" s="193" t="s">
        <v>538</v>
      </c>
      <c r="C139" s="194" t="s">
        <v>203</v>
      </c>
      <c r="D139" s="193" t="s">
        <v>126</v>
      </c>
      <c r="E139" s="195">
        <v>2</v>
      </c>
      <c r="F139" s="196">
        <f t="shared" si="6"/>
        <v>11.77</v>
      </c>
      <c r="G139" s="196">
        <f t="shared" si="7"/>
        <v>23.54</v>
      </c>
      <c r="I139" s="126">
        <f t="shared" ref="I139:I202" si="8">ROUND(L139-(L139*$K$10),2)</f>
        <v>11.77</v>
      </c>
      <c r="L139" s="6">
        <v>11.77</v>
      </c>
    </row>
    <row r="140" spans="1:12" s="1" customFormat="1" x14ac:dyDescent="0.25">
      <c r="A140" s="193" t="s">
        <v>404</v>
      </c>
      <c r="B140" s="193" t="s">
        <v>539</v>
      </c>
      <c r="C140" s="194" t="s">
        <v>204</v>
      </c>
      <c r="D140" s="193" t="s">
        <v>126</v>
      </c>
      <c r="E140" s="195">
        <v>1</v>
      </c>
      <c r="F140" s="196">
        <f t="shared" si="6"/>
        <v>9.36</v>
      </c>
      <c r="G140" s="196">
        <f t="shared" si="7"/>
        <v>9.36</v>
      </c>
      <c r="I140" s="126">
        <f t="shared" si="8"/>
        <v>9.36</v>
      </c>
      <c r="L140" s="6">
        <v>9.36</v>
      </c>
    </row>
    <row r="141" spans="1:12" s="1" customFormat="1" ht="45" x14ac:dyDescent="0.25">
      <c r="A141" s="193" t="s">
        <v>405</v>
      </c>
      <c r="B141" s="193" t="s">
        <v>540</v>
      </c>
      <c r="C141" s="194" t="s">
        <v>205</v>
      </c>
      <c r="D141" s="193" t="s">
        <v>91</v>
      </c>
      <c r="E141" s="195">
        <v>2</v>
      </c>
      <c r="F141" s="196">
        <f t="shared" si="6"/>
        <v>58.74</v>
      </c>
      <c r="G141" s="196">
        <f t="shared" si="7"/>
        <v>117.48</v>
      </c>
      <c r="I141" s="126">
        <f t="shared" si="8"/>
        <v>58.74</v>
      </c>
      <c r="L141" s="6">
        <v>58.74</v>
      </c>
    </row>
    <row r="142" spans="1:12" s="1" customFormat="1" ht="33.75" x14ac:dyDescent="0.25">
      <c r="A142" s="193" t="s">
        <v>406</v>
      </c>
      <c r="B142" s="193" t="s">
        <v>541</v>
      </c>
      <c r="C142" s="194" t="s">
        <v>206</v>
      </c>
      <c r="D142" s="193" t="s">
        <v>126</v>
      </c>
      <c r="E142" s="195">
        <v>1</v>
      </c>
      <c r="F142" s="196">
        <f t="shared" ref="F142:F205" si="9">ROUND(I142,2)</f>
        <v>39.04</v>
      </c>
      <c r="G142" s="196">
        <f t="shared" ref="G142:G205" si="10">ROUND(F142*E142,2)</f>
        <v>39.04</v>
      </c>
      <c r="H142" s="127"/>
      <c r="I142" s="126">
        <f t="shared" si="8"/>
        <v>39.04</v>
      </c>
      <c r="L142" s="6">
        <v>39.04</v>
      </c>
    </row>
    <row r="143" spans="1:12" s="1" customFormat="1" x14ac:dyDescent="0.25">
      <c r="A143" s="189" t="s">
        <v>407</v>
      </c>
      <c r="B143" s="189"/>
      <c r="C143" s="190" t="s">
        <v>207</v>
      </c>
      <c r="D143" s="193"/>
      <c r="E143" s="195"/>
      <c r="F143" s="196"/>
      <c r="G143" s="196"/>
      <c r="I143" s="126">
        <f t="shared" si="8"/>
        <v>0</v>
      </c>
      <c r="L143" s="6">
        <v>0</v>
      </c>
    </row>
    <row r="144" spans="1:12" s="1" customFormat="1" ht="22.5" x14ac:dyDescent="0.25">
      <c r="A144" s="193" t="s">
        <v>408</v>
      </c>
      <c r="B144" s="193" t="s">
        <v>542</v>
      </c>
      <c r="C144" s="194" t="s">
        <v>208</v>
      </c>
      <c r="D144" s="193" t="s">
        <v>608</v>
      </c>
      <c r="E144" s="195">
        <v>1</v>
      </c>
      <c r="F144" s="196">
        <f t="shared" si="9"/>
        <v>1859.09</v>
      </c>
      <c r="G144" s="196">
        <f t="shared" si="10"/>
        <v>1859.09</v>
      </c>
      <c r="I144" s="126">
        <f t="shared" si="8"/>
        <v>1859.09</v>
      </c>
      <c r="L144" s="6">
        <v>1859.09</v>
      </c>
    </row>
    <row r="145" spans="1:12" s="1" customFormat="1" x14ac:dyDescent="0.25">
      <c r="A145" s="193" t="s">
        <v>409</v>
      </c>
      <c r="B145" s="193" t="s">
        <v>543</v>
      </c>
      <c r="C145" s="194" t="s">
        <v>209</v>
      </c>
      <c r="D145" s="193" t="s">
        <v>122</v>
      </c>
      <c r="E145" s="195">
        <v>1</v>
      </c>
      <c r="F145" s="196">
        <f t="shared" si="9"/>
        <v>351.36</v>
      </c>
      <c r="G145" s="196">
        <f t="shared" si="10"/>
        <v>351.36</v>
      </c>
      <c r="I145" s="126">
        <f t="shared" si="8"/>
        <v>351.36</v>
      </c>
      <c r="L145" s="6">
        <v>351.36</v>
      </c>
    </row>
    <row r="146" spans="1:12" s="1" customFormat="1" ht="33.75" x14ac:dyDescent="0.25">
      <c r="A146" s="193" t="s">
        <v>410</v>
      </c>
      <c r="B146" s="193" t="s">
        <v>537</v>
      </c>
      <c r="C146" s="194" t="s">
        <v>202</v>
      </c>
      <c r="D146" s="193" t="s">
        <v>126</v>
      </c>
      <c r="E146" s="195">
        <v>1</v>
      </c>
      <c r="F146" s="196">
        <f t="shared" si="9"/>
        <v>5.98</v>
      </c>
      <c r="G146" s="196">
        <f t="shared" si="10"/>
        <v>5.98</v>
      </c>
      <c r="I146" s="126">
        <f t="shared" si="8"/>
        <v>5.98</v>
      </c>
      <c r="L146" s="6">
        <v>5.98</v>
      </c>
    </row>
    <row r="147" spans="1:12" s="1" customFormat="1" ht="33.75" x14ac:dyDescent="0.25">
      <c r="A147" s="193" t="s">
        <v>411</v>
      </c>
      <c r="B147" s="193" t="s">
        <v>536</v>
      </c>
      <c r="C147" s="194" t="s">
        <v>201</v>
      </c>
      <c r="D147" s="193" t="s">
        <v>125</v>
      </c>
      <c r="E147" s="195">
        <v>20</v>
      </c>
      <c r="F147" s="196">
        <f t="shared" si="9"/>
        <v>7.22</v>
      </c>
      <c r="G147" s="196">
        <f t="shared" si="10"/>
        <v>144.4</v>
      </c>
      <c r="I147" s="126">
        <f t="shared" si="8"/>
        <v>7.22</v>
      </c>
      <c r="L147" s="6">
        <v>7.22</v>
      </c>
    </row>
    <row r="148" spans="1:12" s="1" customFormat="1" ht="33.75" x14ac:dyDescent="0.25">
      <c r="A148" s="193" t="s">
        <v>412</v>
      </c>
      <c r="B148" s="193" t="s">
        <v>544</v>
      </c>
      <c r="C148" s="194" t="s">
        <v>210</v>
      </c>
      <c r="D148" s="193" t="s">
        <v>122</v>
      </c>
      <c r="E148" s="195">
        <v>1</v>
      </c>
      <c r="F148" s="196">
        <f t="shared" si="9"/>
        <v>82.2</v>
      </c>
      <c r="G148" s="196">
        <f t="shared" si="10"/>
        <v>82.2</v>
      </c>
      <c r="I148" s="126">
        <f t="shared" si="8"/>
        <v>82.2</v>
      </c>
      <c r="L148" s="6">
        <v>82.2</v>
      </c>
    </row>
    <row r="149" spans="1:12" s="1" customFormat="1" ht="33.75" x14ac:dyDescent="0.25">
      <c r="A149" s="193" t="s">
        <v>413</v>
      </c>
      <c r="B149" s="193" t="s">
        <v>545</v>
      </c>
      <c r="C149" s="194" t="s">
        <v>211</v>
      </c>
      <c r="D149" s="193" t="s">
        <v>126</v>
      </c>
      <c r="E149" s="195">
        <v>1</v>
      </c>
      <c r="F149" s="196">
        <f t="shared" si="9"/>
        <v>60.7</v>
      </c>
      <c r="G149" s="196">
        <f t="shared" si="10"/>
        <v>60.7</v>
      </c>
      <c r="I149" s="126">
        <f t="shared" si="8"/>
        <v>60.7</v>
      </c>
      <c r="L149" s="6">
        <v>60.7</v>
      </c>
    </row>
    <row r="150" spans="1:12" s="1" customFormat="1" x14ac:dyDescent="0.25">
      <c r="A150" s="193" t="s">
        <v>414</v>
      </c>
      <c r="B150" s="193"/>
      <c r="C150" s="194" t="s">
        <v>212</v>
      </c>
      <c r="D150" s="193"/>
      <c r="E150" s="195"/>
      <c r="F150" s="196"/>
      <c r="G150" s="196"/>
      <c r="I150" s="126">
        <f t="shared" si="8"/>
        <v>0</v>
      </c>
      <c r="L150" s="6">
        <v>0</v>
      </c>
    </row>
    <row r="151" spans="1:12" s="1" customFormat="1" ht="22.5" x14ac:dyDescent="0.25">
      <c r="A151" s="193" t="s">
        <v>415</v>
      </c>
      <c r="B151" s="193" t="s">
        <v>546</v>
      </c>
      <c r="C151" s="194" t="s">
        <v>213</v>
      </c>
      <c r="D151" s="193" t="s">
        <v>126</v>
      </c>
      <c r="E151" s="195">
        <v>1</v>
      </c>
      <c r="F151" s="196">
        <f t="shared" si="9"/>
        <v>13.15</v>
      </c>
      <c r="G151" s="196">
        <f t="shared" si="10"/>
        <v>13.15</v>
      </c>
      <c r="I151" s="126">
        <f t="shared" si="8"/>
        <v>13.15</v>
      </c>
      <c r="L151" s="6">
        <v>13.15</v>
      </c>
    </row>
    <row r="152" spans="1:12" s="1" customFormat="1" ht="22.5" x14ac:dyDescent="0.25">
      <c r="A152" s="193" t="s">
        <v>416</v>
      </c>
      <c r="B152" s="193" t="s">
        <v>547</v>
      </c>
      <c r="C152" s="194" t="s">
        <v>214</v>
      </c>
      <c r="D152" s="193" t="s">
        <v>122</v>
      </c>
      <c r="E152" s="195">
        <v>1</v>
      </c>
      <c r="F152" s="196">
        <f t="shared" si="9"/>
        <v>39.44</v>
      </c>
      <c r="G152" s="196">
        <f t="shared" si="10"/>
        <v>39.44</v>
      </c>
      <c r="I152" s="126">
        <f t="shared" si="8"/>
        <v>39.44</v>
      </c>
      <c r="L152" s="6">
        <v>39.44</v>
      </c>
    </row>
    <row r="153" spans="1:12" s="1" customFormat="1" ht="22.5" x14ac:dyDescent="0.25">
      <c r="A153" s="193" t="s">
        <v>417</v>
      </c>
      <c r="B153" s="193" t="s">
        <v>538</v>
      </c>
      <c r="C153" s="194" t="s">
        <v>203</v>
      </c>
      <c r="D153" s="193" t="s">
        <v>126</v>
      </c>
      <c r="E153" s="195">
        <v>2</v>
      </c>
      <c r="F153" s="196">
        <f t="shared" si="9"/>
        <v>11.77</v>
      </c>
      <c r="G153" s="196">
        <f t="shared" si="10"/>
        <v>23.54</v>
      </c>
      <c r="I153" s="126">
        <f t="shared" si="8"/>
        <v>11.77</v>
      </c>
      <c r="L153" s="6">
        <v>11.77</v>
      </c>
    </row>
    <row r="154" spans="1:12" s="1" customFormat="1" ht="45" x14ac:dyDescent="0.25">
      <c r="A154" s="193" t="s">
        <v>418</v>
      </c>
      <c r="B154" s="193" t="s">
        <v>540</v>
      </c>
      <c r="C154" s="194" t="s">
        <v>205</v>
      </c>
      <c r="D154" s="193" t="s">
        <v>91</v>
      </c>
      <c r="E154" s="195">
        <v>1.2</v>
      </c>
      <c r="F154" s="196">
        <f t="shared" si="9"/>
        <v>58.74</v>
      </c>
      <c r="G154" s="196">
        <f t="shared" si="10"/>
        <v>70.489999999999995</v>
      </c>
      <c r="I154" s="126">
        <f t="shared" si="8"/>
        <v>58.74</v>
      </c>
      <c r="L154" s="6">
        <v>58.74</v>
      </c>
    </row>
    <row r="155" spans="1:12" s="1" customFormat="1" ht="33.75" x14ac:dyDescent="0.25">
      <c r="A155" s="193" t="s">
        <v>419</v>
      </c>
      <c r="B155" s="193" t="s">
        <v>537</v>
      </c>
      <c r="C155" s="194" t="s">
        <v>215</v>
      </c>
      <c r="D155" s="193" t="s">
        <v>126</v>
      </c>
      <c r="E155" s="195">
        <v>1</v>
      </c>
      <c r="F155" s="196">
        <f t="shared" si="9"/>
        <v>5.98</v>
      </c>
      <c r="G155" s="196">
        <f t="shared" si="10"/>
        <v>5.98</v>
      </c>
      <c r="I155" s="126">
        <f t="shared" si="8"/>
        <v>5.98</v>
      </c>
      <c r="L155" s="6">
        <v>5.98</v>
      </c>
    </row>
    <row r="156" spans="1:12" s="1" customFormat="1" ht="33.75" x14ac:dyDescent="0.25">
      <c r="A156" s="193" t="s">
        <v>420</v>
      </c>
      <c r="B156" s="193" t="s">
        <v>536</v>
      </c>
      <c r="C156" s="194" t="s">
        <v>201</v>
      </c>
      <c r="D156" s="193" t="s">
        <v>125</v>
      </c>
      <c r="E156" s="195">
        <v>20</v>
      </c>
      <c r="F156" s="196">
        <f t="shared" si="9"/>
        <v>7.22</v>
      </c>
      <c r="G156" s="196">
        <f t="shared" si="10"/>
        <v>144.4</v>
      </c>
      <c r="I156" s="126">
        <f t="shared" si="8"/>
        <v>7.22</v>
      </c>
      <c r="L156" s="6">
        <v>7.22</v>
      </c>
    </row>
    <row r="157" spans="1:12" s="1" customFormat="1" ht="33.75" x14ac:dyDescent="0.25">
      <c r="A157" s="193" t="s">
        <v>421</v>
      </c>
      <c r="B157" s="193" t="s">
        <v>535</v>
      </c>
      <c r="C157" s="194" t="s">
        <v>200</v>
      </c>
      <c r="D157" s="193" t="s">
        <v>126</v>
      </c>
      <c r="E157" s="195">
        <v>1</v>
      </c>
      <c r="F157" s="196">
        <f t="shared" si="9"/>
        <v>77.66</v>
      </c>
      <c r="G157" s="196">
        <f t="shared" si="10"/>
        <v>77.66</v>
      </c>
      <c r="I157" s="126">
        <f t="shared" si="8"/>
        <v>77.66</v>
      </c>
      <c r="L157" s="6">
        <v>77.66</v>
      </c>
    </row>
    <row r="158" spans="1:12" s="1" customFormat="1" ht="22.5" x14ac:dyDescent="0.25">
      <c r="A158" s="189">
        <v>9</v>
      </c>
      <c r="B158" s="189"/>
      <c r="C158" s="190" t="s">
        <v>216</v>
      </c>
      <c r="D158" s="193"/>
      <c r="E158" s="195"/>
      <c r="F158" s="196"/>
      <c r="G158" s="196"/>
      <c r="H158" s="127">
        <f>SUM(G158:G227)</f>
        <v>22406.55</v>
      </c>
      <c r="I158" s="126">
        <f t="shared" si="8"/>
        <v>0</v>
      </c>
      <c r="L158" s="6">
        <v>0</v>
      </c>
    </row>
    <row r="159" spans="1:12" s="1" customFormat="1" x14ac:dyDescent="0.25">
      <c r="A159" s="193" t="s">
        <v>422</v>
      </c>
      <c r="B159" s="193" t="s">
        <v>112</v>
      </c>
      <c r="C159" s="194" t="s">
        <v>217</v>
      </c>
      <c r="D159" s="193" t="s">
        <v>122</v>
      </c>
      <c r="E159" s="195">
        <v>1</v>
      </c>
      <c r="F159" s="196">
        <f t="shared" si="9"/>
        <v>97.81</v>
      </c>
      <c r="G159" s="196">
        <f t="shared" si="10"/>
        <v>97.81</v>
      </c>
      <c r="I159" s="126">
        <f t="shared" si="8"/>
        <v>97.81</v>
      </c>
      <c r="L159" s="6">
        <v>97.81</v>
      </c>
    </row>
    <row r="160" spans="1:12" s="1" customFormat="1" x14ac:dyDescent="0.25">
      <c r="A160" s="193" t="s">
        <v>423</v>
      </c>
      <c r="B160" s="193" t="s">
        <v>111</v>
      </c>
      <c r="C160" s="194" t="s">
        <v>218</v>
      </c>
      <c r="D160" s="193" t="s">
        <v>122</v>
      </c>
      <c r="E160" s="195">
        <v>1</v>
      </c>
      <c r="F160" s="196">
        <f t="shared" si="9"/>
        <v>59.35</v>
      </c>
      <c r="G160" s="196">
        <f t="shared" si="10"/>
        <v>59.35</v>
      </c>
      <c r="I160" s="126">
        <f t="shared" si="8"/>
        <v>59.35</v>
      </c>
      <c r="L160" s="6">
        <v>59.35</v>
      </c>
    </row>
    <row r="161" spans="1:12" s="1" customFormat="1" x14ac:dyDescent="0.25">
      <c r="A161" s="193" t="s">
        <v>424</v>
      </c>
      <c r="B161" s="193" t="s">
        <v>113</v>
      </c>
      <c r="C161" s="194" t="s">
        <v>219</v>
      </c>
      <c r="D161" s="193" t="s">
        <v>122</v>
      </c>
      <c r="E161" s="195">
        <v>1</v>
      </c>
      <c r="F161" s="196">
        <f t="shared" si="9"/>
        <v>79.91</v>
      </c>
      <c r="G161" s="196">
        <f t="shared" si="10"/>
        <v>79.91</v>
      </c>
      <c r="I161" s="126">
        <f t="shared" si="8"/>
        <v>79.91</v>
      </c>
      <c r="L161" s="6">
        <v>79.91</v>
      </c>
    </row>
    <row r="162" spans="1:12" s="1" customFormat="1" x14ac:dyDescent="0.25">
      <c r="A162" s="193" t="s">
        <v>425</v>
      </c>
      <c r="B162" s="193" t="s">
        <v>105</v>
      </c>
      <c r="C162" s="194" t="s">
        <v>220</v>
      </c>
      <c r="D162" s="193" t="s">
        <v>122</v>
      </c>
      <c r="E162" s="195">
        <v>1</v>
      </c>
      <c r="F162" s="196">
        <f t="shared" si="9"/>
        <v>546.9</v>
      </c>
      <c r="G162" s="196">
        <f t="shared" si="10"/>
        <v>546.9</v>
      </c>
      <c r="I162" s="126">
        <f t="shared" si="8"/>
        <v>546.9</v>
      </c>
      <c r="L162" s="6">
        <v>546.9</v>
      </c>
    </row>
    <row r="163" spans="1:12" s="1" customFormat="1" x14ac:dyDescent="0.25">
      <c r="A163" s="193" t="s">
        <v>426</v>
      </c>
      <c r="B163" s="193" t="s">
        <v>119</v>
      </c>
      <c r="C163" s="194" t="s">
        <v>221</v>
      </c>
      <c r="D163" s="193" t="s">
        <v>122</v>
      </c>
      <c r="E163" s="195">
        <v>1</v>
      </c>
      <c r="F163" s="196">
        <f t="shared" si="9"/>
        <v>380.03</v>
      </c>
      <c r="G163" s="196">
        <f t="shared" si="10"/>
        <v>380.03</v>
      </c>
      <c r="I163" s="126">
        <f t="shared" si="8"/>
        <v>380.03</v>
      </c>
      <c r="L163" s="6">
        <v>380.03</v>
      </c>
    </row>
    <row r="164" spans="1:12" s="1" customFormat="1" x14ac:dyDescent="0.25">
      <c r="A164" s="193" t="s">
        <v>427</v>
      </c>
      <c r="B164" s="193" t="s">
        <v>121</v>
      </c>
      <c r="C164" s="194" t="s">
        <v>222</v>
      </c>
      <c r="D164" s="193" t="s">
        <v>122</v>
      </c>
      <c r="E164" s="195">
        <v>1</v>
      </c>
      <c r="F164" s="196">
        <f t="shared" si="9"/>
        <v>396.87</v>
      </c>
      <c r="G164" s="196">
        <f t="shared" si="10"/>
        <v>396.87</v>
      </c>
      <c r="I164" s="126">
        <f t="shared" si="8"/>
        <v>396.87</v>
      </c>
      <c r="L164" s="6">
        <v>396.87</v>
      </c>
    </row>
    <row r="165" spans="1:12" s="1" customFormat="1" ht="22.5" x14ac:dyDescent="0.25">
      <c r="A165" s="193" t="s">
        <v>428</v>
      </c>
      <c r="B165" s="193" t="s">
        <v>106</v>
      </c>
      <c r="C165" s="194" t="s">
        <v>223</v>
      </c>
      <c r="D165" s="193" t="s">
        <v>122</v>
      </c>
      <c r="E165" s="195">
        <v>1</v>
      </c>
      <c r="F165" s="196">
        <f t="shared" si="9"/>
        <v>199.13</v>
      </c>
      <c r="G165" s="196">
        <f t="shared" si="10"/>
        <v>199.13</v>
      </c>
      <c r="I165" s="126">
        <f t="shared" si="8"/>
        <v>199.13</v>
      </c>
      <c r="L165" s="6">
        <v>199.13</v>
      </c>
    </row>
    <row r="166" spans="1:12" s="1" customFormat="1" x14ac:dyDescent="0.25">
      <c r="A166" s="193" t="s">
        <v>429</v>
      </c>
      <c r="B166" s="193" t="s">
        <v>548</v>
      </c>
      <c r="C166" s="194" t="s">
        <v>224</v>
      </c>
      <c r="D166" s="193" t="s">
        <v>122</v>
      </c>
      <c r="E166" s="195">
        <v>1</v>
      </c>
      <c r="F166" s="196">
        <f t="shared" si="9"/>
        <v>512.29999999999995</v>
      </c>
      <c r="G166" s="196">
        <f t="shared" si="10"/>
        <v>512.29999999999995</v>
      </c>
      <c r="I166" s="126">
        <f t="shared" si="8"/>
        <v>512.29999999999995</v>
      </c>
      <c r="L166" s="6">
        <v>512.29999999999995</v>
      </c>
    </row>
    <row r="167" spans="1:12" s="1" customFormat="1" x14ac:dyDescent="0.25">
      <c r="A167" s="193" t="s">
        <v>430</v>
      </c>
      <c r="B167" s="193" t="s">
        <v>549</v>
      </c>
      <c r="C167" s="194" t="s">
        <v>225</v>
      </c>
      <c r="D167" s="193" t="s">
        <v>122</v>
      </c>
      <c r="E167" s="195">
        <v>1</v>
      </c>
      <c r="F167" s="196">
        <f t="shared" si="9"/>
        <v>545.66</v>
      </c>
      <c r="G167" s="196">
        <f t="shared" si="10"/>
        <v>545.66</v>
      </c>
      <c r="I167" s="126">
        <f t="shared" si="8"/>
        <v>545.66</v>
      </c>
      <c r="L167" s="6">
        <v>545.66</v>
      </c>
    </row>
    <row r="168" spans="1:12" s="1" customFormat="1" x14ac:dyDescent="0.25">
      <c r="A168" s="193" t="s">
        <v>431</v>
      </c>
      <c r="B168" s="193" t="s">
        <v>550</v>
      </c>
      <c r="C168" s="194" t="s">
        <v>226</v>
      </c>
      <c r="D168" s="193" t="s">
        <v>122</v>
      </c>
      <c r="E168" s="195">
        <v>1</v>
      </c>
      <c r="F168" s="196">
        <f t="shared" si="9"/>
        <v>212.12</v>
      </c>
      <c r="G168" s="196">
        <f t="shared" si="10"/>
        <v>212.12</v>
      </c>
      <c r="I168" s="126">
        <f t="shared" si="8"/>
        <v>212.12</v>
      </c>
      <c r="L168" s="6">
        <v>212.12</v>
      </c>
    </row>
    <row r="169" spans="1:12" s="1" customFormat="1" x14ac:dyDescent="0.25">
      <c r="A169" s="193" t="s">
        <v>432</v>
      </c>
      <c r="B169" s="193" t="s">
        <v>551</v>
      </c>
      <c r="C169" s="194" t="s">
        <v>227</v>
      </c>
      <c r="D169" s="193" t="s">
        <v>122</v>
      </c>
      <c r="E169" s="195">
        <v>1</v>
      </c>
      <c r="F169" s="196">
        <f t="shared" si="9"/>
        <v>101.35</v>
      </c>
      <c r="G169" s="196">
        <f t="shared" si="10"/>
        <v>101.35</v>
      </c>
      <c r="I169" s="126">
        <f t="shared" si="8"/>
        <v>101.35</v>
      </c>
      <c r="L169" s="6">
        <v>101.35</v>
      </c>
    </row>
    <row r="170" spans="1:12" s="1" customFormat="1" x14ac:dyDescent="0.25">
      <c r="A170" s="193" t="s">
        <v>433</v>
      </c>
      <c r="B170" s="193" t="s">
        <v>552</v>
      </c>
      <c r="C170" s="194" t="s">
        <v>228</v>
      </c>
      <c r="D170" s="193" t="s">
        <v>122</v>
      </c>
      <c r="E170" s="195">
        <v>1</v>
      </c>
      <c r="F170" s="196">
        <f t="shared" si="9"/>
        <v>76.09</v>
      </c>
      <c r="G170" s="196">
        <f t="shared" si="10"/>
        <v>76.09</v>
      </c>
      <c r="I170" s="126">
        <f t="shared" si="8"/>
        <v>76.09</v>
      </c>
      <c r="L170" s="6">
        <v>76.09</v>
      </c>
    </row>
    <row r="171" spans="1:12" s="1" customFormat="1" x14ac:dyDescent="0.25">
      <c r="A171" s="193" t="s">
        <v>434</v>
      </c>
      <c r="B171" s="193" t="s">
        <v>553</v>
      </c>
      <c r="C171" s="194" t="s">
        <v>229</v>
      </c>
      <c r="D171" s="193" t="s">
        <v>122</v>
      </c>
      <c r="E171" s="195">
        <v>1</v>
      </c>
      <c r="F171" s="196">
        <f t="shared" si="9"/>
        <v>76.09</v>
      </c>
      <c r="G171" s="196">
        <f t="shared" si="10"/>
        <v>76.09</v>
      </c>
      <c r="I171" s="126">
        <f t="shared" si="8"/>
        <v>76.09</v>
      </c>
      <c r="L171" s="6">
        <v>76.09</v>
      </c>
    </row>
    <row r="172" spans="1:12" s="1" customFormat="1" x14ac:dyDescent="0.25">
      <c r="A172" s="193" t="s">
        <v>435</v>
      </c>
      <c r="B172" s="193" t="s">
        <v>554</v>
      </c>
      <c r="C172" s="194" t="s">
        <v>230</v>
      </c>
      <c r="D172" s="193" t="s">
        <v>122</v>
      </c>
      <c r="E172" s="195">
        <v>1</v>
      </c>
      <c r="F172" s="196">
        <f t="shared" si="9"/>
        <v>222.94</v>
      </c>
      <c r="G172" s="196">
        <f t="shared" si="10"/>
        <v>222.94</v>
      </c>
      <c r="I172" s="126">
        <f t="shared" si="8"/>
        <v>222.94</v>
      </c>
      <c r="L172" s="6">
        <v>222.94</v>
      </c>
    </row>
    <row r="173" spans="1:12" s="1" customFormat="1" x14ac:dyDescent="0.25">
      <c r="A173" s="193" t="s">
        <v>436</v>
      </c>
      <c r="B173" s="193" t="s">
        <v>555</v>
      </c>
      <c r="C173" s="194" t="s">
        <v>231</v>
      </c>
      <c r="D173" s="193" t="s">
        <v>122</v>
      </c>
      <c r="E173" s="195">
        <v>1</v>
      </c>
      <c r="F173" s="196">
        <f t="shared" si="9"/>
        <v>172.83</v>
      </c>
      <c r="G173" s="196">
        <f t="shared" si="10"/>
        <v>172.83</v>
      </c>
      <c r="I173" s="126">
        <f t="shared" si="8"/>
        <v>172.83</v>
      </c>
      <c r="L173" s="6">
        <v>172.83</v>
      </c>
    </row>
    <row r="174" spans="1:12" s="1" customFormat="1" x14ac:dyDescent="0.25">
      <c r="A174" s="193" t="s">
        <v>437</v>
      </c>
      <c r="B174" s="193" t="s">
        <v>556</v>
      </c>
      <c r="C174" s="194" t="s">
        <v>232</v>
      </c>
      <c r="D174" s="193" t="s">
        <v>122</v>
      </c>
      <c r="E174" s="195">
        <v>1</v>
      </c>
      <c r="F174" s="196">
        <f t="shared" si="9"/>
        <v>181.45</v>
      </c>
      <c r="G174" s="196">
        <f t="shared" si="10"/>
        <v>181.45</v>
      </c>
      <c r="I174" s="126">
        <f t="shared" si="8"/>
        <v>181.45</v>
      </c>
      <c r="L174" s="6">
        <v>181.45</v>
      </c>
    </row>
    <row r="175" spans="1:12" s="1" customFormat="1" x14ac:dyDescent="0.25">
      <c r="A175" s="193" t="s">
        <v>438</v>
      </c>
      <c r="B175" s="193" t="s">
        <v>557</v>
      </c>
      <c r="C175" s="194" t="s">
        <v>233</v>
      </c>
      <c r="D175" s="193" t="s">
        <v>122</v>
      </c>
      <c r="E175" s="195">
        <v>1</v>
      </c>
      <c r="F175" s="196">
        <f t="shared" si="9"/>
        <v>198.71</v>
      </c>
      <c r="G175" s="196">
        <f t="shared" si="10"/>
        <v>198.71</v>
      </c>
      <c r="I175" s="126">
        <f t="shared" si="8"/>
        <v>198.71</v>
      </c>
      <c r="L175" s="6">
        <v>198.71</v>
      </c>
    </row>
    <row r="176" spans="1:12" s="1" customFormat="1" x14ac:dyDescent="0.25">
      <c r="A176" s="193" t="s">
        <v>439</v>
      </c>
      <c r="B176" s="193" t="s">
        <v>558</v>
      </c>
      <c r="C176" s="194" t="s">
        <v>234</v>
      </c>
      <c r="D176" s="193" t="s">
        <v>122</v>
      </c>
      <c r="E176" s="195">
        <v>1</v>
      </c>
      <c r="F176" s="196">
        <f t="shared" si="9"/>
        <v>150.46</v>
      </c>
      <c r="G176" s="196">
        <f t="shared" si="10"/>
        <v>150.46</v>
      </c>
      <c r="I176" s="126">
        <f t="shared" si="8"/>
        <v>150.46</v>
      </c>
      <c r="L176" s="6">
        <v>150.46</v>
      </c>
    </row>
    <row r="177" spans="1:12" s="1" customFormat="1" x14ac:dyDescent="0.25">
      <c r="A177" s="193" t="s">
        <v>440</v>
      </c>
      <c r="B177" s="193" t="s">
        <v>559</v>
      </c>
      <c r="C177" s="194" t="s">
        <v>235</v>
      </c>
      <c r="D177" s="193" t="s">
        <v>122</v>
      </c>
      <c r="E177" s="195">
        <v>1</v>
      </c>
      <c r="F177" s="196">
        <f t="shared" si="9"/>
        <v>441.65</v>
      </c>
      <c r="G177" s="196">
        <f t="shared" si="10"/>
        <v>441.65</v>
      </c>
      <c r="I177" s="126">
        <f t="shared" si="8"/>
        <v>441.65</v>
      </c>
      <c r="L177" s="6">
        <v>441.65</v>
      </c>
    </row>
    <row r="178" spans="1:12" s="1" customFormat="1" ht="33.75" x14ac:dyDescent="0.25">
      <c r="A178" s="193" t="s">
        <v>441</v>
      </c>
      <c r="B178" s="193" t="s">
        <v>560</v>
      </c>
      <c r="C178" s="194" t="s">
        <v>236</v>
      </c>
      <c r="D178" s="193" t="s">
        <v>126</v>
      </c>
      <c r="E178" s="195">
        <v>1</v>
      </c>
      <c r="F178" s="196">
        <f t="shared" si="9"/>
        <v>642.87</v>
      </c>
      <c r="G178" s="196">
        <f t="shared" si="10"/>
        <v>642.87</v>
      </c>
      <c r="I178" s="126">
        <f t="shared" si="8"/>
        <v>642.87</v>
      </c>
      <c r="L178" s="6">
        <v>642.87</v>
      </c>
    </row>
    <row r="179" spans="1:12" s="1" customFormat="1" ht="22.5" x14ac:dyDescent="0.25">
      <c r="A179" s="193" t="s">
        <v>442</v>
      </c>
      <c r="B179" s="193" t="s">
        <v>561</v>
      </c>
      <c r="C179" s="194" t="s">
        <v>237</v>
      </c>
      <c r="D179" s="193" t="s">
        <v>608</v>
      </c>
      <c r="E179" s="195">
        <v>1</v>
      </c>
      <c r="F179" s="196">
        <f t="shared" si="9"/>
        <v>5057.6000000000004</v>
      </c>
      <c r="G179" s="196">
        <f t="shared" si="10"/>
        <v>5057.6000000000004</v>
      </c>
      <c r="I179" s="126">
        <f t="shared" si="8"/>
        <v>5057.6000000000004</v>
      </c>
      <c r="L179" s="6">
        <v>5057.6000000000004</v>
      </c>
    </row>
    <row r="180" spans="1:12" s="1" customFormat="1" ht="22.5" x14ac:dyDescent="0.25">
      <c r="A180" s="193" t="s">
        <v>443</v>
      </c>
      <c r="B180" s="193" t="s">
        <v>114</v>
      </c>
      <c r="C180" s="194" t="s">
        <v>99</v>
      </c>
      <c r="D180" s="193" t="s">
        <v>69</v>
      </c>
      <c r="E180" s="195">
        <v>2.34</v>
      </c>
      <c r="F180" s="196">
        <f t="shared" si="9"/>
        <v>109.38</v>
      </c>
      <c r="G180" s="196">
        <f t="shared" si="10"/>
        <v>255.95</v>
      </c>
      <c r="I180" s="126">
        <f t="shared" si="8"/>
        <v>109.38</v>
      </c>
      <c r="L180" s="6">
        <v>109.38</v>
      </c>
    </row>
    <row r="181" spans="1:12" s="1" customFormat="1" ht="33.75" x14ac:dyDescent="0.25">
      <c r="A181" s="193" t="s">
        <v>444</v>
      </c>
      <c r="B181" s="193" t="s">
        <v>562</v>
      </c>
      <c r="C181" s="194" t="s">
        <v>238</v>
      </c>
      <c r="D181" s="193" t="s">
        <v>91</v>
      </c>
      <c r="E181" s="195">
        <v>3</v>
      </c>
      <c r="F181" s="196">
        <f t="shared" si="9"/>
        <v>26.75</v>
      </c>
      <c r="G181" s="196">
        <f t="shared" si="10"/>
        <v>80.25</v>
      </c>
      <c r="I181" s="126">
        <f t="shared" si="8"/>
        <v>26.75</v>
      </c>
      <c r="L181" s="6">
        <v>26.75</v>
      </c>
    </row>
    <row r="182" spans="1:12" s="1" customFormat="1" ht="22.5" x14ac:dyDescent="0.25">
      <c r="A182" s="193" t="s">
        <v>445</v>
      </c>
      <c r="B182" s="193" t="s">
        <v>563</v>
      </c>
      <c r="C182" s="194" t="s">
        <v>239</v>
      </c>
      <c r="D182" s="193" t="s">
        <v>122</v>
      </c>
      <c r="E182" s="195">
        <v>2</v>
      </c>
      <c r="F182" s="196">
        <f t="shared" si="9"/>
        <v>241.6</v>
      </c>
      <c r="G182" s="196">
        <f t="shared" si="10"/>
        <v>483.2</v>
      </c>
      <c r="I182" s="126">
        <f t="shared" si="8"/>
        <v>241.6</v>
      </c>
      <c r="L182" s="6">
        <v>241.6</v>
      </c>
    </row>
    <row r="183" spans="1:12" s="1" customFormat="1" ht="22.5" x14ac:dyDescent="0.25">
      <c r="A183" s="193" t="s">
        <v>446</v>
      </c>
      <c r="B183" s="193" t="s">
        <v>564</v>
      </c>
      <c r="C183" s="194" t="s">
        <v>240</v>
      </c>
      <c r="D183" s="193" t="s">
        <v>126</v>
      </c>
      <c r="E183" s="195">
        <v>2</v>
      </c>
      <c r="F183" s="196">
        <f t="shared" si="9"/>
        <v>1.93</v>
      </c>
      <c r="G183" s="196">
        <f t="shared" si="10"/>
        <v>3.86</v>
      </c>
      <c r="I183" s="126">
        <f t="shared" si="8"/>
        <v>1.93</v>
      </c>
      <c r="L183" s="6">
        <v>1.93</v>
      </c>
    </row>
    <row r="184" spans="1:12" s="1" customFormat="1" x14ac:dyDescent="0.25">
      <c r="A184" s="193" t="s">
        <v>447</v>
      </c>
      <c r="B184" s="193" t="s">
        <v>565</v>
      </c>
      <c r="C184" s="194" t="s">
        <v>241</v>
      </c>
      <c r="D184" s="193" t="s">
        <v>126</v>
      </c>
      <c r="E184" s="195">
        <v>4</v>
      </c>
      <c r="F184" s="196">
        <f t="shared" si="9"/>
        <v>0.7</v>
      </c>
      <c r="G184" s="196">
        <f t="shared" si="10"/>
        <v>2.8</v>
      </c>
      <c r="I184" s="126">
        <f t="shared" si="8"/>
        <v>0.7</v>
      </c>
      <c r="L184" s="6">
        <v>0.7</v>
      </c>
    </row>
    <row r="185" spans="1:12" s="1" customFormat="1" ht="33.75" x14ac:dyDescent="0.25">
      <c r="A185" s="193" t="s">
        <v>448</v>
      </c>
      <c r="B185" s="193" t="s">
        <v>566</v>
      </c>
      <c r="C185" s="194" t="s">
        <v>242</v>
      </c>
      <c r="D185" s="193" t="s">
        <v>126</v>
      </c>
      <c r="E185" s="195">
        <v>22</v>
      </c>
      <c r="F185" s="196">
        <f t="shared" si="9"/>
        <v>0.73</v>
      </c>
      <c r="G185" s="196">
        <f t="shared" si="10"/>
        <v>16.059999999999999</v>
      </c>
      <c r="I185" s="126">
        <f t="shared" si="8"/>
        <v>0.73</v>
      </c>
      <c r="L185" s="6">
        <v>0.73</v>
      </c>
    </row>
    <row r="186" spans="1:12" s="1" customFormat="1" ht="33.75" x14ac:dyDescent="0.25">
      <c r="A186" s="193" t="s">
        <v>449</v>
      </c>
      <c r="B186" s="193" t="s">
        <v>567</v>
      </c>
      <c r="C186" s="194" t="s">
        <v>243</v>
      </c>
      <c r="D186" s="193" t="s">
        <v>126</v>
      </c>
      <c r="E186" s="195">
        <v>24</v>
      </c>
      <c r="F186" s="196">
        <f t="shared" si="9"/>
        <v>0.35</v>
      </c>
      <c r="G186" s="196">
        <f t="shared" si="10"/>
        <v>8.4</v>
      </c>
      <c r="I186" s="126">
        <f t="shared" si="8"/>
        <v>0.35</v>
      </c>
      <c r="L186" s="6">
        <v>0.35</v>
      </c>
    </row>
    <row r="187" spans="1:12" s="1" customFormat="1" x14ac:dyDescent="0.25">
      <c r="A187" s="193" t="s">
        <v>450</v>
      </c>
      <c r="B187" s="193" t="s">
        <v>568</v>
      </c>
      <c r="C187" s="194" t="s">
        <v>244</v>
      </c>
      <c r="D187" s="193" t="s">
        <v>126</v>
      </c>
      <c r="E187" s="195">
        <v>18</v>
      </c>
      <c r="F187" s="196">
        <f t="shared" si="9"/>
        <v>2.21</v>
      </c>
      <c r="G187" s="196">
        <f t="shared" si="10"/>
        <v>39.78</v>
      </c>
      <c r="I187" s="126">
        <f t="shared" si="8"/>
        <v>2.21</v>
      </c>
      <c r="L187" s="6">
        <v>2.21</v>
      </c>
    </row>
    <row r="188" spans="1:12" s="1" customFormat="1" x14ac:dyDescent="0.25">
      <c r="A188" s="193" t="s">
        <v>451</v>
      </c>
      <c r="B188" s="193" t="s">
        <v>569</v>
      </c>
      <c r="C188" s="194" t="s">
        <v>245</v>
      </c>
      <c r="D188" s="193" t="s">
        <v>126</v>
      </c>
      <c r="E188" s="195">
        <v>2</v>
      </c>
      <c r="F188" s="196">
        <f t="shared" si="9"/>
        <v>1.35</v>
      </c>
      <c r="G188" s="196">
        <f t="shared" si="10"/>
        <v>2.7</v>
      </c>
      <c r="I188" s="126">
        <f t="shared" si="8"/>
        <v>1.35</v>
      </c>
      <c r="L188" s="6">
        <v>1.35</v>
      </c>
    </row>
    <row r="189" spans="1:12" s="1" customFormat="1" ht="22.5" x14ac:dyDescent="0.25">
      <c r="A189" s="193" t="s">
        <v>452</v>
      </c>
      <c r="B189" s="193" t="s">
        <v>570</v>
      </c>
      <c r="C189" s="194" t="s">
        <v>246</v>
      </c>
      <c r="D189" s="193" t="s">
        <v>126</v>
      </c>
      <c r="E189" s="195">
        <v>2</v>
      </c>
      <c r="F189" s="196">
        <f t="shared" si="9"/>
        <v>3.69</v>
      </c>
      <c r="G189" s="196">
        <f t="shared" si="10"/>
        <v>7.38</v>
      </c>
      <c r="I189" s="126">
        <f t="shared" si="8"/>
        <v>3.69</v>
      </c>
      <c r="L189" s="6">
        <v>3.69</v>
      </c>
    </row>
    <row r="190" spans="1:12" s="1" customFormat="1" ht="22.5" x14ac:dyDescent="0.25">
      <c r="A190" s="193" t="s">
        <v>453</v>
      </c>
      <c r="B190" s="193" t="s">
        <v>571</v>
      </c>
      <c r="C190" s="194" t="s">
        <v>247</v>
      </c>
      <c r="D190" s="193" t="s">
        <v>126</v>
      </c>
      <c r="E190" s="195">
        <v>6</v>
      </c>
      <c r="F190" s="196">
        <f t="shared" si="9"/>
        <v>2.11</v>
      </c>
      <c r="G190" s="196">
        <f t="shared" si="10"/>
        <v>12.66</v>
      </c>
      <c r="I190" s="126">
        <f t="shared" si="8"/>
        <v>2.11</v>
      </c>
      <c r="L190" s="6">
        <v>2.11</v>
      </c>
    </row>
    <row r="191" spans="1:12" s="1" customFormat="1" ht="22.5" x14ac:dyDescent="0.25">
      <c r="A191" s="193" t="s">
        <v>454</v>
      </c>
      <c r="B191" s="193" t="s">
        <v>572</v>
      </c>
      <c r="C191" s="194" t="s">
        <v>248</v>
      </c>
      <c r="D191" s="193" t="s">
        <v>126</v>
      </c>
      <c r="E191" s="195">
        <v>15</v>
      </c>
      <c r="F191" s="196">
        <f t="shared" si="9"/>
        <v>2.2599999999999998</v>
      </c>
      <c r="G191" s="196">
        <f t="shared" si="10"/>
        <v>33.9</v>
      </c>
      <c r="I191" s="126">
        <f t="shared" si="8"/>
        <v>2.2599999999999998</v>
      </c>
      <c r="L191" s="6">
        <v>2.2599999999999998</v>
      </c>
    </row>
    <row r="192" spans="1:12" s="1" customFormat="1" x14ac:dyDescent="0.25">
      <c r="A192" s="193" t="s">
        <v>455</v>
      </c>
      <c r="B192" s="193" t="s">
        <v>573</v>
      </c>
      <c r="C192" s="194" t="s">
        <v>249</v>
      </c>
      <c r="D192" s="193" t="s">
        <v>125</v>
      </c>
      <c r="E192" s="195">
        <v>15</v>
      </c>
      <c r="F192" s="196">
        <f t="shared" si="9"/>
        <v>37.06</v>
      </c>
      <c r="G192" s="196">
        <f t="shared" si="10"/>
        <v>555.9</v>
      </c>
      <c r="I192" s="126">
        <f t="shared" si="8"/>
        <v>37.06</v>
      </c>
      <c r="L192" s="6">
        <v>37.06</v>
      </c>
    </row>
    <row r="193" spans="1:12" s="1" customFormat="1" ht="33.75" x14ac:dyDescent="0.25">
      <c r="A193" s="193" t="s">
        <v>456</v>
      </c>
      <c r="B193" s="193" t="s">
        <v>574</v>
      </c>
      <c r="C193" s="194" t="s">
        <v>250</v>
      </c>
      <c r="D193" s="193" t="s">
        <v>125</v>
      </c>
      <c r="E193" s="195">
        <v>36</v>
      </c>
      <c r="F193" s="196">
        <f t="shared" si="9"/>
        <v>30.4</v>
      </c>
      <c r="G193" s="196">
        <f t="shared" si="10"/>
        <v>1094.4000000000001</v>
      </c>
      <c r="I193" s="126">
        <f t="shared" si="8"/>
        <v>30.4</v>
      </c>
      <c r="L193" s="6">
        <v>30.4</v>
      </c>
    </row>
    <row r="194" spans="1:12" s="1" customFormat="1" ht="22.5" x14ac:dyDescent="0.25">
      <c r="A194" s="193" t="s">
        <v>457</v>
      </c>
      <c r="B194" s="193" t="s">
        <v>575</v>
      </c>
      <c r="C194" s="194" t="s">
        <v>251</v>
      </c>
      <c r="D194" s="193" t="s">
        <v>126</v>
      </c>
      <c r="E194" s="195">
        <v>2</v>
      </c>
      <c r="F194" s="196">
        <f t="shared" si="9"/>
        <v>41.11</v>
      </c>
      <c r="G194" s="196">
        <f t="shared" si="10"/>
        <v>82.22</v>
      </c>
      <c r="I194" s="126">
        <f t="shared" si="8"/>
        <v>41.11</v>
      </c>
      <c r="L194" s="6">
        <v>41.11</v>
      </c>
    </row>
    <row r="195" spans="1:12" s="1" customFormat="1" ht="22.5" x14ac:dyDescent="0.25">
      <c r="A195" s="193" t="s">
        <v>458</v>
      </c>
      <c r="B195" s="193" t="s">
        <v>576</v>
      </c>
      <c r="C195" s="194" t="s">
        <v>252</v>
      </c>
      <c r="D195" s="193" t="s">
        <v>122</v>
      </c>
      <c r="E195" s="195">
        <v>2</v>
      </c>
      <c r="F195" s="196">
        <f t="shared" si="9"/>
        <v>96.82</v>
      </c>
      <c r="G195" s="196">
        <f t="shared" si="10"/>
        <v>193.64</v>
      </c>
      <c r="I195" s="126">
        <f t="shared" si="8"/>
        <v>96.82</v>
      </c>
      <c r="L195" s="6">
        <v>96.82</v>
      </c>
    </row>
    <row r="196" spans="1:12" s="1" customFormat="1" ht="33.75" x14ac:dyDescent="0.25">
      <c r="A196" s="193" t="s">
        <v>459</v>
      </c>
      <c r="B196" s="193" t="s">
        <v>577</v>
      </c>
      <c r="C196" s="194" t="s">
        <v>253</v>
      </c>
      <c r="D196" s="193" t="s">
        <v>122</v>
      </c>
      <c r="E196" s="195">
        <v>10</v>
      </c>
      <c r="F196" s="196">
        <f t="shared" si="9"/>
        <v>18.32</v>
      </c>
      <c r="G196" s="196">
        <f t="shared" si="10"/>
        <v>183.2</v>
      </c>
      <c r="I196" s="126">
        <f t="shared" si="8"/>
        <v>18.32</v>
      </c>
      <c r="L196" s="6">
        <v>18.32</v>
      </c>
    </row>
    <row r="197" spans="1:12" s="1" customFormat="1" ht="33.75" x14ac:dyDescent="0.25">
      <c r="A197" s="193" t="s">
        <v>460</v>
      </c>
      <c r="B197" s="193" t="s">
        <v>578</v>
      </c>
      <c r="C197" s="194" t="s">
        <v>254</v>
      </c>
      <c r="D197" s="193" t="s">
        <v>91</v>
      </c>
      <c r="E197" s="195">
        <v>21</v>
      </c>
      <c r="F197" s="196">
        <f t="shared" si="9"/>
        <v>30.64</v>
      </c>
      <c r="G197" s="196">
        <f t="shared" si="10"/>
        <v>643.44000000000005</v>
      </c>
      <c r="I197" s="126">
        <f t="shared" si="8"/>
        <v>30.64</v>
      </c>
      <c r="L197" s="6">
        <v>30.64</v>
      </c>
    </row>
    <row r="198" spans="1:12" s="1" customFormat="1" ht="33.75" x14ac:dyDescent="0.25">
      <c r="A198" s="193" t="s">
        <v>461</v>
      </c>
      <c r="B198" s="193" t="s">
        <v>579</v>
      </c>
      <c r="C198" s="194" t="s">
        <v>255</v>
      </c>
      <c r="D198" s="193" t="s">
        <v>122</v>
      </c>
      <c r="E198" s="195">
        <v>4</v>
      </c>
      <c r="F198" s="196">
        <f t="shared" si="9"/>
        <v>29.07</v>
      </c>
      <c r="G198" s="196">
        <f t="shared" si="10"/>
        <v>116.28</v>
      </c>
      <c r="I198" s="126">
        <f t="shared" si="8"/>
        <v>29.07</v>
      </c>
      <c r="L198" s="6">
        <v>29.07</v>
      </c>
    </row>
    <row r="199" spans="1:12" s="1" customFormat="1" ht="33.75" x14ac:dyDescent="0.25">
      <c r="A199" s="193" t="s">
        <v>462</v>
      </c>
      <c r="B199" s="193" t="s">
        <v>580</v>
      </c>
      <c r="C199" s="194" t="s">
        <v>256</v>
      </c>
      <c r="D199" s="193" t="s">
        <v>126</v>
      </c>
      <c r="E199" s="195">
        <v>11</v>
      </c>
      <c r="F199" s="196">
        <f t="shared" si="9"/>
        <v>3.15</v>
      </c>
      <c r="G199" s="196">
        <f t="shared" si="10"/>
        <v>34.65</v>
      </c>
      <c r="I199" s="126">
        <f t="shared" si="8"/>
        <v>3.15</v>
      </c>
      <c r="L199" s="6">
        <v>3.15</v>
      </c>
    </row>
    <row r="200" spans="1:12" s="1" customFormat="1" x14ac:dyDescent="0.25">
      <c r="A200" s="193" t="s">
        <v>463</v>
      </c>
      <c r="B200" s="193" t="s">
        <v>581</v>
      </c>
      <c r="C200" s="194" t="s">
        <v>257</v>
      </c>
      <c r="D200" s="193" t="s">
        <v>608</v>
      </c>
      <c r="E200" s="195">
        <v>1</v>
      </c>
      <c r="F200" s="196">
        <f t="shared" si="9"/>
        <v>1720.2</v>
      </c>
      <c r="G200" s="196">
        <f t="shared" si="10"/>
        <v>1720.2</v>
      </c>
      <c r="I200" s="126">
        <f t="shared" si="8"/>
        <v>1720.2</v>
      </c>
      <c r="L200" s="6">
        <v>1720.2</v>
      </c>
    </row>
    <row r="201" spans="1:12" s="1" customFormat="1" ht="33.75" x14ac:dyDescent="0.25">
      <c r="A201" s="193" t="s">
        <v>464</v>
      </c>
      <c r="B201" s="193" t="s">
        <v>582</v>
      </c>
      <c r="C201" s="194" t="s">
        <v>258</v>
      </c>
      <c r="D201" s="193" t="s">
        <v>125</v>
      </c>
      <c r="E201" s="195">
        <v>85</v>
      </c>
      <c r="F201" s="196">
        <f t="shared" si="9"/>
        <v>40.630000000000003</v>
      </c>
      <c r="G201" s="196">
        <f t="shared" si="10"/>
        <v>3453.55</v>
      </c>
      <c r="I201" s="126">
        <f t="shared" si="8"/>
        <v>40.630000000000003</v>
      </c>
      <c r="L201" s="6">
        <v>40.630000000000003</v>
      </c>
    </row>
    <row r="202" spans="1:12" s="1" customFormat="1" ht="33.75" x14ac:dyDescent="0.25">
      <c r="A202" s="193" t="s">
        <v>465</v>
      </c>
      <c r="B202" s="193" t="s">
        <v>583</v>
      </c>
      <c r="C202" s="194" t="s">
        <v>259</v>
      </c>
      <c r="D202" s="193" t="s">
        <v>91</v>
      </c>
      <c r="E202" s="195">
        <v>283</v>
      </c>
      <c r="F202" s="196">
        <f t="shared" si="9"/>
        <v>3.68</v>
      </c>
      <c r="G202" s="196">
        <f t="shared" si="10"/>
        <v>1041.44</v>
      </c>
      <c r="I202" s="126">
        <f t="shared" si="8"/>
        <v>3.68</v>
      </c>
      <c r="L202" s="6">
        <v>3.68</v>
      </c>
    </row>
    <row r="203" spans="1:12" s="1" customFormat="1" ht="33.75" x14ac:dyDescent="0.25">
      <c r="A203" s="193" t="s">
        <v>466</v>
      </c>
      <c r="B203" s="193" t="s">
        <v>115</v>
      </c>
      <c r="C203" s="194" t="s">
        <v>100</v>
      </c>
      <c r="D203" s="193" t="s">
        <v>91</v>
      </c>
      <c r="E203" s="195">
        <v>24</v>
      </c>
      <c r="F203" s="196">
        <f t="shared" si="9"/>
        <v>5.3</v>
      </c>
      <c r="G203" s="196">
        <f t="shared" si="10"/>
        <v>127.2</v>
      </c>
      <c r="I203" s="126">
        <f t="shared" ref="I203:I227" si="11">ROUND(L203-(L203*$K$10),2)</f>
        <v>5.3</v>
      </c>
      <c r="L203" s="6">
        <v>5.3</v>
      </c>
    </row>
    <row r="204" spans="1:12" s="1" customFormat="1" ht="33.75" x14ac:dyDescent="0.25">
      <c r="A204" s="193" t="s">
        <v>467</v>
      </c>
      <c r="B204" s="193" t="s">
        <v>584</v>
      </c>
      <c r="C204" s="194" t="s">
        <v>260</v>
      </c>
      <c r="D204" s="193" t="s">
        <v>125</v>
      </c>
      <c r="E204" s="195">
        <v>2</v>
      </c>
      <c r="F204" s="196">
        <f t="shared" si="9"/>
        <v>11.3</v>
      </c>
      <c r="G204" s="196">
        <f t="shared" si="10"/>
        <v>22.6</v>
      </c>
      <c r="I204" s="126">
        <f t="shared" si="11"/>
        <v>11.3</v>
      </c>
      <c r="L204" s="6">
        <v>11.3</v>
      </c>
    </row>
    <row r="205" spans="1:12" s="1" customFormat="1" x14ac:dyDescent="0.25">
      <c r="A205" s="193" t="s">
        <v>468</v>
      </c>
      <c r="B205" s="193" t="s">
        <v>585</v>
      </c>
      <c r="C205" s="194" t="s">
        <v>261</v>
      </c>
      <c r="D205" s="193" t="s">
        <v>125</v>
      </c>
      <c r="E205" s="195">
        <v>2</v>
      </c>
      <c r="F205" s="196">
        <f t="shared" si="9"/>
        <v>6.82</v>
      </c>
      <c r="G205" s="196">
        <f t="shared" si="10"/>
        <v>13.64</v>
      </c>
      <c r="I205" s="126">
        <f t="shared" si="11"/>
        <v>6.82</v>
      </c>
      <c r="L205" s="6">
        <v>6.82</v>
      </c>
    </row>
    <row r="206" spans="1:12" s="1" customFormat="1" ht="22.5" x14ac:dyDescent="0.25">
      <c r="A206" s="193" t="s">
        <v>469</v>
      </c>
      <c r="B206" s="193" t="s">
        <v>586</v>
      </c>
      <c r="C206" s="194" t="s">
        <v>262</v>
      </c>
      <c r="D206" s="193" t="s">
        <v>126</v>
      </c>
      <c r="E206" s="195">
        <v>1</v>
      </c>
      <c r="F206" s="196">
        <f t="shared" ref="F206:F227" si="12">ROUND(I206,2)</f>
        <v>127.88</v>
      </c>
      <c r="G206" s="196">
        <f t="shared" ref="G206:G227" si="13">ROUND(F206*E206,2)</f>
        <v>127.88</v>
      </c>
      <c r="I206" s="126">
        <f t="shared" si="11"/>
        <v>127.88</v>
      </c>
      <c r="L206" s="6">
        <v>127.88</v>
      </c>
    </row>
    <row r="207" spans="1:12" s="1" customFormat="1" ht="22.5" x14ac:dyDescent="0.25">
      <c r="A207" s="193" t="s">
        <v>470</v>
      </c>
      <c r="B207" s="193" t="s">
        <v>587</v>
      </c>
      <c r="C207" s="194" t="s">
        <v>263</v>
      </c>
      <c r="D207" s="193" t="s">
        <v>126</v>
      </c>
      <c r="E207" s="195">
        <v>2</v>
      </c>
      <c r="F207" s="196">
        <f t="shared" si="12"/>
        <v>52.33</v>
      </c>
      <c r="G207" s="196">
        <f t="shared" si="13"/>
        <v>104.66</v>
      </c>
      <c r="I207" s="126">
        <f t="shared" si="11"/>
        <v>52.33</v>
      </c>
      <c r="L207" s="6">
        <v>52.33</v>
      </c>
    </row>
    <row r="208" spans="1:12" s="1" customFormat="1" ht="33.75" x14ac:dyDescent="0.25">
      <c r="A208" s="193" t="s">
        <v>471</v>
      </c>
      <c r="B208" s="193" t="s">
        <v>588</v>
      </c>
      <c r="C208" s="194" t="s">
        <v>264</v>
      </c>
      <c r="D208" s="193" t="s">
        <v>122</v>
      </c>
      <c r="E208" s="195">
        <v>2</v>
      </c>
      <c r="F208" s="196">
        <f t="shared" si="12"/>
        <v>20.64</v>
      </c>
      <c r="G208" s="196">
        <f t="shared" si="13"/>
        <v>41.28</v>
      </c>
      <c r="I208" s="126">
        <f t="shared" si="11"/>
        <v>20.64</v>
      </c>
      <c r="L208" s="6">
        <v>20.64</v>
      </c>
    </row>
    <row r="209" spans="1:12" s="1" customFormat="1" ht="33.75" x14ac:dyDescent="0.25">
      <c r="A209" s="193" t="s">
        <v>472</v>
      </c>
      <c r="B209" s="193" t="s">
        <v>589</v>
      </c>
      <c r="C209" s="194" t="s">
        <v>265</v>
      </c>
      <c r="D209" s="193" t="s">
        <v>91</v>
      </c>
      <c r="E209" s="195">
        <v>12</v>
      </c>
      <c r="F209" s="196">
        <f t="shared" si="12"/>
        <v>18.809999999999999</v>
      </c>
      <c r="G209" s="196">
        <f t="shared" si="13"/>
        <v>225.72</v>
      </c>
      <c r="I209" s="126">
        <f t="shared" si="11"/>
        <v>18.809999999999999</v>
      </c>
      <c r="L209" s="6">
        <v>18.809999999999999</v>
      </c>
    </row>
    <row r="210" spans="1:12" s="1" customFormat="1" ht="33.75" x14ac:dyDescent="0.25">
      <c r="A210" s="193" t="s">
        <v>473</v>
      </c>
      <c r="B210" s="193" t="s">
        <v>590</v>
      </c>
      <c r="C210" s="194" t="s">
        <v>266</v>
      </c>
      <c r="D210" s="193" t="s">
        <v>122</v>
      </c>
      <c r="E210" s="195">
        <v>7</v>
      </c>
      <c r="F210" s="196">
        <f t="shared" si="12"/>
        <v>12.5</v>
      </c>
      <c r="G210" s="196">
        <f t="shared" si="13"/>
        <v>87.5</v>
      </c>
      <c r="I210" s="126">
        <f t="shared" si="11"/>
        <v>12.5</v>
      </c>
      <c r="L210" s="6">
        <v>12.5</v>
      </c>
    </row>
    <row r="211" spans="1:12" s="1" customFormat="1" ht="33.75" x14ac:dyDescent="0.25">
      <c r="A211" s="193" t="s">
        <v>474</v>
      </c>
      <c r="B211" s="193" t="s">
        <v>591</v>
      </c>
      <c r="C211" s="194" t="s">
        <v>267</v>
      </c>
      <c r="D211" s="193" t="s">
        <v>91</v>
      </c>
      <c r="E211" s="195">
        <v>9</v>
      </c>
      <c r="F211" s="196">
        <f t="shared" si="12"/>
        <v>24.81</v>
      </c>
      <c r="G211" s="196">
        <f t="shared" si="13"/>
        <v>223.29</v>
      </c>
      <c r="I211" s="126">
        <f t="shared" si="11"/>
        <v>24.81</v>
      </c>
      <c r="L211" s="6">
        <v>24.81</v>
      </c>
    </row>
    <row r="212" spans="1:12" s="1" customFormat="1" ht="22.5" x14ac:dyDescent="0.25">
      <c r="A212" s="193" t="s">
        <v>475</v>
      </c>
      <c r="B212" s="193" t="s">
        <v>592</v>
      </c>
      <c r="C212" s="194" t="s">
        <v>268</v>
      </c>
      <c r="D212" s="193" t="s">
        <v>126</v>
      </c>
      <c r="E212" s="195">
        <v>2</v>
      </c>
      <c r="F212" s="196">
        <f t="shared" si="12"/>
        <v>25.91</v>
      </c>
      <c r="G212" s="196">
        <f t="shared" si="13"/>
        <v>51.82</v>
      </c>
      <c r="I212" s="126">
        <f t="shared" si="11"/>
        <v>25.91</v>
      </c>
      <c r="L212" s="6">
        <v>25.91</v>
      </c>
    </row>
    <row r="213" spans="1:12" s="1" customFormat="1" x14ac:dyDescent="0.25">
      <c r="A213" s="193" t="s">
        <v>476</v>
      </c>
      <c r="B213" s="193" t="s">
        <v>593</v>
      </c>
      <c r="C213" s="194" t="s">
        <v>269</v>
      </c>
      <c r="D213" s="193" t="s">
        <v>126</v>
      </c>
      <c r="E213" s="195">
        <v>1</v>
      </c>
      <c r="F213" s="196">
        <f t="shared" si="12"/>
        <v>16.940000000000001</v>
      </c>
      <c r="G213" s="196">
        <f t="shared" si="13"/>
        <v>16.940000000000001</v>
      </c>
      <c r="I213" s="126">
        <f t="shared" si="11"/>
        <v>16.940000000000001</v>
      </c>
      <c r="L213" s="6">
        <v>16.940000000000001</v>
      </c>
    </row>
    <row r="214" spans="1:12" s="1" customFormat="1" ht="22.5" x14ac:dyDescent="0.25">
      <c r="A214" s="193" t="s">
        <v>477</v>
      </c>
      <c r="B214" s="193" t="s">
        <v>594</v>
      </c>
      <c r="C214" s="194" t="s">
        <v>270</v>
      </c>
      <c r="D214" s="193" t="s">
        <v>126</v>
      </c>
      <c r="E214" s="195">
        <v>1</v>
      </c>
      <c r="F214" s="196">
        <f t="shared" si="12"/>
        <v>11.38</v>
      </c>
      <c r="G214" s="196">
        <f t="shared" si="13"/>
        <v>11.38</v>
      </c>
      <c r="I214" s="126">
        <f t="shared" si="11"/>
        <v>11.38</v>
      </c>
      <c r="L214" s="6">
        <v>11.38</v>
      </c>
    </row>
    <row r="215" spans="1:12" s="1" customFormat="1" ht="22.5" x14ac:dyDescent="0.25">
      <c r="A215" s="193" t="s">
        <v>478</v>
      </c>
      <c r="B215" s="193" t="s">
        <v>595</v>
      </c>
      <c r="C215" s="194" t="s">
        <v>271</v>
      </c>
      <c r="D215" s="193" t="s">
        <v>126</v>
      </c>
      <c r="E215" s="195">
        <v>2</v>
      </c>
      <c r="F215" s="196">
        <f t="shared" si="12"/>
        <v>10.65</v>
      </c>
      <c r="G215" s="196">
        <f t="shared" si="13"/>
        <v>21.3</v>
      </c>
      <c r="I215" s="126">
        <f t="shared" si="11"/>
        <v>10.65</v>
      </c>
      <c r="L215" s="6">
        <v>10.65</v>
      </c>
    </row>
    <row r="216" spans="1:12" s="1" customFormat="1" ht="33.75" x14ac:dyDescent="0.25">
      <c r="A216" s="193" t="s">
        <v>479</v>
      </c>
      <c r="B216" s="193" t="s">
        <v>596</v>
      </c>
      <c r="C216" s="194" t="s">
        <v>272</v>
      </c>
      <c r="D216" s="193" t="s">
        <v>125</v>
      </c>
      <c r="E216" s="195">
        <v>1</v>
      </c>
      <c r="F216" s="196">
        <f t="shared" si="12"/>
        <v>17.66</v>
      </c>
      <c r="G216" s="196">
        <f t="shared" si="13"/>
        <v>17.66</v>
      </c>
      <c r="I216" s="126">
        <f t="shared" si="11"/>
        <v>17.66</v>
      </c>
      <c r="L216" s="6">
        <v>17.66</v>
      </c>
    </row>
    <row r="217" spans="1:12" s="1" customFormat="1" x14ac:dyDescent="0.25">
      <c r="A217" s="193" t="s">
        <v>480</v>
      </c>
      <c r="B217" s="193" t="s">
        <v>597</v>
      </c>
      <c r="C217" s="194" t="s">
        <v>273</v>
      </c>
      <c r="D217" s="193" t="s">
        <v>608</v>
      </c>
      <c r="E217" s="195">
        <v>1</v>
      </c>
      <c r="F217" s="196">
        <f t="shared" si="12"/>
        <v>49.6</v>
      </c>
      <c r="G217" s="196">
        <f t="shared" si="13"/>
        <v>49.6</v>
      </c>
      <c r="I217" s="126">
        <f t="shared" si="11"/>
        <v>49.6</v>
      </c>
      <c r="L217" s="6">
        <v>49.6</v>
      </c>
    </row>
    <row r="218" spans="1:12" s="1" customFormat="1" x14ac:dyDescent="0.25">
      <c r="A218" s="193" t="s">
        <v>481</v>
      </c>
      <c r="B218" s="193" t="s">
        <v>598</v>
      </c>
      <c r="C218" s="194" t="s">
        <v>274</v>
      </c>
      <c r="D218" s="193" t="s">
        <v>126</v>
      </c>
      <c r="E218" s="195">
        <v>2</v>
      </c>
      <c r="F218" s="196">
        <f t="shared" si="12"/>
        <v>30.61</v>
      </c>
      <c r="G218" s="196">
        <f t="shared" si="13"/>
        <v>61.22</v>
      </c>
      <c r="I218" s="126">
        <f t="shared" si="11"/>
        <v>30.61</v>
      </c>
      <c r="L218" s="6">
        <v>30.61</v>
      </c>
    </row>
    <row r="219" spans="1:12" s="1" customFormat="1" x14ac:dyDescent="0.25">
      <c r="A219" s="193" t="s">
        <v>482</v>
      </c>
      <c r="B219" s="193" t="s">
        <v>599</v>
      </c>
      <c r="C219" s="194" t="s">
        <v>275</v>
      </c>
      <c r="D219" s="193" t="s">
        <v>126</v>
      </c>
      <c r="E219" s="195">
        <v>1</v>
      </c>
      <c r="F219" s="196">
        <f t="shared" si="12"/>
        <v>11.48</v>
      </c>
      <c r="G219" s="196">
        <f t="shared" si="13"/>
        <v>11.48</v>
      </c>
      <c r="I219" s="126">
        <f t="shared" si="11"/>
        <v>11.48</v>
      </c>
      <c r="L219" s="6">
        <v>11.48</v>
      </c>
    </row>
    <row r="220" spans="1:12" s="1" customFormat="1" x14ac:dyDescent="0.25">
      <c r="A220" s="193" t="s">
        <v>483</v>
      </c>
      <c r="B220" s="193" t="s">
        <v>600</v>
      </c>
      <c r="C220" s="194" t="s">
        <v>276</v>
      </c>
      <c r="D220" s="193" t="s">
        <v>125</v>
      </c>
      <c r="E220" s="195">
        <v>78</v>
      </c>
      <c r="F220" s="196">
        <f t="shared" si="12"/>
        <v>6.32</v>
      </c>
      <c r="G220" s="196">
        <f t="shared" si="13"/>
        <v>492.96</v>
      </c>
      <c r="I220" s="126">
        <f t="shared" si="11"/>
        <v>6.32</v>
      </c>
      <c r="L220" s="6">
        <v>6.32</v>
      </c>
    </row>
    <row r="221" spans="1:12" s="1" customFormat="1" ht="33.75" x14ac:dyDescent="0.25">
      <c r="A221" s="193" t="s">
        <v>484</v>
      </c>
      <c r="B221" s="193" t="s">
        <v>601</v>
      </c>
      <c r="C221" s="194" t="s">
        <v>277</v>
      </c>
      <c r="D221" s="193" t="s">
        <v>126</v>
      </c>
      <c r="E221" s="195">
        <v>26</v>
      </c>
      <c r="F221" s="196">
        <f t="shared" si="12"/>
        <v>1.1399999999999999</v>
      </c>
      <c r="G221" s="196">
        <f t="shared" si="13"/>
        <v>29.64</v>
      </c>
      <c r="I221" s="126">
        <f t="shared" si="11"/>
        <v>1.1399999999999999</v>
      </c>
      <c r="L221" s="6">
        <v>1.1399999999999999</v>
      </c>
    </row>
    <row r="222" spans="1:12" s="1" customFormat="1" x14ac:dyDescent="0.25">
      <c r="A222" s="193" t="s">
        <v>485</v>
      </c>
      <c r="B222" s="193" t="s">
        <v>602</v>
      </c>
      <c r="C222" s="194" t="s">
        <v>278</v>
      </c>
      <c r="D222" s="193" t="s">
        <v>126</v>
      </c>
      <c r="E222" s="195">
        <v>4</v>
      </c>
      <c r="F222" s="196">
        <f t="shared" si="12"/>
        <v>24.61</v>
      </c>
      <c r="G222" s="196">
        <f t="shared" si="13"/>
        <v>98.44</v>
      </c>
      <c r="I222" s="126">
        <f t="shared" si="11"/>
        <v>24.61</v>
      </c>
      <c r="L222" s="6">
        <v>24.61</v>
      </c>
    </row>
    <row r="223" spans="1:12" s="1" customFormat="1" ht="22.5" x14ac:dyDescent="0.25">
      <c r="A223" s="193" t="s">
        <v>486</v>
      </c>
      <c r="B223" s="193" t="s">
        <v>603</v>
      </c>
      <c r="C223" s="194" t="s">
        <v>279</v>
      </c>
      <c r="D223" s="193" t="s">
        <v>126</v>
      </c>
      <c r="E223" s="195">
        <v>1</v>
      </c>
      <c r="F223" s="196">
        <f t="shared" si="12"/>
        <v>20.56</v>
      </c>
      <c r="G223" s="196">
        <f t="shared" si="13"/>
        <v>20.56</v>
      </c>
      <c r="I223" s="126">
        <f t="shared" si="11"/>
        <v>20.56</v>
      </c>
      <c r="L223" s="6">
        <v>20.56</v>
      </c>
    </row>
    <row r="224" spans="1:12" s="1" customFormat="1" ht="22.5" x14ac:dyDescent="0.25">
      <c r="A224" s="193" t="s">
        <v>487</v>
      </c>
      <c r="B224" s="193" t="s">
        <v>604</v>
      </c>
      <c r="C224" s="194" t="s">
        <v>280</v>
      </c>
      <c r="D224" s="193" t="s">
        <v>126</v>
      </c>
      <c r="E224" s="195">
        <v>2</v>
      </c>
      <c r="F224" s="196">
        <f t="shared" si="12"/>
        <v>24.29</v>
      </c>
      <c r="G224" s="196">
        <f t="shared" si="13"/>
        <v>48.58</v>
      </c>
      <c r="I224" s="126">
        <f t="shared" si="11"/>
        <v>24.29</v>
      </c>
      <c r="L224" s="6">
        <v>24.29</v>
      </c>
    </row>
    <row r="225" spans="1:12" s="1" customFormat="1" ht="22.5" x14ac:dyDescent="0.25">
      <c r="A225" s="193" t="s">
        <v>488</v>
      </c>
      <c r="B225" s="193" t="s">
        <v>605</v>
      </c>
      <c r="C225" s="194" t="s">
        <v>281</v>
      </c>
      <c r="D225" s="193" t="s">
        <v>126</v>
      </c>
      <c r="E225" s="195">
        <v>2</v>
      </c>
      <c r="F225" s="196">
        <f t="shared" si="12"/>
        <v>21.27</v>
      </c>
      <c r="G225" s="196">
        <f t="shared" si="13"/>
        <v>42.54</v>
      </c>
      <c r="I225" s="126">
        <f t="shared" si="11"/>
        <v>21.27</v>
      </c>
      <c r="L225" s="6">
        <v>21.27</v>
      </c>
    </row>
    <row r="226" spans="1:12" s="1" customFormat="1" ht="22.5" x14ac:dyDescent="0.25">
      <c r="A226" s="193" t="s">
        <v>489</v>
      </c>
      <c r="B226" s="193" t="s">
        <v>606</v>
      </c>
      <c r="C226" s="194" t="s">
        <v>282</v>
      </c>
      <c r="D226" s="193" t="s">
        <v>126</v>
      </c>
      <c r="E226" s="195">
        <v>2</v>
      </c>
      <c r="F226" s="196">
        <f t="shared" si="12"/>
        <v>19.53</v>
      </c>
      <c r="G226" s="196">
        <f t="shared" si="13"/>
        <v>39.06</v>
      </c>
      <c r="I226" s="126">
        <f t="shared" si="11"/>
        <v>19.53</v>
      </c>
      <c r="L226" s="6">
        <v>19.53</v>
      </c>
    </row>
    <row r="227" spans="1:12" s="1" customFormat="1" ht="22.5" x14ac:dyDescent="0.25">
      <c r="A227" s="193" t="s">
        <v>490</v>
      </c>
      <c r="B227" s="193" t="s">
        <v>607</v>
      </c>
      <c r="C227" s="194" t="s">
        <v>283</v>
      </c>
      <c r="D227" s="193" t="s">
        <v>126</v>
      </c>
      <c r="E227" s="195">
        <v>1</v>
      </c>
      <c r="F227" s="196">
        <f t="shared" si="12"/>
        <v>1.62</v>
      </c>
      <c r="G227" s="196">
        <f t="shared" si="13"/>
        <v>1.62</v>
      </c>
      <c r="H227" s="127"/>
      <c r="I227" s="126">
        <f t="shared" si="11"/>
        <v>1.62</v>
      </c>
      <c r="L227" s="6">
        <v>1.62</v>
      </c>
    </row>
    <row r="228" spans="1:12" s="1" customFormat="1" x14ac:dyDescent="0.25">
      <c r="A228" s="197"/>
      <c r="B228" s="197"/>
      <c r="C228" s="197"/>
      <c r="D228" s="197"/>
      <c r="E228" s="197"/>
      <c r="F228" s="197"/>
      <c r="G228" s="198"/>
      <c r="I228" s="96"/>
      <c r="L228" s="7"/>
    </row>
    <row r="229" spans="1:12" x14ac:dyDescent="0.25">
      <c r="A229" s="136" t="s">
        <v>4</v>
      </c>
      <c r="B229" s="136"/>
      <c r="C229" s="136"/>
      <c r="D229" s="136"/>
      <c r="E229" s="136"/>
      <c r="F229" s="136"/>
      <c r="G229" s="5">
        <f>SUM(G11:G227)</f>
        <v>91326.17</v>
      </c>
      <c r="H229" s="128"/>
    </row>
    <row r="230" spans="1:12" x14ac:dyDescent="0.25">
      <c r="A230" s="22"/>
      <c r="B230" s="22"/>
      <c r="C230" s="22"/>
      <c r="D230" s="22"/>
      <c r="E230" s="135" t="s">
        <v>92</v>
      </c>
      <c r="F230" s="22"/>
      <c r="G230" s="22"/>
    </row>
    <row r="231" spans="1:12" ht="15" customHeight="1" x14ac:dyDescent="0.25">
      <c r="A231" s="138" t="s">
        <v>87</v>
      </c>
      <c r="B231" s="138"/>
      <c r="C231" s="138"/>
      <c r="D231" s="138"/>
      <c r="E231" s="138"/>
      <c r="F231" s="138"/>
      <c r="G231" s="138"/>
    </row>
    <row r="232" spans="1:12" x14ac:dyDescent="0.25">
      <c r="A232" s="22"/>
      <c r="B232" s="22"/>
      <c r="C232" s="22"/>
      <c r="D232" s="22"/>
      <c r="E232" s="22"/>
      <c r="F232" s="22"/>
      <c r="G232" s="22"/>
    </row>
    <row r="233" spans="1:12" x14ac:dyDescent="0.25">
      <c r="A233" s="22"/>
      <c r="B233" s="22"/>
      <c r="C233" s="22"/>
      <c r="D233" s="22"/>
      <c r="E233" s="22"/>
      <c r="F233" s="22"/>
      <c r="G233" s="22"/>
    </row>
    <row r="234" spans="1:12" x14ac:dyDescent="0.25">
      <c r="A234" s="22"/>
      <c r="B234" s="22"/>
      <c r="C234" s="22"/>
      <c r="D234" s="22"/>
      <c r="E234" s="22"/>
      <c r="F234" s="22"/>
      <c r="G234" s="22"/>
    </row>
    <row r="235" spans="1:12" x14ac:dyDescent="0.25">
      <c r="A235" s="22"/>
      <c r="B235" s="22"/>
      <c r="C235" s="22"/>
      <c r="D235" s="22"/>
      <c r="E235" s="22"/>
      <c r="F235" s="22"/>
      <c r="G235" s="22"/>
    </row>
    <row r="236" spans="1:12" x14ac:dyDescent="0.25">
      <c r="A236" s="22"/>
      <c r="B236" s="22"/>
      <c r="C236" s="22"/>
      <c r="D236" s="22"/>
      <c r="E236" s="22"/>
      <c r="F236" s="22"/>
      <c r="G236" s="22"/>
    </row>
    <row r="237" spans="1:12" x14ac:dyDescent="0.25">
      <c r="A237" s="22"/>
      <c r="B237" s="22"/>
      <c r="C237" s="22"/>
      <c r="D237" s="22"/>
      <c r="E237" s="22"/>
      <c r="F237" s="22"/>
      <c r="G237" s="22"/>
    </row>
    <row r="238" spans="1:12" x14ac:dyDescent="0.25">
      <c r="A238" s="22"/>
      <c r="B238" s="22"/>
      <c r="C238" s="22"/>
      <c r="D238" s="22"/>
      <c r="E238" s="22"/>
      <c r="F238" s="22"/>
      <c r="G238" s="22"/>
    </row>
  </sheetData>
  <sheetProtection algorithmName="SHA-512" hashValue="WO2dxRELucFcs3uh2LhHwrzwUiQc4v9WEjavP71wE8U6qvJIpPKvYJT9TkKsmV8n+H5C2/7hWt2+X5J9gXKBng==" saltValue="gPmuaW0TtI4obQiaIzQV9w==" spinCount="100000" sheet="1" selectLockedCells="1"/>
  <mergeCells count="10">
    <mergeCell ref="A229:F229"/>
    <mergeCell ref="A7:G7"/>
    <mergeCell ref="A231:G231"/>
    <mergeCell ref="K1:K9"/>
    <mergeCell ref="I2:I6"/>
    <mergeCell ref="A8:G8"/>
    <mergeCell ref="A9:G9"/>
    <mergeCell ref="A228:G228"/>
    <mergeCell ref="I8:I10"/>
    <mergeCell ref="J8:J10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228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57"/>
  <sheetViews>
    <sheetView workbookViewId="0">
      <selection activeCell="N53" sqref="N53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55" t="s">
        <v>22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94"/>
    </row>
    <row r="10" spans="1:23" x14ac:dyDescent="0.25">
      <c r="A10" s="9"/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 x14ac:dyDescent="0.25">
      <c r="A11" s="27" t="str">
        <f>ORÇAMENTO!A7</f>
        <v>OBJETO: CONSTRUÇÃO DE CASA DE MAQUINAS E QUÍMICA NA REDE DE ABASTECIMENTO DA COMUNIDADE DE BARRA VERDE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9"/>
      <c r="Q11" s="97"/>
      <c r="R11" s="97"/>
      <c r="S11" s="97"/>
      <c r="T11" s="97"/>
      <c r="U11" s="97"/>
      <c r="V11" s="97"/>
      <c r="W11" s="97"/>
    </row>
    <row r="12" spans="1:23" x14ac:dyDescent="0.25">
      <c r="A12" s="27" t="str">
        <f>ORÇAMENTO!A8</f>
        <v>LOCALIZAÇÃO: POÇO ARTESIANO DA COMUNIDADE DE BARRA VERDE - CORONEL VIVIDA - PR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9"/>
      <c r="Q12" s="97"/>
      <c r="R12" s="97"/>
      <c r="S12" s="97"/>
      <c r="T12" s="97"/>
      <c r="U12" s="97"/>
      <c r="V12" s="97"/>
      <c r="W12" s="97"/>
    </row>
    <row r="13" spans="1:23" x14ac:dyDescent="0.25">
      <c r="A13" s="27" t="s">
        <v>23</v>
      </c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2"/>
      <c r="Q13" s="11"/>
      <c r="R13" s="11"/>
      <c r="S13" s="11"/>
      <c r="T13" s="11"/>
      <c r="U13" s="11"/>
      <c r="V13" s="11"/>
      <c r="W13" s="11"/>
    </row>
    <row r="14" spans="1:23" ht="15.75" thickBo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</row>
    <row r="15" spans="1:23" x14ac:dyDescent="0.25">
      <c r="A15" s="156" t="s">
        <v>10</v>
      </c>
      <c r="B15" s="151" t="s">
        <v>24</v>
      </c>
      <c r="C15" s="159" t="s">
        <v>25</v>
      </c>
      <c r="D15" s="117" t="s">
        <v>29</v>
      </c>
      <c r="E15" s="151" t="s">
        <v>11</v>
      </c>
      <c r="F15" s="151"/>
      <c r="G15" s="151" t="s">
        <v>12</v>
      </c>
      <c r="H15" s="151"/>
      <c r="I15" s="151" t="s">
        <v>13</v>
      </c>
      <c r="J15" s="151"/>
      <c r="K15" s="151" t="s">
        <v>14</v>
      </c>
      <c r="L15" s="151"/>
      <c r="M15" s="151" t="s">
        <v>15</v>
      </c>
      <c r="N15" s="151"/>
      <c r="O15" s="151" t="s">
        <v>16</v>
      </c>
      <c r="P15" s="151"/>
      <c r="Q15" s="151" t="s">
        <v>88</v>
      </c>
      <c r="R15" s="151"/>
      <c r="S15" s="151" t="s">
        <v>89</v>
      </c>
      <c r="T15" s="151"/>
      <c r="U15" s="151" t="s">
        <v>90</v>
      </c>
      <c r="V15" s="152"/>
      <c r="W15" s="98"/>
    </row>
    <row r="16" spans="1:23" x14ac:dyDescent="0.25">
      <c r="A16" s="157"/>
      <c r="B16" s="158"/>
      <c r="C16" s="160"/>
      <c r="D16" s="93" t="s">
        <v>30</v>
      </c>
      <c r="E16" s="13" t="s">
        <v>17</v>
      </c>
      <c r="F16" s="14" t="s">
        <v>18</v>
      </c>
      <c r="G16" s="13" t="s">
        <v>17</v>
      </c>
      <c r="H16" s="14" t="s">
        <v>18</v>
      </c>
      <c r="I16" s="13" t="s">
        <v>17</v>
      </c>
      <c r="J16" s="14" t="s">
        <v>18</v>
      </c>
      <c r="K16" s="13" t="s">
        <v>17</v>
      </c>
      <c r="L16" s="14" t="s">
        <v>18</v>
      </c>
      <c r="M16" s="13" t="s">
        <v>17</v>
      </c>
      <c r="N16" s="14" t="s">
        <v>18</v>
      </c>
      <c r="O16" s="13" t="s">
        <v>17</v>
      </c>
      <c r="P16" s="14" t="s">
        <v>18</v>
      </c>
      <c r="Q16" s="13" t="s">
        <v>17</v>
      </c>
      <c r="R16" s="14" t="s">
        <v>18</v>
      </c>
      <c r="S16" s="13" t="s">
        <v>17</v>
      </c>
      <c r="T16" s="14" t="s">
        <v>18</v>
      </c>
      <c r="U16" s="13" t="s">
        <v>17</v>
      </c>
      <c r="V16" s="118" t="s">
        <v>18</v>
      </c>
      <c r="W16" s="98"/>
    </row>
    <row r="17" spans="1:25" x14ac:dyDescent="0.25">
      <c r="A17" s="119">
        <v>1</v>
      </c>
      <c r="B17" s="15" t="str">
        <f>ORÇAMENTO!C11</f>
        <v xml:space="preserve">CASA DE MÁQUINA E QUIMICA SAA RURAL - </v>
      </c>
      <c r="C17" s="16">
        <f>ORÇAMENTO!H11</f>
        <v>4052.95</v>
      </c>
      <c r="D17" s="24">
        <f>((C17*100)/$C$45)/100</f>
        <v>4.4378845625520046E-2</v>
      </c>
      <c r="E17" s="17">
        <v>100</v>
      </c>
      <c r="F17" s="16">
        <f t="shared" ref="F17:F40" si="0">E17</f>
        <v>100</v>
      </c>
      <c r="G17" s="17"/>
      <c r="H17" s="16">
        <f t="shared" ref="H17:H40" si="1">F17+G17</f>
        <v>100</v>
      </c>
      <c r="I17" s="17"/>
      <c r="J17" s="16">
        <f t="shared" ref="J17:J40" si="2">H17+I17</f>
        <v>100</v>
      </c>
      <c r="K17" s="17"/>
      <c r="L17" s="16">
        <f t="shared" ref="L17:L40" si="3">J17+K17</f>
        <v>100</v>
      </c>
      <c r="M17" s="17"/>
      <c r="N17" s="16">
        <f t="shared" ref="N17:N40" si="4">L17+M17</f>
        <v>100</v>
      </c>
      <c r="O17" s="18"/>
      <c r="P17" s="16">
        <f t="shared" ref="P17:P40" si="5">N17+O17</f>
        <v>100</v>
      </c>
      <c r="Q17" s="18"/>
      <c r="R17" s="16">
        <f t="shared" ref="R17:R40" si="6">P17+Q17</f>
        <v>100</v>
      </c>
      <c r="S17" s="18"/>
      <c r="T17" s="16">
        <f t="shared" ref="T17:T40" si="7">R17+S17</f>
        <v>100</v>
      </c>
      <c r="U17" s="18"/>
      <c r="V17" s="120">
        <f t="shared" ref="V17:V40" si="8">T17+U17</f>
        <v>100</v>
      </c>
      <c r="W17" s="99"/>
      <c r="Y17" t="str">
        <f t="shared" ref="Y17:Y42" si="9">IF(P17&lt;&gt;100,"REVER PERCENTUAL ATÉ ATINGIR 100%- CASO NECESSÁRIO","PERCENTUAL CORRETO")</f>
        <v>PERCENTUAL CORRETO</v>
      </c>
    </row>
    <row r="18" spans="1:25" x14ac:dyDescent="0.25">
      <c r="A18" s="119">
        <v>2</v>
      </c>
      <c r="B18" s="15" t="str">
        <f>ORÇAMENTO!C14</f>
        <v>CSB - 01 - SERVIÇOS INICIAIS</v>
      </c>
      <c r="C18" s="16">
        <f>ORÇAMENTO!H14</f>
        <v>12360.96</v>
      </c>
      <c r="D18" s="24">
        <f t="shared" ref="D18:D42" si="10">((C18*100)/$C$45)/100</f>
        <v>0.13534959365973631</v>
      </c>
      <c r="E18" s="17">
        <v>100</v>
      </c>
      <c r="F18" s="16">
        <f t="shared" si="0"/>
        <v>100</v>
      </c>
      <c r="G18" s="17"/>
      <c r="H18" s="16">
        <f t="shared" si="1"/>
        <v>100</v>
      </c>
      <c r="I18" s="17"/>
      <c r="J18" s="16">
        <f t="shared" si="2"/>
        <v>100</v>
      </c>
      <c r="K18" s="17"/>
      <c r="L18" s="16">
        <f t="shared" si="3"/>
        <v>100</v>
      </c>
      <c r="M18" s="17"/>
      <c r="N18" s="16">
        <f t="shared" si="4"/>
        <v>100</v>
      </c>
      <c r="O18" s="18"/>
      <c r="P18" s="16">
        <f t="shared" si="5"/>
        <v>100</v>
      </c>
      <c r="Q18" s="18"/>
      <c r="R18" s="16">
        <f t="shared" si="6"/>
        <v>100</v>
      </c>
      <c r="S18" s="18"/>
      <c r="T18" s="16">
        <f t="shared" si="7"/>
        <v>100</v>
      </c>
      <c r="U18" s="18"/>
      <c r="V18" s="120">
        <f t="shared" si="8"/>
        <v>100</v>
      </c>
      <c r="W18" s="99"/>
      <c r="Y18" t="str">
        <f t="shared" si="9"/>
        <v>PERCENTUAL CORRETO</v>
      </c>
    </row>
    <row r="19" spans="1:25" x14ac:dyDescent="0.25">
      <c r="A19" s="119">
        <v>3</v>
      </c>
      <c r="B19" s="15" t="str">
        <f>ORÇAMENTO!C17</f>
        <v xml:space="preserve">CSB - 01 CASA DE QUÍMICA </v>
      </c>
      <c r="C19" s="16">
        <f>ORÇAMENTO!H17</f>
        <v>24592.319999999996</v>
      </c>
      <c r="D19" s="24">
        <f t="shared" si="10"/>
        <v>0.26928009791716873</v>
      </c>
      <c r="E19" s="17">
        <v>50</v>
      </c>
      <c r="F19" s="16">
        <f t="shared" si="0"/>
        <v>50</v>
      </c>
      <c r="G19" s="17">
        <v>50</v>
      </c>
      <c r="H19" s="16">
        <f t="shared" si="1"/>
        <v>100</v>
      </c>
      <c r="I19" s="17"/>
      <c r="J19" s="16">
        <f t="shared" si="2"/>
        <v>100</v>
      </c>
      <c r="K19" s="17"/>
      <c r="L19" s="16">
        <f t="shared" si="3"/>
        <v>100</v>
      </c>
      <c r="M19" s="17"/>
      <c r="N19" s="16">
        <f t="shared" si="4"/>
        <v>100</v>
      </c>
      <c r="O19" s="18"/>
      <c r="P19" s="16">
        <f t="shared" si="5"/>
        <v>100</v>
      </c>
      <c r="Q19" s="18"/>
      <c r="R19" s="16">
        <f t="shared" si="6"/>
        <v>100</v>
      </c>
      <c r="S19" s="18"/>
      <c r="T19" s="16">
        <f t="shared" si="7"/>
        <v>100</v>
      </c>
      <c r="U19" s="18"/>
      <c r="V19" s="120">
        <f t="shared" si="8"/>
        <v>100</v>
      </c>
      <c r="W19" s="99"/>
      <c r="Y19" t="str">
        <f t="shared" si="9"/>
        <v>PERCENTUAL CORRETO</v>
      </c>
    </row>
    <row r="20" spans="1:25" x14ac:dyDescent="0.25">
      <c r="A20" s="119">
        <v>4</v>
      </c>
      <c r="B20" s="15" t="str">
        <f>ORÇAMENTO!C66</f>
        <v xml:space="preserve">CSB-01 PISO BASE DO POÇO </v>
      </c>
      <c r="C20" s="16">
        <f>ORÇAMENTO!H66</f>
        <v>192.17000000000002</v>
      </c>
      <c r="D20" s="24">
        <f t="shared" si="10"/>
        <v>2.1042161299439145E-3</v>
      </c>
      <c r="E20" s="17">
        <v>100</v>
      </c>
      <c r="F20" s="16">
        <f t="shared" si="0"/>
        <v>100</v>
      </c>
      <c r="G20" s="17"/>
      <c r="H20" s="16">
        <f t="shared" si="1"/>
        <v>100</v>
      </c>
      <c r="I20" s="17"/>
      <c r="J20" s="16">
        <f t="shared" si="2"/>
        <v>100</v>
      </c>
      <c r="K20" s="17"/>
      <c r="L20" s="16">
        <f t="shared" si="3"/>
        <v>100</v>
      </c>
      <c r="M20" s="17"/>
      <c r="N20" s="16">
        <f t="shared" si="4"/>
        <v>100</v>
      </c>
      <c r="O20" s="18"/>
      <c r="P20" s="16">
        <f t="shared" si="5"/>
        <v>100</v>
      </c>
      <c r="Q20" s="18"/>
      <c r="R20" s="16">
        <f t="shared" si="6"/>
        <v>100</v>
      </c>
      <c r="S20" s="18"/>
      <c r="T20" s="16">
        <f t="shared" si="7"/>
        <v>100</v>
      </c>
      <c r="U20" s="18"/>
      <c r="V20" s="120">
        <f t="shared" si="8"/>
        <v>100</v>
      </c>
      <c r="W20" s="99"/>
      <c r="Y20" t="str">
        <f t="shared" si="9"/>
        <v>PERCENTUAL CORRETO</v>
      </c>
    </row>
    <row r="21" spans="1:25" ht="22.5" x14ac:dyDescent="0.25">
      <c r="A21" s="119">
        <v>5</v>
      </c>
      <c r="B21" s="15" t="str">
        <f>ORÇAMENTO!C70</f>
        <v>CSB-01 CAIXA DE VÁLVULAS</v>
      </c>
      <c r="C21" s="16">
        <f>ORÇAMENTO!H70</f>
        <v>652.78</v>
      </c>
      <c r="D21" s="24">
        <f t="shared" si="10"/>
        <v>7.1477868829931228E-3</v>
      </c>
      <c r="E21" s="17">
        <v>100</v>
      </c>
      <c r="F21" s="16">
        <f t="shared" si="0"/>
        <v>100</v>
      </c>
      <c r="G21" s="17"/>
      <c r="H21" s="16">
        <f t="shared" si="1"/>
        <v>100</v>
      </c>
      <c r="I21" s="17"/>
      <c r="J21" s="16">
        <f t="shared" si="2"/>
        <v>100</v>
      </c>
      <c r="K21" s="17"/>
      <c r="L21" s="16">
        <f t="shared" si="3"/>
        <v>100</v>
      </c>
      <c r="M21" s="17"/>
      <c r="N21" s="16">
        <f t="shared" si="4"/>
        <v>100</v>
      </c>
      <c r="O21" s="18"/>
      <c r="P21" s="16">
        <f t="shared" si="5"/>
        <v>100</v>
      </c>
      <c r="Q21" s="18"/>
      <c r="R21" s="16">
        <f t="shared" si="6"/>
        <v>100</v>
      </c>
      <c r="S21" s="18"/>
      <c r="T21" s="16">
        <f t="shared" si="7"/>
        <v>100</v>
      </c>
      <c r="U21" s="18"/>
      <c r="V21" s="120">
        <f t="shared" si="8"/>
        <v>100</v>
      </c>
      <c r="W21" s="99"/>
      <c r="Y21" t="str">
        <f t="shared" si="9"/>
        <v>PERCENTUAL CORRETO</v>
      </c>
    </row>
    <row r="22" spans="1:25" ht="22.5" x14ac:dyDescent="0.25">
      <c r="A22" s="119">
        <v>6</v>
      </c>
      <c r="B22" s="15" t="str">
        <f>ORÇAMENTO!C80</f>
        <v>CSB-01 FECHAMENTO (CERCA EM ARAME LISO)</v>
      </c>
      <c r="C22" s="16">
        <f>ORÇAMENTO!H80</f>
        <v>19722.53</v>
      </c>
      <c r="D22" s="24">
        <f t="shared" si="10"/>
        <v>0.21595704714212804</v>
      </c>
      <c r="E22" s="17"/>
      <c r="F22" s="16">
        <f t="shared" si="0"/>
        <v>0</v>
      </c>
      <c r="G22" s="17">
        <v>100</v>
      </c>
      <c r="H22" s="16">
        <f t="shared" si="1"/>
        <v>100</v>
      </c>
      <c r="I22" s="17"/>
      <c r="J22" s="16">
        <f t="shared" si="2"/>
        <v>100</v>
      </c>
      <c r="K22" s="17"/>
      <c r="L22" s="16">
        <f t="shared" si="3"/>
        <v>100</v>
      </c>
      <c r="M22" s="17"/>
      <c r="N22" s="16">
        <f t="shared" si="4"/>
        <v>100</v>
      </c>
      <c r="O22" s="18"/>
      <c r="P22" s="16">
        <f t="shared" si="5"/>
        <v>100</v>
      </c>
      <c r="Q22" s="18"/>
      <c r="R22" s="16">
        <f t="shared" si="6"/>
        <v>100</v>
      </c>
      <c r="S22" s="18"/>
      <c r="T22" s="16">
        <f t="shared" si="7"/>
        <v>100</v>
      </c>
      <c r="U22" s="18"/>
      <c r="V22" s="120">
        <f t="shared" si="8"/>
        <v>100</v>
      </c>
      <c r="W22" s="99"/>
      <c r="Y22" t="str">
        <f t="shared" si="9"/>
        <v>PERCENTUAL CORRETO</v>
      </c>
    </row>
    <row r="23" spans="1:25" ht="22.5" x14ac:dyDescent="0.25">
      <c r="A23" s="119">
        <v>7</v>
      </c>
      <c r="B23" s="15" t="str">
        <f>ORÇAMENTO!C113</f>
        <v>CSB-01 PATIO EM BRITA</v>
      </c>
      <c r="C23" s="16">
        <f>ORÇAMENTO!H113</f>
        <v>777.91000000000008</v>
      </c>
      <c r="D23" s="24">
        <f t="shared" si="10"/>
        <v>8.517930840634182E-3</v>
      </c>
      <c r="E23" s="17"/>
      <c r="F23" s="16">
        <f t="shared" si="0"/>
        <v>0</v>
      </c>
      <c r="G23" s="17">
        <v>100</v>
      </c>
      <c r="H23" s="16">
        <f t="shared" si="1"/>
        <v>100</v>
      </c>
      <c r="I23" s="17"/>
      <c r="J23" s="16">
        <f t="shared" si="2"/>
        <v>100</v>
      </c>
      <c r="K23" s="17"/>
      <c r="L23" s="16">
        <f t="shared" si="3"/>
        <v>100</v>
      </c>
      <c r="M23" s="17"/>
      <c r="N23" s="16">
        <f t="shared" si="4"/>
        <v>100</v>
      </c>
      <c r="O23" s="18"/>
      <c r="P23" s="16">
        <f t="shared" si="5"/>
        <v>100</v>
      </c>
      <c r="Q23" s="18"/>
      <c r="R23" s="16">
        <f t="shared" si="6"/>
        <v>100</v>
      </c>
      <c r="S23" s="18"/>
      <c r="T23" s="16">
        <f t="shared" si="7"/>
        <v>100</v>
      </c>
      <c r="U23" s="18"/>
      <c r="V23" s="120">
        <f t="shared" si="8"/>
        <v>100</v>
      </c>
      <c r="W23" s="99"/>
      <c r="Y23" t="str">
        <f t="shared" si="9"/>
        <v>PERCENTUAL CORRETO</v>
      </c>
    </row>
    <row r="24" spans="1:25" x14ac:dyDescent="0.25">
      <c r="A24" s="119">
        <v>8</v>
      </c>
      <c r="B24" s="15" t="str">
        <f>ORÇAMENTO!C116</f>
        <v>CSB-01 CAPTAÇÃO SUBTERRÂNEA</v>
      </c>
      <c r="C24" s="16">
        <f>ORÇAMENTO!H116</f>
        <v>6567.9999999999964</v>
      </c>
      <c r="D24" s="24">
        <f t="shared" si="10"/>
        <v>7.1918049338979134E-2</v>
      </c>
      <c r="E24" s="17">
        <v>100</v>
      </c>
      <c r="F24" s="16">
        <f t="shared" si="0"/>
        <v>100</v>
      </c>
      <c r="G24" s="17"/>
      <c r="H24" s="16">
        <f t="shared" si="1"/>
        <v>100</v>
      </c>
      <c r="I24" s="17"/>
      <c r="J24" s="16">
        <f t="shared" si="2"/>
        <v>100</v>
      </c>
      <c r="K24" s="17"/>
      <c r="L24" s="16">
        <f t="shared" si="3"/>
        <v>100</v>
      </c>
      <c r="M24" s="17"/>
      <c r="N24" s="16">
        <f t="shared" si="4"/>
        <v>100</v>
      </c>
      <c r="O24" s="18"/>
      <c r="P24" s="16">
        <f t="shared" si="5"/>
        <v>100</v>
      </c>
      <c r="Q24" s="18"/>
      <c r="R24" s="16">
        <f t="shared" si="6"/>
        <v>100</v>
      </c>
      <c r="S24" s="18"/>
      <c r="T24" s="16">
        <f t="shared" si="7"/>
        <v>100</v>
      </c>
      <c r="U24" s="18"/>
      <c r="V24" s="120">
        <f t="shared" si="8"/>
        <v>100</v>
      </c>
      <c r="W24" s="99"/>
      <c r="Y24" t="str">
        <f t="shared" si="9"/>
        <v>PERCENTUAL CORRETO</v>
      </c>
    </row>
    <row r="25" spans="1:25" x14ac:dyDescent="0.25">
      <c r="A25" s="119">
        <v>9</v>
      </c>
      <c r="B25" s="15" t="str">
        <f>ORÇAMENTO!C158</f>
        <v>CSB - 01 RAMAL ALIMENTADOR QDF 01, ATERRAMENTO, COMANDO ELETRODO.</v>
      </c>
      <c r="C25" s="16">
        <f>ORÇAMENTO!H158</f>
        <v>22406.55</v>
      </c>
      <c r="D25" s="24">
        <f t="shared" si="10"/>
        <v>0.24534643246289647</v>
      </c>
      <c r="E25" s="17">
        <v>50</v>
      </c>
      <c r="F25" s="16">
        <f t="shared" si="0"/>
        <v>50</v>
      </c>
      <c r="G25" s="17">
        <v>50</v>
      </c>
      <c r="H25" s="16">
        <f t="shared" si="1"/>
        <v>100</v>
      </c>
      <c r="I25" s="17"/>
      <c r="J25" s="16">
        <f t="shared" si="2"/>
        <v>100</v>
      </c>
      <c r="K25" s="17"/>
      <c r="L25" s="16">
        <f t="shared" si="3"/>
        <v>100</v>
      </c>
      <c r="M25" s="17"/>
      <c r="N25" s="16">
        <f t="shared" si="4"/>
        <v>100</v>
      </c>
      <c r="O25" s="18"/>
      <c r="P25" s="16">
        <f t="shared" si="5"/>
        <v>100</v>
      </c>
      <c r="Q25" s="18"/>
      <c r="R25" s="16">
        <f t="shared" si="6"/>
        <v>100</v>
      </c>
      <c r="S25" s="18"/>
      <c r="T25" s="16">
        <f t="shared" si="7"/>
        <v>100</v>
      </c>
      <c r="U25" s="18"/>
      <c r="V25" s="120">
        <f t="shared" si="8"/>
        <v>100</v>
      </c>
      <c r="W25" s="99"/>
      <c r="Y25" t="str">
        <f t="shared" si="9"/>
        <v>PERCENTUAL CORRETO</v>
      </c>
    </row>
    <row r="26" spans="1:25" hidden="1" x14ac:dyDescent="0.25">
      <c r="A26" s="119"/>
      <c r="B26" s="15"/>
      <c r="C26" s="16"/>
      <c r="D26" s="24">
        <f t="shared" si="10"/>
        <v>0</v>
      </c>
      <c r="E26" s="17"/>
      <c r="F26" s="16">
        <f t="shared" si="0"/>
        <v>0</v>
      </c>
      <c r="G26" s="17"/>
      <c r="H26" s="16">
        <f t="shared" si="1"/>
        <v>0</v>
      </c>
      <c r="I26" s="17"/>
      <c r="J26" s="16">
        <f t="shared" si="2"/>
        <v>0</v>
      </c>
      <c r="K26" s="17"/>
      <c r="L26" s="16">
        <f t="shared" si="3"/>
        <v>0</v>
      </c>
      <c r="M26" s="17"/>
      <c r="N26" s="16">
        <f t="shared" si="4"/>
        <v>0</v>
      </c>
      <c r="O26" s="18"/>
      <c r="P26" s="16">
        <f t="shared" si="5"/>
        <v>0</v>
      </c>
      <c r="Q26" s="18"/>
      <c r="R26" s="16">
        <f t="shared" si="6"/>
        <v>0</v>
      </c>
      <c r="S26" s="18"/>
      <c r="T26" s="16">
        <f t="shared" si="7"/>
        <v>0</v>
      </c>
      <c r="U26" s="18"/>
      <c r="V26" s="120">
        <f t="shared" si="8"/>
        <v>0</v>
      </c>
      <c r="W26" s="99"/>
      <c r="Y26" t="str">
        <f t="shared" si="9"/>
        <v>REVER PERCENTUAL ATÉ ATINGIR 100%- CASO NECESSÁRIO</v>
      </c>
    </row>
    <row r="27" spans="1:25" hidden="1" x14ac:dyDescent="0.25">
      <c r="A27" s="119"/>
      <c r="B27" s="15"/>
      <c r="C27" s="16"/>
      <c r="D27" s="24">
        <f t="shared" si="10"/>
        <v>0</v>
      </c>
      <c r="E27" s="17"/>
      <c r="F27" s="16">
        <f t="shared" si="0"/>
        <v>0</v>
      </c>
      <c r="G27" s="17"/>
      <c r="H27" s="16">
        <f t="shared" si="1"/>
        <v>0</v>
      </c>
      <c r="I27" s="17"/>
      <c r="J27" s="16">
        <f t="shared" si="2"/>
        <v>0</v>
      </c>
      <c r="K27" s="17"/>
      <c r="L27" s="16">
        <f t="shared" si="3"/>
        <v>0</v>
      </c>
      <c r="M27" s="17"/>
      <c r="N27" s="16">
        <f t="shared" si="4"/>
        <v>0</v>
      </c>
      <c r="O27" s="18"/>
      <c r="P27" s="16">
        <f t="shared" si="5"/>
        <v>0</v>
      </c>
      <c r="Q27" s="18"/>
      <c r="R27" s="16">
        <f t="shared" si="6"/>
        <v>0</v>
      </c>
      <c r="S27" s="18"/>
      <c r="T27" s="16">
        <f t="shared" si="7"/>
        <v>0</v>
      </c>
      <c r="U27" s="18"/>
      <c r="V27" s="120">
        <f t="shared" si="8"/>
        <v>0</v>
      </c>
      <c r="W27" s="99"/>
      <c r="Y27" t="str">
        <f t="shared" si="9"/>
        <v>REVER PERCENTUAL ATÉ ATINGIR 100%- CASO NECESSÁRIO</v>
      </c>
    </row>
    <row r="28" spans="1:25" hidden="1" x14ac:dyDescent="0.25">
      <c r="A28" s="119"/>
      <c r="B28" s="15"/>
      <c r="C28" s="16"/>
      <c r="D28" s="24">
        <f t="shared" si="10"/>
        <v>0</v>
      </c>
      <c r="E28" s="17"/>
      <c r="F28" s="16">
        <f t="shared" si="0"/>
        <v>0</v>
      </c>
      <c r="G28" s="17"/>
      <c r="H28" s="16">
        <f t="shared" si="1"/>
        <v>0</v>
      </c>
      <c r="I28" s="17"/>
      <c r="J28" s="16">
        <f t="shared" si="2"/>
        <v>0</v>
      </c>
      <c r="K28" s="17"/>
      <c r="L28" s="16">
        <f t="shared" si="3"/>
        <v>0</v>
      </c>
      <c r="M28" s="17"/>
      <c r="N28" s="16">
        <f t="shared" si="4"/>
        <v>0</v>
      </c>
      <c r="O28" s="18"/>
      <c r="P28" s="16">
        <f t="shared" si="5"/>
        <v>0</v>
      </c>
      <c r="Q28" s="18"/>
      <c r="R28" s="16">
        <f t="shared" si="6"/>
        <v>0</v>
      </c>
      <c r="S28" s="18"/>
      <c r="T28" s="16">
        <f t="shared" si="7"/>
        <v>0</v>
      </c>
      <c r="U28" s="18"/>
      <c r="V28" s="120">
        <f t="shared" si="8"/>
        <v>0</v>
      </c>
      <c r="W28" s="99"/>
      <c r="Y28" t="str">
        <f t="shared" si="9"/>
        <v>REVER PERCENTUAL ATÉ ATINGIR 100%- CASO NECESSÁRIO</v>
      </c>
    </row>
    <row r="29" spans="1:25" hidden="1" x14ac:dyDescent="0.25">
      <c r="A29" s="119"/>
      <c r="B29" s="15"/>
      <c r="C29" s="16"/>
      <c r="D29" s="24">
        <f t="shared" si="10"/>
        <v>0</v>
      </c>
      <c r="E29" s="17"/>
      <c r="F29" s="16">
        <f t="shared" si="0"/>
        <v>0</v>
      </c>
      <c r="G29" s="17"/>
      <c r="H29" s="16">
        <f t="shared" si="1"/>
        <v>0</v>
      </c>
      <c r="I29" s="17"/>
      <c r="J29" s="16">
        <f t="shared" si="2"/>
        <v>0</v>
      </c>
      <c r="K29" s="17"/>
      <c r="L29" s="16">
        <f t="shared" si="3"/>
        <v>0</v>
      </c>
      <c r="M29" s="17"/>
      <c r="N29" s="16">
        <f t="shared" si="4"/>
        <v>0</v>
      </c>
      <c r="O29" s="18"/>
      <c r="P29" s="16">
        <f t="shared" si="5"/>
        <v>0</v>
      </c>
      <c r="Q29" s="18"/>
      <c r="R29" s="16">
        <f t="shared" si="6"/>
        <v>0</v>
      </c>
      <c r="S29" s="18"/>
      <c r="T29" s="16">
        <f t="shared" si="7"/>
        <v>0</v>
      </c>
      <c r="U29" s="18"/>
      <c r="V29" s="120">
        <f t="shared" si="8"/>
        <v>0</v>
      </c>
      <c r="W29" s="99"/>
      <c r="Y29" t="str">
        <f t="shared" si="9"/>
        <v>REVER PERCENTUAL ATÉ ATINGIR 100%- CASO NECESSÁRIO</v>
      </c>
    </row>
    <row r="30" spans="1:25" hidden="1" x14ac:dyDescent="0.25">
      <c r="A30" s="119"/>
      <c r="B30" s="15"/>
      <c r="C30" s="16"/>
      <c r="D30" s="24">
        <f t="shared" si="10"/>
        <v>0</v>
      </c>
      <c r="E30" s="17"/>
      <c r="F30" s="16">
        <f t="shared" si="0"/>
        <v>0</v>
      </c>
      <c r="G30" s="17"/>
      <c r="H30" s="16">
        <f t="shared" si="1"/>
        <v>0</v>
      </c>
      <c r="I30" s="17"/>
      <c r="J30" s="16">
        <f t="shared" si="2"/>
        <v>0</v>
      </c>
      <c r="K30" s="17"/>
      <c r="L30" s="16">
        <f t="shared" si="3"/>
        <v>0</v>
      </c>
      <c r="M30" s="17"/>
      <c r="N30" s="16">
        <f t="shared" si="4"/>
        <v>0</v>
      </c>
      <c r="O30" s="18"/>
      <c r="P30" s="16">
        <f t="shared" si="5"/>
        <v>0</v>
      </c>
      <c r="Q30" s="18"/>
      <c r="R30" s="16">
        <f t="shared" si="6"/>
        <v>0</v>
      </c>
      <c r="S30" s="18"/>
      <c r="T30" s="16">
        <f t="shared" si="7"/>
        <v>0</v>
      </c>
      <c r="U30" s="18"/>
      <c r="V30" s="120">
        <f t="shared" si="8"/>
        <v>0</v>
      </c>
      <c r="W30" s="99"/>
      <c r="Y30" t="str">
        <f t="shared" si="9"/>
        <v>REVER PERCENTUAL ATÉ ATINGIR 100%- CASO NECESSÁRIO</v>
      </c>
    </row>
    <row r="31" spans="1:25" hidden="1" x14ac:dyDescent="0.25">
      <c r="A31" s="119"/>
      <c r="B31" s="15"/>
      <c r="C31" s="16"/>
      <c r="D31" s="24">
        <f t="shared" si="10"/>
        <v>0</v>
      </c>
      <c r="E31" s="17"/>
      <c r="F31" s="16">
        <f t="shared" si="0"/>
        <v>0</v>
      </c>
      <c r="G31" s="17"/>
      <c r="H31" s="16">
        <f t="shared" si="1"/>
        <v>0</v>
      </c>
      <c r="I31" s="17"/>
      <c r="J31" s="16">
        <f t="shared" si="2"/>
        <v>0</v>
      </c>
      <c r="K31" s="17"/>
      <c r="L31" s="16">
        <f t="shared" si="3"/>
        <v>0</v>
      </c>
      <c r="M31" s="17"/>
      <c r="N31" s="16">
        <f t="shared" si="4"/>
        <v>0</v>
      </c>
      <c r="O31" s="18"/>
      <c r="P31" s="16">
        <f t="shared" si="5"/>
        <v>0</v>
      </c>
      <c r="Q31" s="18"/>
      <c r="R31" s="16">
        <f t="shared" si="6"/>
        <v>0</v>
      </c>
      <c r="S31" s="18"/>
      <c r="T31" s="16">
        <f t="shared" si="7"/>
        <v>0</v>
      </c>
      <c r="U31" s="18"/>
      <c r="V31" s="120">
        <f t="shared" si="8"/>
        <v>0</v>
      </c>
      <c r="W31" s="99"/>
      <c r="Y31" t="str">
        <f t="shared" si="9"/>
        <v>REVER PERCENTUAL ATÉ ATINGIR 100%- CASO NECESSÁRIO</v>
      </c>
    </row>
    <row r="32" spans="1:25" hidden="1" x14ac:dyDescent="0.25">
      <c r="A32" s="119"/>
      <c r="B32" s="15"/>
      <c r="C32" s="16"/>
      <c r="D32" s="24">
        <f t="shared" si="10"/>
        <v>0</v>
      </c>
      <c r="E32" s="17"/>
      <c r="F32" s="16">
        <f t="shared" si="0"/>
        <v>0</v>
      </c>
      <c r="G32" s="17"/>
      <c r="H32" s="16">
        <f t="shared" si="1"/>
        <v>0</v>
      </c>
      <c r="I32" s="17"/>
      <c r="J32" s="16">
        <f t="shared" si="2"/>
        <v>0</v>
      </c>
      <c r="K32" s="17"/>
      <c r="L32" s="16">
        <f t="shared" si="3"/>
        <v>0</v>
      </c>
      <c r="M32" s="17"/>
      <c r="N32" s="16">
        <f t="shared" si="4"/>
        <v>0</v>
      </c>
      <c r="O32" s="18"/>
      <c r="P32" s="16">
        <f t="shared" si="5"/>
        <v>0</v>
      </c>
      <c r="Q32" s="18"/>
      <c r="R32" s="16">
        <f t="shared" si="6"/>
        <v>0</v>
      </c>
      <c r="S32" s="18"/>
      <c r="T32" s="16">
        <f t="shared" si="7"/>
        <v>0</v>
      </c>
      <c r="U32" s="18"/>
      <c r="V32" s="120">
        <f t="shared" si="8"/>
        <v>0</v>
      </c>
      <c r="W32" s="99"/>
      <c r="Y32" t="str">
        <f t="shared" si="9"/>
        <v>REVER PERCENTUAL ATÉ ATINGIR 100%- CASO NECESSÁRIO</v>
      </c>
    </row>
    <row r="33" spans="1:25" hidden="1" x14ac:dyDescent="0.25">
      <c r="A33" s="119"/>
      <c r="B33" s="15"/>
      <c r="C33" s="16"/>
      <c r="D33" s="24">
        <f t="shared" si="10"/>
        <v>0</v>
      </c>
      <c r="E33" s="17"/>
      <c r="F33" s="16">
        <f t="shared" si="0"/>
        <v>0</v>
      </c>
      <c r="G33" s="17"/>
      <c r="H33" s="16">
        <f t="shared" si="1"/>
        <v>0</v>
      </c>
      <c r="I33" s="17"/>
      <c r="J33" s="16">
        <f t="shared" si="2"/>
        <v>0</v>
      </c>
      <c r="K33" s="17"/>
      <c r="L33" s="16">
        <f t="shared" si="3"/>
        <v>0</v>
      </c>
      <c r="M33" s="17"/>
      <c r="N33" s="16">
        <f t="shared" si="4"/>
        <v>0</v>
      </c>
      <c r="O33" s="18"/>
      <c r="P33" s="16">
        <f t="shared" si="5"/>
        <v>0</v>
      </c>
      <c r="Q33" s="18"/>
      <c r="R33" s="16">
        <f t="shared" si="6"/>
        <v>0</v>
      </c>
      <c r="S33" s="18"/>
      <c r="T33" s="16">
        <f t="shared" si="7"/>
        <v>0</v>
      </c>
      <c r="U33" s="18"/>
      <c r="V33" s="120">
        <f t="shared" si="8"/>
        <v>0</v>
      </c>
      <c r="W33" s="99"/>
      <c r="Y33" t="str">
        <f t="shared" si="9"/>
        <v>REVER PERCENTUAL ATÉ ATINGIR 100%- CASO NECESSÁRIO</v>
      </c>
    </row>
    <row r="34" spans="1:25" hidden="1" x14ac:dyDescent="0.25">
      <c r="A34" s="119"/>
      <c r="B34" s="15"/>
      <c r="C34" s="16"/>
      <c r="D34" s="24">
        <f t="shared" si="10"/>
        <v>0</v>
      </c>
      <c r="E34" s="17"/>
      <c r="F34" s="16">
        <f t="shared" si="0"/>
        <v>0</v>
      </c>
      <c r="G34" s="17"/>
      <c r="H34" s="16">
        <f t="shared" si="1"/>
        <v>0</v>
      </c>
      <c r="I34" s="17"/>
      <c r="J34" s="16">
        <f t="shared" si="2"/>
        <v>0</v>
      </c>
      <c r="K34" s="17"/>
      <c r="L34" s="16">
        <f t="shared" si="3"/>
        <v>0</v>
      </c>
      <c r="M34" s="17"/>
      <c r="N34" s="16">
        <f t="shared" si="4"/>
        <v>0</v>
      </c>
      <c r="O34" s="18"/>
      <c r="P34" s="16">
        <f t="shared" si="5"/>
        <v>0</v>
      </c>
      <c r="Q34" s="18"/>
      <c r="R34" s="16">
        <f t="shared" si="6"/>
        <v>0</v>
      </c>
      <c r="S34" s="18"/>
      <c r="T34" s="16">
        <f t="shared" si="7"/>
        <v>0</v>
      </c>
      <c r="U34" s="18"/>
      <c r="V34" s="120">
        <f t="shared" si="8"/>
        <v>0</v>
      </c>
      <c r="W34" s="99"/>
      <c r="Y34" t="str">
        <f t="shared" si="9"/>
        <v>REVER PERCENTUAL ATÉ ATINGIR 100%- CASO NECESSÁRIO</v>
      </c>
    </row>
    <row r="35" spans="1:25" hidden="1" x14ac:dyDescent="0.25">
      <c r="A35" s="119"/>
      <c r="B35" s="15"/>
      <c r="C35" s="16"/>
      <c r="D35" s="24">
        <f t="shared" si="10"/>
        <v>0</v>
      </c>
      <c r="E35" s="17"/>
      <c r="F35" s="16">
        <f t="shared" si="0"/>
        <v>0</v>
      </c>
      <c r="G35" s="17"/>
      <c r="H35" s="16">
        <f t="shared" si="1"/>
        <v>0</v>
      </c>
      <c r="I35" s="17"/>
      <c r="J35" s="16">
        <f t="shared" si="2"/>
        <v>0</v>
      </c>
      <c r="K35" s="17"/>
      <c r="L35" s="16">
        <f t="shared" si="3"/>
        <v>0</v>
      </c>
      <c r="M35" s="17"/>
      <c r="N35" s="16">
        <f t="shared" si="4"/>
        <v>0</v>
      </c>
      <c r="O35" s="18"/>
      <c r="P35" s="16">
        <f t="shared" si="5"/>
        <v>0</v>
      </c>
      <c r="Q35" s="18"/>
      <c r="R35" s="16">
        <f t="shared" si="6"/>
        <v>0</v>
      </c>
      <c r="S35" s="18"/>
      <c r="T35" s="16">
        <f t="shared" si="7"/>
        <v>0</v>
      </c>
      <c r="U35" s="18"/>
      <c r="V35" s="120">
        <f t="shared" si="8"/>
        <v>0</v>
      </c>
      <c r="W35" s="99"/>
      <c r="Y35" t="str">
        <f t="shared" si="9"/>
        <v>REVER PERCENTUAL ATÉ ATINGIR 100%- CASO NECESSÁRIO</v>
      </c>
    </row>
    <row r="36" spans="1:25" hidden="1" x14ac:dyDescent="0.25">
      <c r="A36" s="119"/>
      <c r="B36" s="15"/>
      <c r="C36" s="16"/>
      <c r="D36" s="24">
        <f t="shared" si="10"/>
        <v>0</v>
      </c>
      <c r="E36" s="17"/>
      <c r="F36" s="16">
        <f t="shared" si="0"/>
        <v>0</v>
      </c>
      <c r="G36" s="17"/>
      <c r="H36" s="16">
        <f t="shared" si="1"/>
        <v>0</v>
      </c>
      <c r="I36" s="17"/>
      <c r="J36" s="16">
        <f t="shared" si="2"/>
        <v>0</v>
      </c>
      <c r="K36" s="17"/>
      <c r="L36" s="16">
        <f t="shared" si="3"/>
        <v>0</v>
      </c>
      <c r="M36" s="17"/>
      <c r="N36" s="16">
        <f t="shared" si="4"/>
        <v>0</v>
      </c>
      <c r="O36" s="18"/>
      <c r="P36" s="16">
        <f t="shared" si="5"/>
        <v>0</v>
      </c>
      <c r="Q36" s="18"/>
      <c r="R36" s="16">
        <f t="shared" si="6"/>
        <v>0</v>
      </c>
      <c r="S36" s="18"/>
      <c r="T36" s="16">
        <f t="shared" si="7"/>
        <v>0</v>
      </c>
      <c r="U36" s="18"/>
      <c r="V36" s="120">
        <f t="shared" si="8"/>
        <v>0</v>
      </c>
      <c r="W36" s="99"/>
      <c r="Y36" t="str">
        <f t="shared" si="9"/>
        <v>REVER PERCENTUAL ATÉ ATINGIR 100%- CASO NECESSÁRIO</v>
      </c>
    </row>
    <row r="37" spans="1:25" hidden="1" x14ac:dyDescent="0.25">
      <c r="A37" s="119"/>
      <c r="B37" s="15"/>
      <c r="C37" s="16"/>
      <c r="D37" s="24">
        <f t="shared" si="10"/>
        <v>0</v>
      </c>
      <c r="E37" s="17"/>
      <c r="F37" s="16">
        <f t="shared" si="0"/>
        <v>0</v>
      </c>
      <c r="G37" s="17"/>
      <c r="H37" s="16">
        <f t="shared" si="1"/>
        <v>0</v>
      </c>
      <c r="I37" s="17"/>
      <c r="J37" s="16">
        <f t="shared" si="2"/>
        <v>0</v>
      </c>
      <c r="K37" s="17"/>
      <c r="L37" s="16">
        <f t="shared" si="3"/>
        <v>0</v>
      </c>
      <c r="M37" s="17"/>
      <c r="N37" s="16">
        <f t="shared" si="4"/>
        <v>0</v>
      </c>
      <c r="O37" s="18"/>
      <c r="P37" s="16">
        <f t="shared" si="5"/>
        <v>0</v>
      </c>
      <c r="Q37" s="18"/>
      <c r="R37" s="16">
        <f t="shared" si="6"/>
        <v>0</v>
      </c>
      <c r="S37" s="18"/>
      <c r="T37" s="16">
        <f t="shared" si="7"/>
        <v>0</v>
      </c>
      <c r="U37" s="18"/>
      <c r="V37" s="120">
        <f t="shared" si="8"/>
        <v>0</v>
      </c>
      <c r="W37" s="99"/>
      <c r="Y37" t="str">
        <f t="shared" si="9"/>
        <v>REVER PERCENTUAL ATÉ ATINGIR 100%- CASO NECESSÁRIO</v>
      </c>
    </row>
    <row r="38" spans="1:25" hidden="1" x14ac:dyDescent="0.25">
      <c r="A38" s="119"/>
      <c r="B38" s="15"/>
      <c r="C38" s="16"/>
      <c r="D38" s="24">
        <f t="shared" si="10"/>
        <v>0</v>
      </c>
      <c r="E38" s="17"/>
      <c r="F38" s="16">
        <f t="shared" si="0"/>
        <v>0</v>
      </c>
      <c r="G38" s="17"/>
      <c r="H38" s="16">
        <f t="shared" si="1"/>
        <v>0</v>
      </c>
      <c r="I38" s="17"/>
      <c r="J38" s="16">
        <f t="shared" si="2"/>
        <v>0</v>
      </c>
      <c r="K38" s="17"/>
      <c r="L38" s="16">
        <f t="shared" si="3"/>
        <v>0</v>
      </c>
      <c r="M38" s="17"/>
      <c r="N38" s="16">
        <f t="shared" si="4"/>
        <v>0</v>
      </c>
      <c r="O38" s="18"/>
      <c r="P38" s="16">
        <f t="shared" si="5"/>
        <v>0</v>
      </c>
      <c r="Q38" s="18"/>
      <c r="R38" s="16">
        <f t="shared" si="6"/>
        <v>0</v>
      </c>
      <c r="S38" s="18"/>
      <c r="T38" s="16">
        <f t="shared" si="7"/>
        <v>0</v>
      </c>
      <c r="U38" s="18"/>
      <c r="V38" s="120">
        <f t="shared" si="8"/>
        <v>0</v>
      </c>
      <c r="W38" s="99"/>
      <c r="Y38" t="str">
        <f t="shared" si="9"/>
        <v>REVER PERCENTUAL ATÉ ATINGIR 100%- CASO NECESSÁRIO</v>
      </c>
    </row>
    <row r="39" spans="1:25" hidden="1" x14ac:dyDescent="0.25">
      <c r="A39" s="119"/>
      <c r="B39" s="15"/>
      <c r="C39" s="16"/>
      <c r="D39" s="24">
        <f t="shared" si="10"/>
        <v>0</v>
      </c>
      <c r="E39" s="17"/>
      <c r="F39" s="16">
        <f t="shared" si="0"/>
        <v>0</v>
      </c>
      <c r="G39" s="17"/>
      <c r="H39" s="16">
        <f t="shared" si="1"/>
        <v>0</v>
      </c>
      <c r="I39" s="17"/>
      <c r="J39" s="16">
        <f t="shared" si="2"/>
        <v>0</v>
      </c>
      <c r="K39" s="17"/>
      <c r="L39" s="16">
        <f t="shared" si="3"/>
        <v>0</v>
      </c>
      <c r="M39" s="17"/>
      <c r="N39" s="16">
        <f t="shared" si="4"/>
        <v>0</v>
      </c>
      <c r="O39" s="18"/>
      <c r="P39" s="16">
        <f t="shared" si="5"/>
        <v>0</v>
      </c>
      <c r="Q39" s="18"/>
      <c r="R39" s="16">
        <f t="shared" si="6"/>
        <v>0</v>
      </c>
      <c r="S39" s="18"/>
      <c r="T39" s="16">
        <f t="shared" si="7"/>
        <v>0</v>
      </c>
      <c r="U39" s="18"/>
      <c r="V39" s="120">
        <f t="shared" si="8"/>
        <v>0</v>
      </c>
      <c r="W39" s="99"/>
      <c r="Y39" t="str">
        <f t="shared" si="9"/>
        <v>REVER PERCENTUAL ATÉ ATINGIR 100%- CASO NECESSÁRIO</v>
      </c>
    </row>
    <row r="40" spans="1:25" hidden="1" x14ac:dyDescent="0.25">
      <c r="A40" s="119"/>
      <c r="B40" s="15"/>
      <c r="C40" s="16"/>
      <c r="D40" s="24">
        <f t="shared" si="10"/>
        <v>0</v>
      </c>
      <c r="E40" s="17"/>
      <c r="F40" s="16">
        <f t="shared" si="0"/>
        <v>0</v>
      </c>
      <c r="G40" s="17"/>
      <c r="H40" s="16">
        <f t="shared" si="1"/>
        <v>0</v>
      </c>
      <c r="I40" s="17"/>
      <c r="J40" s="16">
        <f t="shared" si="2"/>
        <v>0</v>
      </c>
      <c r="K40" s="17"/>
      <c r="L40" s="16">
        <f t="shared" si="3"/>
        <v>0</v>
      </c>
      <c r="M40" s="17"/>
      <c r="N40" s="16">
        <f t="shared" si="4"/>
        <v>0</v>
      </c>
      <c r="O40" s="18"/>
      <c r="P40" s="16">
        <f t="shared" si="5"/>
        <v>0</v>
      </c>
      <c r="Q40" s="18"/>
      <c r="R40" s="16">
        <f t="shared" si="6"/>
        <v>0</v>
      </c>
      <c r="S40" s="18"/>
      <c r="T40" s="16">
        <f t="shared" si="7"/>
        <v>0</v>
      </c>
      <c r="U40" s="18"/>
      <c r="V40" s="120">
        <f t="shared" si="8"/>
        <v>0</v>
      </c>
      <c r="W40" s="99"/>
      <c r="Y40" t="str">
        <f t="shared" si="9"/>
        <v>REVER PERCENTUAL ATÉ ATINGIR 100%- CASO NECESSÁRIO</v>
      </c>
    </row>
    <row r="41" spans="1:25" hidden="1" x14ac:dyDescent="0.25">
      <c r="A41" s="119"/>
      <c r="B41" s="15"/>
      <c r="C41" s="16"/>
      <c r="D41" s="24">
        <f t="shared" si="10"/>
        <v>0</v>
      </c>
      <c r="E41" s="17"/>
      <c r="F41" s="16">
        <f t="shared" ref="F41:F43" si="11">E41</f>
        <v>0</v>
      </c>
      <c r="G41" s="17"/>
      <c r="H41" s="16">
        <f>F41+G41</f>
        <v>0</v>
      </c>
      <c r="I41" s="17"/>
      <c r="J41" s="16">
        <f>H41+I41</f>
        <v>0</v>
      </c>
      <c r="K41" s="17"/>
      <c r="L41" s="16">
        <f>J41+K41</f>
        <v>0</v>
      </c>
      <c r="M41" s="17"/>
      <c r="N41" s="16">
        <f>L41+M41</f>
        <v>0</v>
      </c>
      <c r="O41" s="18"/>
      <c r="P41" s="16">
        <f>N41+O41</f>
        <v>0</v>
      </c>
      <c r="Q41" s="18"/>
      <c r="R41" s="16">
        <f>P41+Q41</f>
        <v>0</v>
      </c>
      <c r="S41" s="18"/>
      <c r="T41" s="16">
        <f>R41+S41</f>
        <v>0</v>
      </c>
      <c r="U41" s="18"/>
      <c r="V41" s="120">
        <f>T41+U41</f>
        <v>0</v>
      </c>
      <c r="W41" s="99"/>
      <c r="Y41" t="str">
        <f t="shared" si="9"/>
        <v>REVER PERCENTUAL ATÉ ATINGIR 100%- CASO NECESSÁRIO</v>
      </c>
    </row>
    <row r="42" spans="1:25" hidden="1" x14ac:dyDescent="0.25">
      <c r="A42" s="119"/>
      <c r="B42" s="15"/>
      <c r="C42" s="16"/>
      <c r="D42" s="24">
        <f t="shared" si="10"/>
        <v>0</v>
      </c>
      <c r="E42" s="17"/>
      <c r="F42" s="16">
        <f t="shared" si="11"/>
        <v>0</v>
      </c>
      <c r="G42" s="17"/>
      <c r="H42" s="16">
        <f t="shared" ref="H42" si="12">F42+G42</f>
        <v>0</v>
      </c>
      <c r="I42" s="17"/>
      <c r="J42" s="16">
        <f t="shared" ref="J42" si="13">H42+I42</f>
        <v>0</v>
      </c>
      <c r="K42" s="17"/>
      <c r="L42" s="16">
        <f t="shared" ref="L42" si="14">J42+K42</f>
        <v>0</v>
      </c>
      <c r="M42" s="17"/>
      <c r="N42" s="16">
        <f t="shared" ref="N42" si="15">L42+M42</f>
        <v>0</v>
      </c>
      <c r="O42" s="18"/>
      <c r="P42" s="16">
        <f t="shared" ref="P42" si="16">N42+O42</f>
        <v>0</v>
      </c>
      <c r="Q42" s="18"/>
      <c r="R42" s="16">
        <f t="shared" ref="R42:R43" si="17">P42+Q42</f>
        <v>0</v>
      </c>
      <c r="S42" s="18"/>
      <c r="T42" s="16">
        <f t="shared" ref="T42:T43" si="18">R42+S42</f>
        <v>0</v>
      </c>
      <c r="U42" s="18"/>
      <c r="V42" s="120">
        <f t="shared" ref="V42:V43" si="19">T42+U42</f>
        <v>0</v>
      </c>
      <c r="W42" s="99"/>
      <c r="Y42" t="str">
        <f t="shared" si="9"/>
        <v>REVER PERCENTUAL ATÉ ATINGIR 100%- CASO NECESSÁRIO</v>
      </c>
    </row>
    <row r="43" spans="1:25" x14ac:dyDescent="0.25">
      <c r="A43" s="119"/>
      <c r="B43" s="15"/>
      <c r="C43" s="16"/>
      <c r="D43" s="95">
        <f>((C43*100)/$C$45)/100</f>
        <v>0</v>
      </c>
      <c r="E43" s="17"/>
      <c r="F43" s="16">
        <f t="shared" si="11"/>
        <v>0</v>
      </c>
      <c r="G43" s="17"/>
      <c r="H43" s="16">
        <f t="shared" ref="H43" si="20">F43+G43</f>
        <v>0</v>
      </c>
      <c r="I43" s="17"/>
      <c r="J43" s="16">
        <f t="shared" ref="J43" si="21">H43+I43</f>
        <v>0</v>
      </c>
      <c r="K43" s="90"/>
      <c r="L43" s="16">
        <f t="shared" ref="L43" si="22">J43+K43</f>
        <v>0</v>
      </c>
      <c r="M43" s="90"/>
      <c r="N43" s="16">
        <f t="shared" ref="N43" si="23">L43+M43</f>
        <v>0</v>
      </c>
      <c r="O43" s="91"/>
      <c r="P43" s="16">
        <f t="shared" ref="P43" si="24">N43+O43</f>
        <v>0</v>
      </c>
      <c r="Q43" s="91"/>
      <c r="R43" s="16">
        <f t="shared" si="17"/>
        <v>0</v>
      </c>
      <c r="S43" s="91"/>
      <c r="T43" s="16">
        <f t="shared" si="18"/>
        <v>0</v>
      </c>
      <c r="U43" s="91"/>
      <c r="V43" s="120">
        <f t="shared" si="19"/>
        <v>0</v>
      </c>
      <c r="W43" s="99"/>
    </row>
    <row r="44" spans="1:25" x14ac:dyDescent="0.25">
      <c r="A44" s="121"/>
      <c r="B44" s="19" t="s">
        <v>26</v>
      </c>
      <c r="C44" s="25">
        <f>C45/SUM(C17:C42)</f>
        <v>1</v>
      </c>
      <c r="D44" s="25">
        <f>SUM(D17:D43)</f>
        <v>1</v>
      </c>
      <c r="E44" s="26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0.51821175682720511</v>
      </c>
      <c r="F44" s="26">
        <f>E44</f>
        <v>0.51821175682720511</v>
      </c>
      <c r="G44" s="26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0.48178824317279484</v>
      </c>
      <c r="H44" s="26">
        <f>F44+G44</f>
        <v>1</v>
      </c>
      <c r="I44" s="26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</v>
      </c>
      <c r="J44" s="26">
        <f>H44+I44</f>
        <v>1</v>
      </c>
      <c r="K44" s="26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</v>
      </c>
      <c r="L44" s="26">
        <f>J44+K44</f>
        <v>1</v>
      </c>
      <c r="M44" s="26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26">
        <f>L44+M44</f>
        <v>1</v>
      </c>
      <c r="O44" s="26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26">
        <f>N44+O44</f>
        <v>1</v>
      </c>
      <c r="Q44" s="26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26">
        <f>P44+Q44</f>
        <v>1</v>
      </c>
      <c r="S44" s="26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26">
        <f>R44+S44</f>
        <v>1</v>
      </c>
      <c r="U44" s="26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26">
        <f>T44+U44</f>
        <v>1</v>
      </c>
      <c r="W44" s="100"/>
    </row>
    <row r="45" spans="1:25" x14ac:dyDescent="0.25">
      <c r="A45" s="122"/>
      <c r="B45" s="21" t="s">
        <v>27</v>
      </c>
      <c r="C45" s="20">
        <f>SUM(C17:C43)</f>
        <v>91326.17</v>
      </c>
      <c r="D45" s="25">
        <f>D44</f>
        <v>1</v>
      </c>
      <c r="E45" s="149">
        <f>($C$45*E44)</f>
        <v>47326.294999999991</v>
      </c>
      <c r="F45" s="149"/>
      <c r="G45" s="149">
        <f t="shared" ref="G45" si="25">($C$45*G44)</f>
        <v>43999.875</v>
      </c>
      <c r="H45" s="149"/>
      <c r="I45" s="149">
        <f t="shared" ref="I45" si="26">($C$45*I44)</f>
        <v>0</v>
      </c>
      <c r="J45" s="149"/>
      <c r="K45" s="149">
        <f t="shared" ref="K45" si="27">($C$45*K44)</f>
        <v>0</v>
      </c>
      <c r="L45" s="149"/>
      <c r="M45" s="149">
        <f t="shared" ref="M45" si="28">($C$45*M44)</f>
        <v>0</v>
      </c>
      <c r="N45" s="149"/>
      <c r="O45" s="149">
        <f t="shared" ref="O45" si="29">($C$45*O44)</f>
        <v>0</v>
      </c>
      <c r="P45" s="149"/>
      <c r="Q45" s="149">
        <f t="shared" ref="Q45" si="30">($C$45*Q44)</f>
        <v>0</v>
      </c>
      <c r="R45" s="149"/>
      <c r="S45" s="149">
        <f t="shared" ref="S45" si="31">($C$45*S44)</f>
        <v>0</v>
      </c>
      <c r="T45" s="149"/>
      <c r="U45" s="149">
        <f t="shared" ref="U45" si="32">($C$45*U44)</f>
        <v>0</v>
      </c>
      <c r="V45" s="153"/>
      <c r="W45" s="101"/>
    </row>
    <row r="46" spans="1:25" ht="15.75" thickBot="1" x14ac:dyDescent="0.3">
      <c r="A46" s="123"/>
      <c r="B46" s="124" t="s">
        <v>28</v>
      </c>
      <c r="C46" s="125"/>
      <c r="D46" s="125"/>
      <c r="E46" s="150">
        <f>E45</f>
        <v>47326.294999999991</v>
      </c>
      <c r="F46" s="150"/>
      <c r="G46" s="150">
        <f>G45+E46</f>
        <v>91326.169999999984</v>
      </c>
      <c r="H46" s="150"/>
      <c r="I46" s="150">
        <f t="shared" ref="I46" si="33">I45+G46</f>
        <v>91326.169999999984</v>
      </c>
      <c r="J46" s="150"/>
      <c r="K46" s="150">
        <f t="shared" ref="K46" si="34">K45+I46</f>
        <v>91326.169999999984</v>
      </c>
      <c r="L46" s="150"/>
      <c r="M46" s="150">
        <f t="shared" ref="M46" si="35">M45+K46</f>
        <v>91326.169999999984</v>
      </c>
      <c r="N46" s="150"/>
      <c r="O46" s="150">
        <f t="shared" ref="O46" si="36">O45+M46</f>
        <v>91326.169999999984</v>
      </c>
      <c r="P46" s="150"/>
      <c r="Q46" s="150">
        <f t="shared" ref="Q46" si="37">Q45+O46</f>
        <v>91326.169999999984</v>
      </c>
      <c r="R46" s="150"/>
      <c r="S46" s="150">
        <f t="shared" ref="S46" si="38">S45+Q46</f>
        <v>91326.169999999984</v>
      </c>
      <c r="T46" s="150"/>
      <c r="U46" s="150">
        <f t="shared" ref="U46" si="39">U45+S46</f>
        <v>91326.169999999984</v>
      </c>
      <c r="V46" s="154"/>
      <c r="W46" s="101"/>
    </row>
    <row r="47" spans="1:25" ht="63.75" customHeight="1" x14ac:dyDescent="0.25"/>
    <row r="48" spans="1:25" ht="78.75" customHeight="1" x14ac:dyDescent="0.25">
      <c r="A48" s="92"/>
      <c r="B48" s="92"/>
      <c r="C48" s="23"/>
      <c r="D48" s="92"/>
      <c r="E48" s="92"/>
      <c r="F48" s="92"/>
      <c r="G48" s="92"/>
      <c r="H48" s="92"/>
      <c r="I48" s="92"/>
      <c r="J48" s="92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</row>
    <row r="49" spans="1:23" x14ac:dyDescent="0.25">
      <c r="A49" s="23" t="s">
        <v>31</v>
      </c>
      <c r="B49" s="23"/>
      <c r="C49" s="23"/>
      <c r="D49" s="23" t="s">
        <v>70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</row>
    <row r="50" spans="1:23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</row>
    <row r="51" spans="1:23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</row>
    <row r="52" spans="1:23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</row>
    <row r="53" spans="1:23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</row>
    <row r="54" spans="1:23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</row>
    <row r="55" spans="1:23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</row>
    <row r="56" spans="1:23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</row>
    <row r="57" spans="1:23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</row>
  </sheetData>
  <sheetProtection algorithmName="SHA-512" hashValue="pvCD4kr0UkoBu+ibGDDsfD0FuwU32cCmIshG3cOjVLL4UTiFv37Wt8nf0v33Z4kRCbK6mQdHspnImmjDnx6V/Q==" saltValue="243MhW4awMx0lWoUmOb0xw==" spinCount="100000" sheet="1" objects="1" scenarios="1" selectLockedCells="1"/>
  <mergeCells count="31"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S45:T45"/>
    <mergeCell ref="S46:T46"/>
    <mergeCell ref="U15:V15"/>
    <mergeCell ref="U45:V45"/>
    <mergeCell ref="U46:V46"/>
  </mergeCells>
  <conditionalFormatting sqref="P17:P43 R17:R43 N17:N42 L17:L42 J17:J42 H17:H42 F17:F43 T17:T43 V17:V43">
    <cfRule type="cellIs" dxfId="7" priority="19" stopIfTrue="1" operator="equal">
      <formula>D17+F17-100</formula>
    </cfRule>
  </conditionalFormatting>
  <conditionalFormatting sqref="N43">
    <cfRule type="cellIs" dxfId="6" priority="18" stopIfTrue="1" operator="equal">
      <formula>L43+N43-100</formula>
    </cfRule>
  </conditionalFormatting>
  <conditionalFormatting sqref="L43">
    <cfRule type="cellIs" dxfId="5" priority="17" stopIfTrue="1" operator="equal">
      <formula>J43+L43-100</formula>
    </cfRule>
  </conditionalFormatting>
  <conditionalFormatting sqref="J43">
    <cfRule type="cellIs" dxfId="4" priority="16" stopIfTrue="1" operator="equal">
      <formula>H43+J43-100</formula>
    </cfRule>
  </conditionalFormatting>
  <conditionalFormatting sqref="H43">
    <cfRule type="cellIs" dxfId="3" priority="15" stopIfTrue="1" operator="equal">
      <formula>F43+H43-100</formula>
    </cfRule>
  </conditionalFormatting>
  <conditionalFormatting sqref="F17:F43 H17:H43 J17:J43 L17:L43 N17:N43 P17:P43 V17:W43 R17:R43 T17:T43">
    <cfRule type="cellIs" dxfId="2" priority="8" operator="equal">
      <formula>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8"/>
  <sheetViews>
    <sheetView workbookViewId="0">
      <selection activeCell="E46" sqref="E46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2"/>
      <c r="B1" s="42"/>
      <c r="C1" s="42"/>
      <c r="D1" s="42"/>
      <c r="E1" s="42"/>
    </row>
    <row r="2" spans="1:5" x14ac:dyDescent="0.25">
      <c r="A2" s="42"/>
      <c r="B2" s="42"/>
      <c r="C2" s="42"/>
      <c r="D2" s="42"/>
      <c r="E2" s="42"/>
    </row>
    <row r="3" spans="1:5" x14ac:dyDescent="0.25">
      <c r="A3" s="42"/>
      <c r="B3" s="42"/>
      <c r="C3" s="42"/>
      <c r="D3" s="42"/>
      <c r="E3" s="42"/>
    </row>
    <row r="4" spans="1:5" x14ac:dyDescent="0.25">
      <c r="A4" s="42"/>
      <c r="B4" s="42"/>
      <c r="C4" s="42"/>
      <c r="D4" s="42"/>
      <c r="E4" s="42"/>
    </row>
    <row r="5" spans="1:5" x14ac:dyDescent="0.25">
      <c r="A5" s="42"/>
      <c r="B5" s="42"/>
      <c r="C5" s="42"/>
      <c r="D5" s="42"/>
      <c r="E5" s="42"/>
    </row>
    <row r="6" spans="1:5" x14ac:dyDescent="0.25">
      <c r="A6" s="42"/>
      <c r="B6" s="42"/>
      <c r="C6" s="42"/>
      <c r="D6" s="42"/>
      <c r="E6" s="42"/>
    </row>
    <row r="7" spans="1:5" x14ac:dyDescent="0.25">
      <c r="A7" s="42"/>
      <c r="B7" s="42"/>
      <c r="C7" s="42"/>
      <c r="D7" s="42"/>
      <c r="E7" s="42"/>
    </row>
    <row r="8" spans="1:5" x14ac:dyDescent="0.25">
      <c r="A8" s="161" t="s">
        <v>63</v>
      </c>
      <c r="B8" s="161"/>
      <c r="C8" s="161"/>
      <c r="D8" s="42"/>
      <c r="E8" s="85" t="s">
        <v>64</v>
      </c>
    </row>
    <row r="9" spans="1:5" x14ac:dyDescent="0.25">
      <c r="A9" s="42"/>
      <c r="B9" s="86"/>
      <c r="C9" s="86"/>
      <c r="D9" s="86"/>
      <c r="E9" s="87" t="s">
        <v>65</v>
      </c>
    </row>
    <row r="10" spans="1:5" x14ac:dyDescent="0.25">
      <c r="A10" s="42"/>
      <c r="B10" s="42"/>
      <c r="C10" s="42"/>
      <c r="D10" s="42"/>
      <c r="E10" s="42"/>
    </row>
    <row r="11" spans="1:5" x14ac:dyDescent="0.25">
      <c r="A11" s="88" t="s">
        <v>32</v>
      </c>
      <c r="B11" s="88" t="s">
        <v>86</v>
      </c>
      <c r="C11" s="176" t="s">
        <v>33</v>
      </c>
      <c r="D11" s="177"/>
      <c r="E11" s="178"/>
    </row>
    <row r="12" spans="1:5" x14ac:dyDescent="0.25">
      <c r="A12" s="33"/>
      <c r="B12" s="33"/>
      <c r="C12" s="179" t="str">
        <f>Import.Município</f>
        <v>CORONEL VIVIDA - PR</v>
      </c>
      <c r="D12" s="180"/>
      <c r="E12" s="181"/>
    </row>
    <row r="13" spans="1:5" x14ac:dyDescent="0.25">
      <c r="A13" s="34"/>
      <c r="B13" s="34"/>
      <c r="C13" s="35"/>
      <c r="D13" s="36"/>
      <c r="E13" s="36"/>
    </row>
    <row r="14" spans="1:5" ht="15" customHeight="1" x14ac:dyDescent="0.25">
      <c r="A14" s="89" t="s">
        <v>34</v>
      </c>
      <c r="B14" s="168" t="str">
        <f>ORÇAMENTO!A7</f>
        <v>OBJETO: CONSTRUÇÃO DE CASA DE MAQUINAS E QUÍMICA NA REDE DE ABASTECIMENTO DA COMUNIDADE DE BARRA VERDE</v>
      </c>
      <c r="C14" s="170" t="str">
        <f>ORÇAMENTO!A8</f>
        <v>LOCALIZAÇÃO: POÇO ARTESIANO DA COMUNIDADE DE BARRA VERDE - CORONEL VIVIDA - PR</v>
      </c>
      <c r="D14" s="171"/>
      <c r="E14" s="172"/>
    </row>
    <row r="15" spans="1:5" ht="31.5" customHeight="1" x14ac:dyDescent="0.25">
      <c r="A15" s="37" t="s">
        <v>66</v>
      </c>
      <c r="B15" s="169"/>
      <c r="C15" s="173"/>
      <c r="D15" s="174"/>
      <c r="E15" s="175"/>
    </row>
    <row r="16" spans="1:5" x14ac:dyDescent="0.25">
      <c r="A16" s="38"/>
      <c r="B16" s="39"/>
      <c r="C16" s="40"/>
      <c r="D16" s="40"/>
      <c r="E16" s="39"/>
    </row>
    <row r="17" spans="1:12" x14ac:dyDescent="0.25">
      <c r="A17" s="41" t="s">
        <v>35</v>
      </c>
      <c r="B17" s="39"/>
      <c r="C17" s="40"/>
      <c r="D17" s="40"/>
      <c r="E17" s="39"/>
    </row>
    <row r="18" spans="1:12" ht="15.75" thickBot="1" x14ac:dyDescent="0.3">
      <c r="A18" s="183" t="s">
        <v>610</v>
      </c>
      <c r="B18" s="183"/>
      <c r="C18" s="183"/>
      <c r="D18" s="183"/>
      <c r="E18" s="183"/>
    </row>
    <row r="19" spans="1:12" hidden="1" x14ac:dyDescent="0.25">
      <c r="A19" s="183" t="s">
        <v>36</v>
      </c>
      <c r="B19" s="183"/>
      <c r="C19" s="183"/>
      <c r="D19" s="183"/>
      <c r="E19" s="183"/>
    </row>
    <row r="20" spans="1:12" ht="16.5" thickBot="1" x14ac:dyDescent="0.3">
      <c r="A20" s="42"/>
      <c r="B20" s="42"/>
      <c r="C20" s="42"/>
      <c r="D20" s="42"/>
      <c r="E20" s="42"/>
      <c r="H20" s="132" t="s">
        <v>71</v>
      </c>
      <c r="I20" s="133"/>
      <c r="J20" s="133"/>
      <c r="K20" s="134"/>
    </row>
    <row r="21" spans="1:12" ht="15.75" x14ac:dyDescent="0.25">
      <c r="A21" s="43" t="s">
        <v>37</v>
      </c>
      <c r="B21" s="44"/>
      <c r="C21" s="44"/>
      <c r="D21" s="45" t="s">
        <v>38</v>
      </c>
      <c r="E21" s="45" t="s">
        <v>39</v>
      </c>
      <c r="H21" s="114" t="s">
        <v>72</v>
      </c>
      <c r="I21" s="115" t="s">
        <v>73</v>
      </c>
      <c r="J21" s="115" t="s">
        <v>74</v>
      </c>
      <c r="K21" s="116" t="s">
        <v>75</v>
      </c>
    </row>
    <row r="22" spans="1:12" ht="15" customHeight="1" x14ac:dyDescent="0.25">
      <c r="A22" s="46" t="s">
        <v>40</v>
      </c>
      <c r="B22" s="47"/>
      <c r="C22" s="47"/>
      <c r="D22" s="48" t="s">
        <v>41</v>
      </c>
      <c r="E22" s="49">
        <v>0.06</v>
      </c>
      <c r="H22" s="129" t="s">
        <v>76</v>
      </c>
      <c r="I22" s="102">
        <v>3.4300000000000004E-2</v>
      </c>
      <c r="J22" s="103">
        <v>4.9299999999999997E-2</v>
      </c>
      <c r="K22" s="108">
        <v>6.7099999999999993E-2</v>
      </c>
    </row>
    <row r="23" spans="1:12" ht="15.75" x14ac:dyDescent="0.25">
      <c r="A23" s="50" t="s">
        <v>42</v>
      </c>
      <c r="B23" s="51"/>
      <c r="C23" s="51"/>
      <c r="D23" s="52" t="s">
        <v>43</v>
      </c>
      <c r="E23" s="53">
        <v>7.0000000000000001E-3</v>
      </c>
      <c r="H23" s="129" t="s">
        <v>77</v>
      </c>
      <c r="I23" s="104">
        <v>2.8000000000000004E-3</v>
      </c>
      <c r="J23" s="105">
        <v>4.8999999999999998E-3</v>
      </c>
      <c r="K23" s="109">
        <v>7.4999999999999997E-3</v>
      </c>
    </row>
    <row r="24" spans="1:12" ht="15.75" x14ac:dyDescent="0.25">
      <c r="A24" s="50" t="s">
        <v>44</v>
      </c>
      <c r="B24" s="51"/>
      <c r="C24" s="51"/>
      <c r="D24" s="52" t="s">
        <v>45</v>
      </c>
      <c r="E24" s="53">
        <v>1.7000000000000001E-2</v>
      </c>
      <c r="H24" s="129" t="s">
        <v>78</v>
      </c>
      <c r="I24" s="104">
        <v>0.01</v>
      </c>
      <c r="J24" s="105">
        <v>1.3899999999999999E-2</v>
      </c>
      <c r="K24" s="109">
        <v>1.7399999999999999E-2</v>
      </c>
    </row>
    <row r="25" spans="1:12" ht="15.75" x14ac:dyDescent="0.25">
      <c r="A25" s="50" t="s">
        <v>46</v>
      </c>
      <c r="B25" s="51"/>
      <c r="C25" s="51"/>
      <c r="D25" s="52" t="s">
        <v>47</v>
      </c>
      <c r="E25" s="53">
        <v>1.0999999999999999E-2</v>
      </c>
      <c r="H25" s="129" t="s">
        <v>79</v>
      </c>
      <c r="I25" s="104">
        <v>9.3999999999999986E-3</v>
      </c>
      <c r="J25" s="105">
        <v>9.8999999999999991E-3</v>
      </c>
      <c r="K25" s="109">
        <v>1.1699999999999999E-2</v>
      </c>
    </row>
    <row r="26" spans="1:12" ht="16.5" thickBot="1" x14ac:dyDescent="0.3">
      <c r="A26" s="54" t="s">
        <v>48</v>
      </c>
      <c r="B26" s="55"/>
      <c r="C26" s="55"/>
      <c r="D26" s="52" t="s">
        <v>49</v>
      </c>
      <c r="E26" s="56">
        <v>7.6999999999999999E-2</v>
      </c>
      <c r="H26" s="129" t="s">
        <v>80</v>
      </c>
      <c r="I26" s="106">
        <v>6.7400000000000002E-2</v>
      </c>
      <c r="J26" s="107">
        <v>8.0399999999999985E-2</v>
      </c>
      <c r="K26" s="110">
        <v>9.4E-2</v>
      </c>
    </row>
    <row r="27" spans="1:12" ht="15.75" x14ac:dyDescent="0.25">
      <c r="A27" s="54" t="s">
        <v>50</v>
      </c>
      <c r="B27" s="57" t="s">
        <v>51</v>
      </c>
      <c r="C27" s="58"/>
      <c r="D27" s="59" t="s">
        <v>52</v>
      </c>
      <c r="E27" s="56">
        <v>6.4999999999999997E-3</v>
      </c>
      <c r="H27" s="129" t="s">
        <v>82</v>
      </c>
      <c r="I27" s="130"/>
      <c r="J27" s="130"/>
      <c r="K27" s="131"/>
      <c r="L27" s="111">
        <v>3.6499999999999998E-2</v>
      </c>
    </row>
    <row r="28" spans="1:12" ht="15.75" x14ac:dyDescent="0.25">
      <c r="A28" s="60"/>
      <c r="B28" s="57" t="s">
        <v>53</v>
      </c>
      <c r="C28" s="58"/>
      <c r="D28" s="59"/>
      <c r="E28" s="56">
        <v>0.03</v>
      </c>
      <c r="H28" s="162" t="s">
        <v>83</v>
      </c>
      <c r="I28" s="163"/>
      <c r="J28" s="163"/>
      <c r="K28" s="164"/>
      <c r="L28" s="112">
        <v>0.03</v>
      </c>
    </row>
    <row r="29" spans="1:12" ht="16.5" thickBot="1" x14ac:dyDescent="0.3">
      <c r="A29" s="60"/>
      <c r="B29" s="57" t="s">
        <v>54</v>
      </c>
      <c r="C29" s="58"/>
      <c r="D29" s="59"/>
      <c r="E29" s="61">
        <f>IF(A19=" - Fornecimento de Materiais e Equipamentos (Aquisição direta)",0,ROUND(E38*D39,4))</f>
        <v>0.03</v>
      </c>
      <c r="H29" s="165" t="s">
        <v>81</v>
      </c>
      <c r="I29" s="166"/>
      <c r="J29" s="166"/>
      <c r="K29" s="167"/>
      <c r="L29" s="113">
        <v>4.4999999999999998E-2</v>
      </c>
    </row>
    <row r="30" spans="1:12" x14ac:dyDescent="0.25">
      <c r="A30" s="60"/>
      <c r="B30" s="62" t="s">
        <v>55</v>
      </c>
      <c r="C30" s="64"/>
      <c r="D30" s="59"/>
      <c r="E30" s="65"/>
    </row>
    <row r="31" spans="1:12" x14ac:dyDescent="0.25">
      <c r="A31" s="66" t="s">
        <v>56</v>
      </c>
      <c r="B31" s="66"/>
      <c r="C31" s="66"/>
      <c r="D31" s="66"/>
      <c r="E31" s="67">
        <f>IF(A19=" - Fornecimento de Materiais e Equipamentos (Aquisição direta)",0,ROUND((((1+SUM(E$22:E$24))*(1+E$25)*(1+E$26))/(1-SUM(E$27:E$29)))-1,4))</f>
        <v>0.26440000000000002</v>
      </c>
    </row>
    <row r="32" spans="1:12" x14ac:dyDescent="0.25">
      <c r="A32" s="68" t="s">
        <v>57</v>
      </c>
      <c r="B32" s="69"/>
      <c r="C32" s="69"/>
      <c r="D32" s="69"/>
      <c r="E32" s="70">
        <f>IF(A19=" - Fornecimento de Materiais e Equipamentos (Aquisição direta)",0,ROUND((((1+SUM(E$22:E$24))*(1+E$25)*(1+E$26))/(1-SUM(E$27:E$30)))-1,4))</f>
        <v>0.26440000000000002</v>
      </c>
    </row>
    <row r="33" spans="1:5" x14ac:dyDescent="0.25">
      <c r="A33" s="42"/>
      <c r="B33" s="42"/>
      <c r="C33" s="42"/>
      <c r="D33" s="42"/>
      <c r="E33" s="42"/>
    </row>
    <row r="34" spans="1:5" x14ac:dyDescent="0.25">
      <c r="A34" s="42" t="s">
        <v>58</v>
      </c>
      <c r="B34" s="42"/>
      <c r="C34" s="42"/>
      <c r="D34" s="42"/>
      <c r="E34" s="42"/>
    </row>
    <row r="35" spans="1:5" x14ac:dyDescent="0.25">
      <c r="A35" s="42"/>
      <c r="B35" s="42"/>
      <c r="C35" s="42"/>
      <c r="D35" s="42"/>
      <c r="E35" s="42"/>
    </row>
    <row r="36" spans="1:5" x14ac:dyDescent="0.25">
      <c r="A36" s="184" t="str">
        <f>IF(AND(A19=" - Fornecimento de Materiais e Equipamentos (Aquisição direta)",E$32=0),"",IF(OR($AI$10&lt;$AK$10,$AI$10&gt;$AL$10)=TRUE(),$AK$22,""))</f>
        <v/>
      </c>
      <c r="B36" s="184"/>
      <c r="C36" s="184"/>
      <c r="D36" s="184"/>
      <c r="E36" s="184"/>
    </row>
    <row r="37" spans="1:5" x14ac:dyDescent="0.25">
      <c r="A37" s="71"/>
      <c r="B37" s="71"/>
      <c r="C37" s="71"/>
      <c r="D37" s="71"/>
      <c r="E37" s="71"/>
    </row>
    <row r="38" spans="1:5" ht="15.75" customHeight="1" x14ac:dyDescent="0.25">
      <c r="A38" s="185" t="s">
        <v>59</v>
      </c>
      <c r="B38" s="186"/>
      <c r="C38" s="186"/>
      <c r="D38" s="186"/>
      <c r="E38" s="72">
        <v>0.6</v>
      </c>
    </row>
    <row r="39" spans="1:5" x14ac:dyDescent="0.25">
      <c r="A39" s="185" t="s">
        <v>60</v>
      </c>
      <c r="B39" s="186"/>
      <c r="C39" s="186"/>
      <c r="D39" s="72">
        <v>0.05</v>
      </c>
      <c r="E39" s="71"/>
    </row>
    <row r="40" spans="1:5" x14ac:dyDescent="0.25">
      <c r="A40" s="73"/>
      <c r="B40" s="74"/>
      <c r="C40" s="74"/>
      <c r="D40" s="75"/>
      <c r="E40" s="76"/>
    </row>
    <row r="41" spans="1:5" x14ac:dyDescent="0.25">
      <c r="A41" s="187" t="s">
        <v>61</v>
      </c>
      <c r="B41" s="188"/>
      <c r="C41" s="188"/>
      <c r="D41" s="188"/>
      <c r="E41" s="188"/>
    </row>
    <row r="44" spans="1:5" x14ac:dyDescent="0.25">
      <c r="A44" s="77"/>
      <c r="B44" s="78"/>
      <c r="C44" s="79"/>
      <c r="D44" s="79"/>
      <c r="E44" s="79"/>
    </row>
    <row r="45" spans="1:5" x14ac:dyDescent="0.25">
      <c r="A45" s="63" t="s">
        <v>70</v>
      </c>
      <c r="B45" s="63"/>
      <c r="C45" s="55"/>
      <c r="D45" s="42"/>
      <c r="E45" s="42"/>
    </row>
    <row r="46" spans="1:5" x14ac:dyDescent="0.25">
      <c r="A46" s="182" t="s">
        <v>67</v>
      </c>
      <c r="B46" s="182"/>
      <c r="C46" s="182"/>
      <c r="D46" s="80" t="s">
        <v>62</v>
      </c>
      <c r="E46" s="81" t="s">
        <v>85</v>
      </c>
    </row>
    <row r="47" spans="1:5" x14ac:dyDescent="0.25">
      <c r="A47" s="182" t="s">
        <v>84</v>
      </c>
      <c r="B47" s="182"/>
      <c r="C47" s="182"/>
      <c r="D47" s="82"/>
      <c r="E47" s="82"/>
    </row>
    <row r="48" spans="1:5" x14ac:dyDescent="0.25">
      <c r="A48" s="82"/>
      <c r="B48" s="83"/>
      <c r="C48" s="84"/>
      <c r="D48" s="82"/>
      <c r="E48" s="82"/>
    </row>
  </sheetData>
  <sheetProtection algorithmName="SHA-512" hashValue="MHMoIdSNVHf+0led79uckVvaYXzUGiBQZ4r9Ub6CPItKMrGVaDp4CzwFT31fO75GMoaiCPSpHy3vxd9jKipqtw==" saltValue="9Bhj/HtRnMVOyqbmG+bmbA==" spinCount="100000" sheet="1" objects="1" scenarios="1"/>
  <mergeCells count="15">
    <mergeCell ref="A46:C46"/>
    <mergeCell ref="A47:C47"/>
    <mergeCell ref="A36:E36"/>
    <mergeCell ref="A38:D38"/>
    <mergeCell ref="A39:C39"/>
    <mergeCell ref="A41:E41"/>
    <mergeCell ref="A8:C8"/>
    <mergeCell ref="H28:K28"/>
    <mergeCell ref="H29:K29"/>
    <mergeCell ref="B14:B15"/>
    <mergeCell ref="C14:E15"/>
    <mergeCell ref="C11:E11"/>
    <mergeCell ref="C12:E12"/>
    <mergeCell ref="A18:E18"/>
    <mergeCell ref="A19:E19"/>
  </mergeCells>
  <dataValidations count="2">
    <dataValidation type="decimal" allowBlank="1" showInputMessage="1" showErrorMessage="1" sqref="D39" xr:uid="{00000000-0002-0000-0200-000000000000}">
      <formula1>0</formula1>
      <formula2>0.05</formula2>
    </dataValidation>
    <dataValidation type="list" allowBlank="1" showInputMessage="1" showErrorMessage="1" sqref="A19:E19" xr:uid="{00000000-0002-0000-0200-000001000000}">
      <formula1>$AH$14:$AH$21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 3</cp:lastModifiedBy>
  <cp:lastPrinted>2022-03-22T19:18:05Z</cp:lastPrinted>
  <dcterms:created xsi:type="dcterms:W3CDTF">2013-05-17T17:26:46Z</dcterms:created>
  <dcterms:modified xsi:type="dcterms:W3CDTF">2022-03-22T19:18:11Z</dcterms:modified>
</cp:coreProperties>
</file>