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COMPRAS - INTERNO\12. Termos de Referência 2022\8. Tomada de preços\Tomada de Preços - Reforma e Ampliação do CAF\"/>
    </mc:Choice>
  </mc:AlternateContent>
  <bookViews>
    <workbookView xWindow="0" yWindow="0" windowWidth="28800" windowHeight="12435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  <externalReference r:id="rId6"/>
  </externalReferences>
  <definedNames>
    <definedName name="_xlnm._FilterDatabase" localSheetId="0" hidden="1">ORÇAMENTO!$A$10:$G$112</definedName>
    <definedName name="_xlnm.Print_Area" localSheetId="2">BDI!$A$1:$E$46</definedName>
    <definedName name="_xlnm.Print_Area" localSheetId="1">CRONOGRAMA!$A$1:$V$49</definedName>
    <definedName name="_xlnm.Print_Area" localSheetId="0">ORÇAMENTO!$A$1:$G$125</definedName>
    <definedName name="BDI.TipoObra" hidden="1">[1]BDI!$A$138:$A$146</definedName>
    <definedName name="Import.CR">[2]Dados!$G$8</definedName>
    <definedName name="Import.Município">[2]Dados!$G$7</definedName>
    <definedName name="Import.Proponente">[2]Dados!$G$6</definedName>
    <definedName name="ORÇAMENTO.CustoUnitario" hidden="1">ROUND(ORÇAMENTO!$U1,15-13*ORÇAMENTO!$AF$8)</definedName>
    <definedName name="ORÇAMENTO.PrecoUnitarioLicitado" hidden="1">ORÇAMENTO!$AL1</definedName>
    <definedName name="TIPOORCAMENTO" hidden="1">IF(VALUE([3]Menu!$O$3)=2,"Licitado","Proposto")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5" l="1"/>
  <c r="C27" i="2" l="1"/>
  <c r="C26" i="2"/>
  <c r="C25" i="2"/>
  <c r="C24" i="2"/>
  <c r="C23" i="2"/>
  <c r="C22" i="2"/>
  <c r="C21" i="2"/>
  <c r="C20" i="2"/>
  <c r="C19" i="2"/>
  <c r="C18" i="2"/>
  <c r="H76" i="1"/>
  <c r="H55" i="1"/>
  <c r="H23" i="1"/>
  <c r="B27" i="2"/>
  <c r="B26" i="2"/>
  <c r="B25" i="2"/>
  <c r="B24" i="2"/>
  <c r="B23" i="2"/>
  <c r="B22" i="2"/>
  <c r="B21" i="2"/>
  <c r="B20" i="2"/>
  <c r="B19" i="2"/>
  <c r="B18" i="2"/>
  <c r="A18" i="2"/>
  <c r="B17" i="2"/>
  <c r="F56" i="1"/>
  <c r="G56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I36" i="1"/>
  <c r="F36" i="1" s="1"/>
  <c r="G36" i="1" s="1"/>
  <c r="I37" i="1"/>
  <c r="F37" i="1" s="1"/>
  <c r="G37" i="1" s="1"/>
  <c r="I38" i="1"/>
  <c r="F38" i="1" s="1"/>
  <c r="G38" i="1" s="1"/>
  <c r="I39" i="1"/>
  <c r="F39" i="1" s="1"/>
  <c r="G39" i="1" s="1"/>
  <c r="I40" i="1"/>
  <c r="F40" i="1" s="1"/>
  <c r="G40" i="1" s="1"/>
  <c r="I41" i="1"/>
  <c r="F41" i="1" s="1"/>
  <c r="G41" i="1" s="1"/>
  <c r="I42" i="1"/>
  <c r="F42" i="1" s="1"/>
  <c r="G42" i="1" s="1"/>
  <c r="I43" i="1"/>
  <c r="F43" i="1" s="1"/>
  <c r="G43" i="1" s="1"/>
  <c r="I44" i="1"/>
  <c r="F44" i="1" s="1"/>
  <c r="G44" i="1" s="1"/>
  <c r="I45" i="1"/>
  <c r="F45" i="1" s="1"/>
  <c r="G45" i="1" s="1"/>
  <c r="I46" i="1"/>
  <c r="F46" i="1" s="1"/>
  <c r="G46" i="1" s="1"/>
  <c r="I47" i="1"/>
  <c r="F47" i="1" s="1"/>
  <c r="G47" i="1" s="1"/>
  <c r="I48" i="1"/>
  <c r="F48" i="1" s="1"/>
  <c r="G48" i="1" s="1"/>
  <c r="I49" i="1"/>
  <c r="F49" i="1" s="1"/>
  <c r="G49" i="1" s="1"/>
  <c r="I50" i="1"/>
  <c r="F50" i="1" s="1"/>
  <c r="G50" i="1" s="1"/>
  <c r="I51" i="1"/>
  <c r="F51" i="1" s="1"/>
  <c r="G51" i="1" s="1"/>
  <c r="I52" i="1"/>
  <c r="F52" i="1" s="1"/>
  <c r="G52" i="1" s="1"/>
  <c r="I53" i="1"/>
  <c r="F53" i="1" s="1"/>
  <c r="G53" i="1" s="1"/>
  <c r="I54" i="1"/>
  <c r="F54" i="1" s="1"/>
  <c r="G54" i="1" s="1"/>
  <c r="I55" i="1"/>
  <c r="F55" i="1" s="1"/>
  <c r="G55" i="1" s="1"/>
  <c r="I56" i="1"/>
  <c r="I57" i="1"/>
  <c r="F57" i="1" s="1"/>
  <c r="G57" i="1" s="1"/>
  <c r="I58" i="1"/>
  <c r="F58" i="1" s="1"/>
  <c r="G58" i="1" s="1"/>
  <c r="I59" i="1"/>
  <c r="F59" i="1" s="1"/>
  <c r="G59" i="1" s="1"/>
  <c r="I60" i="1"/>
  <c r="F60" i="1" s="1"/>
  <c r="G60" i="1" s="1"/>
  <c r="I61" i="1"/>
  <c r="F61" i="1" s="1"/>
  <c r="G61" i="1" s="1"/>
  <c r="I62" i="1"/>
  <c r="F62" i="1" s="1"/>
  <c r="G62" i="1" s="1"/>
  <c r="I63" i="1"/>
  <c r="F63" i="1" s="1"/>
  <c r="G63" i="1" s="1"/>
  <c r="I64" i="1"/>
  <c r="F64" i="1" s="1"/>
  <c r="G64" i="1" s="1"/>
  <c r="I65" i="1"/>
  <c r="F65" i="1" s="1"/>
  <c r="G65" i="1" s="1"/>
  <c r="I66" i="1"/>
  <c r="F66" i="1" s="1"/>
  <c r="G66" i="1" s="1"/>
  <c r="I67" i="1"/>
  <c r="F67" i="1" s="1"/>
  <c r="G67" i="1" s="1"/>
  <c r="I68" i="1"/>
  <c r="F68" i="1" s="1"/>
  <c r="G68" i="1" s="1"/>
  <c r="I69" i="1"/>
  <c r="F69" i="1" s="1"/>
  <c r="G69" i="1" s="1"/>
  <c r="I70" i="1"/>
  <c r="F70" i="1" s="1"/>
  <c r="G70" i="1" s="1"/>
  <c r="I71" i="1"/>
  <c r="F71" i="1" s="1"/>
  <c r="G71" i="1" s="1"/>
  <c r="I72" i="1"/>
  <c r="F72" i="1" s="1"/>
  <c r="G72" i="1" s="1"/>
  <c r="I73" i="1"/>
  <c r="F73" i="1" s="1"/>
  <c r="G73" i="1" s="1"/>
  <c r="I74" i="1"/>
  <c r="F74" i="1" s="1"/>
  <c r="G74" i="1" s="1"/>
  <c r="I75" i="1"/>
  <c r="F75" i="1" s="1"/>
  <c r="G75" i="1" s="1"/>
  <c r="I76" i="1"/>
  <c r="F76" i="1" s="1"/>
  <c r="G76" i="1" s="1"/>
  <c r="I77" i="1"/>
  <c r="F77" i="1" s="1"/>
  <c r="G77" i="1" s="1"/>
  <c r="I78" i="1"/>
  <c r="F78" i="1" s="1"/>
  <c r="G78" i="1" s="1"/>
  <c r="I79" i="1"/>
  <c r="F79" i="1" s="1"/>
  <c r="G79" i="1" s="1"/>
  <c r="I80" i="1"/>
  <c r="F80" i="1" s="1"/>
  <c r="G80" i="1" s="1"/>
  <c r="I81" i="1"/>
  <c r="F81" i="1" s="1"/>
  <c r="G81" i="1" s="1"/>
  <c r="I82" i="1"/>
  <c r="F82" i="1" s="1"/>
  <c r="G82" i="1" s="1"/>
  <c r="I83" i="1"/>
  <c r="F83" i="1" s="1"/>
  <c r="G83" i="1" s="1"/>
  <c r="I84" i="1"/>
  <c r="F84" i="1" s="1"/>
  <c r="G84" i="1" s="1"/>
  <c r="I85" i="1"/>
  <c r="F85" i="1" s="1"/>
  <c r="G85" i="1" s="1"/>
  <c r="I86" i="1"/>
  <c r="F86" i="1" s="1"/>
  <c r="G86" i="1" s="1"/>
  <c r="I87" i="1"/>
  <c r="F87" i="1" s="1"/>
  <c r="G87" i="1" s="1"/>
  <c r="I88" i="1"/>
  <c r="F88" i="1" s="1"/>
  <c r="G88" i="1" s="1"/>
  <c r="I89" i="1"/>
  <c r="F89" i="1" s="1"/>
  <c r="G89" i="1" s="1"/>
  <c r="I90" i="1"/>
  <c r="F90" i="1" s="1"/>
  <c r="G90" i="1" s="1"/>
  <c r="I91" i="1"/>
  <c r="F91" i="1" s="1"/>
  <c r="G91" i="1" s="1"/>
  <c r="I92" i="1"/>
  <c r="F92" i="1" s="1"/>
  <c r="G92" i="1" s="1"/>
  <c r="I93" i="1"/>
  <c r="F93" i="1" s="1"/>
  <c r="G93" i="1" s="1"/>
  <c r="I94" i="1"/>
  <c r="F94" i="1" s="1"/>
  <c r="G94" i="1" s="1"/>
  <c r="I95" i="1"/>
  <c r="F95" i="1" s="1"/>
  <c r="G95" i="1" s="1"/>
  <c r="I96" i="1"/>
  <c r="F96" i="1" s="1"/>
  <c r="G96" i="1" s="1"/>
  <c r="I97" i="1"/>
  <c r="F97" i="1" s="1"/>
  <c r="G97" i="1" s="1"/>
  <c r="I98" i="1"/>
  <c r="F98" i="1" s="1"/>
  <c r="G98" i="1" s="1"/>
  <c r="I99" i="1"/>
  <c r="F99" i="1" s="1"/>
  <c r="G99" i="1" s="1"/>
  <c r="I100" i="1"/>
  <c r="F100" i="1" s="1"/>
  <c r="G100" i="1" s="1"/>
  <c r="I101" i="1"/>
  <c r="F101" i="1" s="1"/>
  <c r="G101" i="1" s="1"/>
  <c r="I102" i="1"/>
  <c r="F102" i="1" s="1"/>
  <c r="G102" i="1" s="1"/>
  <c r="I103" i="1"/>
  <c r="F103" i="1" s="1"/>
  <c r="G103" i="1" s="1"/>
  <c r="I104" i="1"/>
  <c r="F104" i="1" s="1"/>
  <c r="G104" i="1" s="1"/>
  <c r="I105" i="1"/>
  <c r="F105" i="1" s="1"/>
  <c r="G105" i="1" s="1"/>
  <c r="I106" i="1"/>
  <c r="F106" i="1" s="1"/>
  <c r="G106" i="1" s="1"/>
  <c r="I107" i="1"/>
  <c r="F107" i="1" s="1"/>
  <c r="G107" i="1" s="1"/>
  <c r="I108" i="1"/>
  <c r="F108" i="1" s="1"/>
  <c r="G108" i="1" s="1"/>
  <c r="I109" i="1"/>
  <c r="F109" i="1" s="1"/>
  <c r="G109" i="1" s="1"/>
  <c r="I110" i="1"/>
  <c r="F110" i="1" s="1"/>
  <c r="G110" i="1" s="1"/>
  <c r="I111" i="1"/>
  <c r="F111" i="1" s="1"/>
  <c r="G111" i="1" s="1"/>
  <c r="I112" i="1"/>
  <c r="F112" i="1" s="1"/>
  <c r="G112" i="1" s="1"/>
  <c r="I113" i="1"/>
  <c r="F113" i="1" s="1"/>
  <c r="G113" i="1" s="1"/>
  <c r="I114" i="1"/>
  <c r="F114" i="1" s="1"/>
  <c r="G114" i="1" s="1"/>
  <c r="I115" i="1"/>
  <c r="F115" i="1" s="1"/>
  <c r="G115" i="1" s="1"/>
  <c r="I116" i="1"/>
  <c r="F116" i="1" s="1"/>
  <c r="G116" i="1" s="1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 s="1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F11" i="1" s="1"/>
  <c r="G11" i="1" s="1"/>
  <c r="I12" i="1"/>
  <c r="F12" i="1" s="1"/>
  <c r="G12" i="1" s="1"/>
  <c r="I13" i="1"/>
  <c r="F13" i="1" s="1"/>
  <c r="G13" i="1" s="1"/>
  <c r="I14" i="1"/>
  <c r="F14" i="1" s="1"/>
  <c r="G14" i="1" s="1"/>
  <c r="I15" i="1"/>
  <c r="F15" i="1" s="1"/>
  <c r="G15" i="1" s="1"/>
  <c r="C45" i="2" l="1"/>
  <c r="H113" i="1"/>
  <c r="H90" i="1"/>
  <c r="H100" i="1"/>
  <c r="G119" i="1"/>
  <c r="H49" i="1"/>
  <c r="H71" i="1"/>
  <c r="H12" i="1"/>
  <c r="H17" i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C44" i="2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8" i="5"/>
  <c r="C12" i="5"/>
  <c r="A12" i="2"/>
  <c r="E31" i="5" l="1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D17" i="2"/>
  <c r="D43" i="2"/>
  <c r="A11" i="2"/>
  <c r="K44" i="2" l="1"/>
  <c r="G44" i="2"/>
  <c r="I44" i="2"/>
  <c r="E44" i="2"/>
  <c r="D44" i="2"/>
  <c r="D45" i="2" s="1"/>
  <c r="U44" i="2"/>
  <c r="U45" i="2" s="1"/>
  <c r="S44" i="2"/>
  <c r="Q44" i="2"/>
  <c r="E45" i="2" l="1"/>
  <c r="E46" i="2" s="1"/>
  <c r="F44" i="2"/>
  <c r="I45" i="2"/>
  <c r="J44" i="2"/>
  <c r="G45" i="2"/>
  <c r="H44" i="2"/>
  <c r="K45" i="2"/>
  <c r="L44" i="2"/>
  <c r="S45" i="2"/>
  <c r="Q45" i="2"/>
  <c r="K46" i="2" l="1"/>
  <c r="G46" i="2"/>
  <c r="I46" i="2"/>
  <c r="R44" i="2"/>
  <c r="T44" i="2" s="1"/>
  <c r="V44" i="2" s="1"/>
  <c r="M10" i="1"/>
  <c r="Q46" i="2" l="1"/>
  <c r="S46" i="2" s="1"/>
  <c r="U46" i="2" s="1"/>
</calcChain>
</file>

<file path=xl/sharedStrings.xml><?xml version="1.0" encoding="utf-8"?>
<sst xmlns="http://schemas.openxmlformats.org/spreadsheetml/2006/main" count="521" uniqueCount="380">
  <si>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</si>
  <si>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</si>
  <si>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</si>
  <si>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</si>
  <si>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</si>
  <si>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</si>
  <si>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</si>
  <si>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</si>
  <si>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</si>
  <si>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</si>
  <si>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</si>
  <si>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</si>
  <si>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</si>
  <si>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</si>
  <si>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</si>
  <si>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</si>
  <si>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</si>
  <si>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</si>
  <si>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</si>
  <si>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</si>
  <si>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</si>
  <si>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</si>
  <si>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</si>
  <si>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</si>
  <si>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</si>
  <si>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</si>
  <si>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</si>
  <si>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</si>
  <si>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</si>
  <si>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</si>
  <si>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</si>
  <si>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</si>
  <si>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</si>
  <si>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</si>
  <si>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</si>
  <si>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</si>
  <si>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</si>
  <si>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</si>
  <si>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</si>
  <si>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</si>
  <si>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</si>
  <si>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</si>
  <si>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</si>
  <si>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</si>
  <si>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</si>
  <si>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</si>
  <si>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</si>
  <si>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</si>
  <si>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</si>
  <si>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</si>
  <si>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</si>
  <si>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</si>
  <si>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</si>
  <si>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</si>
  <si>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</si>
  <si>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</si>
  <si>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</si>
  <si>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</si>
  <si>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</si>
  <si>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</si>
  <si>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</si>
  <si>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</si>
  <si>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</si>
  <si>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</si>
  <si>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</si>
  <si>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</si>
  <si>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</si>
  <si>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</si>
  <si>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</si>
  <si>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</si>
  <si>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</si>
  <si>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</si>
  <si>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</si>
  <si>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</si>
  <si>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</si>
  <si>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</si>
  <si>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</si>
  <si>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</si>
  <si>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</si>
  <si>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</si>
  <si>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</si>
  <si>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</si>
  <si>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</si>
  <si>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</si>
  <si>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</si>
  <si>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</si>
  <si>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</si>
  <si>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</si>
  <si>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>M</t>
  </si>
  <si>
    <t>-</t>
  </si>
  <si>
    <t/>
  </si>
  <si>
    <t>COBERTURA</t>
  </si>
  <si>
    <t>DISJUNTOR MONOPOLAR TIPO DIN, CORRENTE NOMINAL DE 10A - FORNECIMENTO E INSTALAÇÃO. AF_10/2020</t>
  </si>
  <si>
    <t>DISJUNTOR MONOPOLAR TIPO DIN, CORRENTE NOMINAL DE 16A - FORNECIMENTO E INSTALAÇÃO. AF_10/2020</t>
  </si>
  <si>
    <t>CABO DE COBRE FLEXÍVEL ISOLADO, 2,5 MM², ANTI-CHAMA 450/750 V, PARA CIRCUITOS TERMINAIS - FORNECIMENTO E INSTALAÇÃO. AF_12/2015</t>
  </si>
  <si>
    <t>93653</t>
  </si>
  <si>
    <t>93654</t>
  </si>
  <si>
    <t>91926</t>
  </si>
  <si>
    <t>1.</t>
  </si>
  <si>
    <t>1.1.</t>
  </si>
  <si>
    <t>1.2.</t>
  </si>
  <si>
    <t>1.3.</t>
  </si>
  <si>
    <t>1.3.1.</t>
  </si>
  <si>
    <t>1.3.2.</t>
  </si>
  <si>
    <t>1.3.3.</t>
  </si>
  <si>
    <t>1.3.4.</t>
  </si>
  <si>
    <t>1.3.5.</t>
  </si>
  <si>
    <t>1.4.</t>
  </si>
  <si>
    <t>1.5.</t>
  </si>
  <si>
    <t>1.5.1.</t>
  </si>
  <si>
    <t>1.5.2.</t>
  </si>
  <si>
    <t>1.5.3.</t>
  </si>
  <si>
    <t>1.6.</t>
  </si>
  <si>
    <t>UN</t>
  </si>
  <si>
    <t>KG</t>
  </si>
  <si>
    <t>M²</t>
  </si>
  <si>
    <t>88489</t>
  </si>
  <si>
    <t>APLICAÇÃO MANUAL DE PINTURA COM TINTA LÁTEX ACRÍLICA EM PAREDES, DUAS DEMÃOS. AF_06/2014</t>
  </si>
  <si>
    <t>ESQUADRIAS</t>
  </si>
  <si>
    <t>94569</t>
  </si>
  <si>
    <t>JANELA DE ALUMÍNIO TIPO MAXIM-AR, COM VIDROS, BATENTE E FERRAGENS. EXCLUSIVE ALIZAR, ACABAMENTO E CONTRAMARCO. FORNECIMENTO E INSTALAÇÃO. AF_12/2019</t>
  </si>
  <si>
    <t>91924</t>
  </si>
  <si>
    <t>CABO DE COBRE FLEXÍVEL ISOLADO, 1,5 MM², ANTI-CHAMA 450/750 V, PARA CIRCUITOS TERMINAIS - FORNECIMENTO E INSTALAÇÃO. AF_12/2015</t>
  </si>
  <si>
    <t>Construção e Reforma de Edifícios</t>
  </si>
  <si>
    <t>OBJETO: REFORMA CAF - CENTRO DE ABASTECIMENTO FARMACEUTICO</t>
  </si>
  <si>
    <t>LOCALIZAÇÃO: Rua Primo Zeni, Jardim Luis Schiavini</t>
  </si>
  <si>
    <t>1.1.0.1.</t>
  </si>
  <si>
    <t>1.1.0.2.</t>
  </si>
  <si>
    <t>1.1.0.3.</t>
  </si>
  <si>
    <t>1.1.0.4.</t>
  </si>
  <si>
    <t>1.2.0.1.</t>
  </si>
  <si>
    <t>1.2.0.2.</t>
  </si>
  <si>
    <t>1.2.0.3.</t>
  </si>
  <si>
    <t>1.2.0.4.</t>
  </si>
  <si>
    <t>1.2.0.5.</t>
  </si>
  <si>
    <t>1.3.1.1.</t>
  </si>
  <si>
    <t>1.3.1.2.</t>
  </si>
  <si>
    <t>1.3.1.3.</t>
  </si>
  <si>
    <t>1.3.1.4.</t>
  </si>
  <si>
    <t>1.3.2.1.</t>
  </si>
  <si>
    <t>1.3.2.2.</t>
  </si>
  <si>
    <t>1.3.2.3.</t>
  </si>
  <si>
    <t>1.3.2.4.</t>
  </si>
  <si>
    <t>1.3.3.1.</t>
  </si>
  <si>
    <t>1.3.3.2.</t>
  </si>
  <si>
    <t>1.3.3.3.</t>
  </si>
  <si>
    <t>1.3.3.4.</t>
  </si>
  <si>
    <t>1.3.3.5.</t>
  </si>
  <si>
    <t>1.3.3.6.</t>
  </si>
  <si>
    <t>1.3.3.7.</t>
  </si>
  <si>
    <t>1.3.3.8.</t>
  </si>
  <si>
    <t>1.3.3.9.</t>
  </si>
  <si>
    <t>1.3.4.1.</t>
  </si>
  <si>
    <t>1.3.4.2.</t>
  </si>
  <si>
    <t>1.3.5.1.</t>
  </si>
  <si>
    <t>1.4.0.1.</t>
  </si>
  <si>
    <t>1.4.0.2.</t>
  </si>
  <si>
    <t>1.4.0.3.</t>
  </si>
  <si>
    <t>1.4.0.4.</t>
  </si>
  <si>
    <t>1.5.1.1.</t>
  </si>
  <si>
    <t>1.5.1.2.</t>
  </si>
  <si>
    <t>1.5.1.3.</t>
  </si>
  <si>
    <t>1.5.1.4.</t>
  </si>
  <si>
    <t>1.5.1.5.</t>
  </si>
  <si>
    <t>1.5.1.6.</t>
  </si>
  <si>
    <t>1.5.1.7.</t>
  </si>
  <si>
    <t>1.5.2.1.</t>
  </si>
  <si>
    <t>1.5.3.1.</t>
  </si>
  <si>
    <t>1.5.3.2.</t>
  </si>
  <si>
    <t>1.5.3.3.</t>
  </si>
  <si>
    <t>1.5.3.4.</t>
  </si>
  <si>
    <t>1.5.3.5.</t>
  </si>
  <si>
    <t>1.6.0.1.</t>
  </si>
  <si>
    <t>1.6.0.2.</t>
  </si>
  <si>
    <t>1.6.0.3.</t>
  </si>
  <si>
    <t>1.7.</t>
  </si>
  <si>
    <t>1.7.1.</t>
  </si>
  <si>
    <t>1.7.1.1.</t>
  </si>
  <si>
    <t>1.7.1.2.</t>
  </si>
  <si>
    <t>1.7.1.3.</t>
  </si>
  <si>
    <t>1.7.2.</t>
  </si>
  <si>
    <t>1.7.2.1.</t>
  </si>
  <si>
    <t>1.7.2.2.</t>
  </si>
  <si>
    <t>1.7.2.3.</t>
  </si>
  <si>
    <t>1.7.2.4.</t>
  </si>
  <si>
    <t>1.7.2.5.</t>
  </si>
  <si>
    <t>1.7.2.6.</t>
  </si>
  <si>
    <t>1.7.2.7.</t>
  </si>
  <si>
    <t>1.8.</t>
  </si>
  <si>
    <t>1.8.0.1.</t>
  </si>
  <si>
    <t>1.8.0.2.</t>
  </si>
  <si>
    <t>1.8.0.3.</t>
  </si>
  <si>
    <t>1.8.0.4.</t>
  </si>
  <si>
    <t>1.8.0.5.</t>
  </si>
  <si>
    <t>1.8.0.6.</t>
  </si>
  <si>
    <t>1.8.0.7.</t>
  </si>
  <si>
    <t>1.8.0.8.</t>
  </si>
  <si>
    <t>1.8.0.9.</t>
  </si>
  <si>
    <t>1.9.</t>
  </si>
  <si>
    <t>1.9.0.1.</t>
  </si>
  <si>
    <t>1.9.0.2.</t>
  </si>
  <si>
    <t>1.9.0.3.</t>
  </si>
  <si>
    <t>1.9.0.4.</t>
  </si>
  <si>
    <t>1.9.0.5.</t>
  </si>
  <si>
    <t>1.9.0.6.</t>
  </si>
  <si>
    <t>1.9.0.7.</t>
  </si>
  <si>
    <t>1.9.0.8.</t>
  </si>
  <si>
    <t>1.9.0.9.</t>
  </si>
  <si>
    <t>1.9.0.10.</t>
  </si>
  <si>
    <t>1.9.0.11.</t>
  </si>
  <si>
    <t>1.9.0.12.</t>
  </si>
  <si>
    <t>99059</t>
  </si>
  <si>
    <t>96523</t>
  </si>
  <si>
    <t>92777</t>
  </si>
  <si>
    <t>94965</t>
  </si>
  <si>
    <t>96533</t>
  </si>
  <si>
    <t>92775</t>
  </si>
  <si>
    <t>98557</t>
  </si>
  <si>
    <t>92269</t>
  </si>
  <si>
    <t>92778</t>
  </si>
  <si>
    <t>92270</t>
  </si>
  <si>
    <t>96995</t>
  </si>
  <si>
    <t>92398</t>
  </si>
  <si>
    <t>42407</t>
  </si>
  <si>
    <t>103342</t>
  </si>
  <si>
    <t>96359</t>
  </si>
  <si>
    <t>93187</t>
  </si>
  <si>
    <t>100775</t>
  </si>
  <si>
    <t>001</t>
  </si>
  <si>
    <t>002</t>
  </si>
  <si>
    <t>94228</t>
  </si>
  <si>
    <t>87878</t>
  </si>
  <si>
    <t>87775</t>
  </si>
  <si>
    <t>88497</t>
  </si>
  <si>
    <t>88485</t>
  </si>
  <si>
    <t>95305</t>
  </si>
  <si>
    <t>87265</t>
  </si>
  <si>
    <t>96116</t>
  </si>
  <si>
    <t>101747</t>
  </si>
  <si>
    <t>10917</t>
  </si>
  <si>
    <t>100324</t>
  </si>
  <si>
    <t>87250</t>
  </si>
  <si>
    <t>91341</t>
  </si>
  <si>
    <t>91016</t>
  </si>
  <si>
    <t>86932</t>
  </si>
  <si>
    <t>86942</t>
  </si>
  <si>
    <t>100868</t>
  </si>
  <si>
    <t>13415</t>
  </si>
  <si>
    <t>86893</t>
  </si>
  <si>
    <t>89449</t>
  </si>
  <si>
    <t>89402</t>
  </si>
  <si>
    <t>6017</t>
  </si>
  <si>
    <t>11718</t>
  </si>
  <si>
    <t>7123</t>
  </si>
  <si>
    <t>94678</t>
  </si>
  <si>
    <t>34637</t>
  </si>
  <si>
    <t>89707</t>
  </si>
  <si>
    <t>89711</t>
  </si>
  <si>
    <t>89714</t>
  </si>
  <si>
    <t>89514</t>
  </si>
  <si>
    <t>89810</t>
  </si>
  <si>
    <t>89744</t>
  </si>
  <si>
    <t>89860</t>
  </si>
  <si>
    <t>89557</t>
  </si>
  <si>
    <t>97906</t>
  </si>
  <si>
    <t>101876</t>
  </si>
  <si>
    <t>97589</t>
  </si>
  <si>
    <t>93662</t>
  </si>
  <si>
    <t>1872</t>
  </si>
  <si>
    <t>91932</t>
  </si>
  <si>
    <t>92009</t>
  </si>
  <si>
    <t>92001</t>
  </si>
  <si>
    <t>91981</t>
  </si>
  <si>
    <t>CENTRO DE ABASTECIMENTO FARMACEUTICO PMCV</t>
  </si>
  <si>
    <t>LOCACAO CONVENCIONAL DE OBRA, UTILIZANDO GABARITO DE TÁBUAS CORRIDAS PONTALETADAS A CADA 2,00M -  2 UTILIZAÇÕES. AF_10/2018</t>
  </si>
  <si>
    <t>ESCAVAÇÃO MANUAL PARA BLOCO DE COROAMENTO OU SAPATA (INCLUINDO ESCAVAÇÃO PARA COLOCAÇÃO DE FÔRMAS). AF_06/2017</t>
  </si>
  <si>
    <t>ARMAÇÃO DE PILAR OU VIGA DE UMA ESTRUTURA CONVENCIONAL DE CONCRETO ARMADO EM UMA EDIFICAÇÃO TÉRREA OU SOBRADO UTILIZANDO AÇO CA-50 DE 8,0 MM - MONTAGEM. AF_12/2015</t>
  </si>
  <si>
    <t>CONCRETO FCK = 25MPA, TRAÇO 1:2,3:2,7 (EM MASSA SECA DE CIMENTO/ AREIA MÉDIA/ BRITA 1) - PREPARO MECÂNICO COM BETONEIRA 400 L. AF_05/2021</t>
  </si>
  <si>
    <t>FABRICAÇÃO, MONTAGEM E DESMONTAGEM DE FÔRMA PARA VIGA BALDRAME, EM MADEIRA SERRADA, E=25 MM, 2 UTILIZAÇÕES. AF_06/2017</t>
  </si>
  <si>
    <t>ARMAÇÃO DE PILAR OU VIGA DE UMA ESTRUTURA CONVENCIONAL DE CONCRETO ARMADO EM UMA EDIFICAÇÃO TÉRREA OU SOBRADO UTILIZANDO AÇO CA-60 DE 5,0 MM - MONTAGEM. AF_12/2015</t>
  </si>
  <si>
    <t>IMPERMEABILIZAÇÃO DE SUPERFÍCIE COM EMULSÃO ASFÁLTICA, 2 DEMÃOS AF_06/2018</t>
  </si>
  <si>
    <t>SUPRAESTRUTURA</t>
  </si>
  <si>
    <t>Pilares</t>
  </si>
  <si>
    <t>FABRICAÇÃO DE FÔRMA PARA PILARES E ESTRUTURAS SIMILARES, EM MADEIRA SERRADA, E=25 MM. AF_09/2020</t>
  </si>
  <si>
    <t>ARMAÇÃO DE PILAR OU VIGA DE UMA ESTRUTURA CONVENCIONAL DE CONCRETO ARMADO EM UMA EDIFICAÇÃO TÉRREA OU SOBRADO UTILIZANDO AÇO CA-50 DE 10,0 MM - MONTAGEM. AF_12/2015</t>
  </si>
  <si>
    <t>Vigas Cintas</t>
  </si>
  <si>
    <t>FABRICAÇÃO DE FÔRMA PARA VIGAS, COM MADEIRA SERRADA, E = 25 MM. AF_09/2020</t>
  </si>
  <si>
    <t>RAMPA / ACESSO DE VEÍCULOS</t>
  </si>
  <si>
    <t>REATERRO MANUAL APILOADO COM SOQUETE. AF_10/2017</t>
  </si>
  <si>
    <t>EXECUÇÃO DE PÁTIO/ESTACIONAMENTO EM PISO INTERTRAVADO, COM BLOCO RETANGULAR COR NATURAL DE 20 X 10 CM, ESPESSURA 8 CM. AF_12/2015</t>
  </si>
  <si>
    <t>TRELICA NERVURADA (ESPACADOR), ALTURA = 120,0 MM, DIAMETRO DOS BANZOS INFERIORES E SUPERIOR = 6,0 MM, DIAMETRO DA DIAGONAL = 4,2 MM</t>
  </si>
  <si>
    <t>ALVENARIA DE VEDAÇÃO DE BLOCOS  VAZADOS DE CONCRETO DE 14X19X29 CM (ESPESSURA 14 CM) E ARGAMASSA DE ASSENTAMENTO COM PREPARO EM BETONEIRA. AF_12/2021</t>
  </si>
  <si>
    <t>PAREDES E DIVISÓRIAS</t>
  </si>
  <si>
    <t>PAREDE COM PLACAS DE GESSO ACARTONADO (DRYWALL), PARA USO INTERNO, COM DUAS FACES SIMPLES E ESTRUTURA METÁLICA COM GUIAS SIMPLES, COM VÃOS AF_06/2017_P</t>
  </si>
  <si>
    <t>Vergas e Contra-Vergas</t>
  </si>
  <si>
    <t>VERGA MOLDADA IN LOCO EM CONCRETO PARA JANELAS COM MAIS DE 1,5 M DE VÃO. AF_03/2016</t>
  </si>
  <si>
    <t>ESTRUTURA TRELIÇADA DE COBERTURA, TIPO FINK, COM LIGAÇÕES SOLDADAS, INCLUSOS PERFIS METÁLICOS, CHAPAS METÁLICAS, MÃO DE OBRA E TRANSPORTE COM GUINDASTE - FORNECIMENTO E INSTALAÇÃO. AF_01/2020_P</t>
  </si>
  <si>
    <t>TELHAMENTO COM TELHA EM ALUZINCO TERMOISOLANTE CHAPA 0,43 TRAPEZOIDAL COM EPS 30MM</t>
  </si>
  <si>
    <t xml:space="preserve">FECHAMENTO DE PLATIBANDA COM TELHA EM ALUZINCO 0,43 </t>
  </si>
  <si>
    <t>CALHA EM CHAPA DE AÇO GALVANIZADO NÚMERO 24, DESENVOLVIMENTO DE 50 CM, INCLUSO TRANSPORTE VERTICAL. AF_07/2019</t>
  </si>
  <si>
    <t>REVESTIMENTOS</t>
  </si>
  <si>
    <t>Paredes (INTERNAS E EXTERNAS)</t>
  </si>
  <si>
    <t>CHAPISCO APLICADO EM ALVENARIAS E ESTRUTURAS DE CONCRETO INTERNAS, COM COLHER DE PEDREIRO.  ARGAMASSA TRAÇO 1:3 COM PREPARO MANUAL. AF_06/2014</t>
  </si>
  <si>
    <t>EMBOÇO OU MASSA ÚNICA EM ARGAMASSA TRAÇO 1:2:8, PREPARO MECÂNICO COM BETONEIRA 400 L, APLICADA MANUALMENTE EM PANOS DE FACHADA COM PRESENÇA DE VÃOS, ESPESSURA DE 25 MM. AF_06/2014</t>
  </si>
  <si>
    <t>APLICAÇÃO E LIXAMENTO DE MASSA LÁTEX EM PAREDES, DUAS DEMÃOS. AF_06/2014</t>
  </si>
  <si>
    <t>APLICAÇÃO DE FUNDO SELADOR ACRÍLICO EM PAREDES, UMA DEMÃO. AF_06/2014</t>
  </si>
  <si>
    <t>TEXTURA ACRÍLICA, APLICAÇÃO MANUAL EM PAREDE, UMA DEMÃO. AF_09/2016</t>
  </si>
  <si>
    <t>REVESTIMENTO CERÂMICO PARA PAREDES INTERNAS COM PLACAS TIPO ESMALTADA EXTRA DE DIMENSÕES 20X20 CM APLICADAS EM AMBIENTES DE ÁREA MAIOR QUE 5 M² NA ALTURA INTEIRA DAS PAREDES. AF_06/2014</t>
  </si>
  <si>
    <t>TETO</t>
  </si>
  <si>
    <t>FORRO EM RÉGUAS DE PVC, FRISADO, PARA AMBIENTES COMERCIAIS, INCLUSIVE ESTRUTURA DE FIXAÇÃO. AF_05/2017_P</t>
  </si>
  <si>
    <t>Pisos</t>
  </si>
  <si>
    <t>PISO EM CONCRETO 20 MPA PREPARO MECÂNICO, ESPESSURA 7CM. AF_09/2020</t>
  </si>
  <si>
    <t>TELA DE ACO SOLDADA NERVURADA, CA-60, Q-61, (0,97 KG/M2), DIAMETRO DO FIO = 3,4 MM, LARGURA = 2,45 M, ESPACAMENTO DA MALHA = 15 X 15 CM</t>
  </si>
  <si>
    <t>LASTRO COM MATERIAL GRANULAR (PEDRA BRITADA N.1 E PEDRA BRITADA N.2), APLICADO EM PISOS OU LAJES SOBRE SOLO, ESPESSURA DE *10 CM*. AF_07/2019</t>
  </si>
  <si>
    <t>REVESTIMENTO CERÂMICO PARA PISO COM PLACAS TIPO ESMALTADA EXTRA DE DIMENSÕES 45X45 CM APLICADA EM AMBIENTES DE ÁREA ENTRE 5 M2 E 10 M2. AF_06/2014</t>
  </si>
  <si>
    <t>PORTA EM ALUMÍNIO DE ABRIR TIPO VENEZIANA COM GUARNIÇÃO, FIXAÇÃO COM PARAFUSOS - FORNECIMENTO E INSTALAÇÃO. AF_12/2019</t>
  </si>
  <si>
    <t>KIT DE PORTA DE MADEIRA PARA VERNIZ, SEMI-OCA (LEVE OU MÉDIA), PADRÃO MÉDIO, 90X210CM, ESPESSURA DE 3,5CM, ITENS INCLUSOS: DOBRADIÇAS, MONTAGEM E INSTALAÇÃO DO BATENTE, SEM FECHADURA - FORNECIMENTO E INSTALAÇÃO. AF_12/2019</t>
  </si>
  <si>
    <t>INSTALAÇÕES HIDROSANITÁRIAS</t>
  </si>
  <si>
    <t xml:space="preserve">Louças e Metais </t>
  </si>
  <si>
    <t>VASO SANITÁRIO SIFONADO COM CAIXA ACOPLADA LOUÇA BRANCA - PADRÃO MÉDIO, INCLUSO ENGATE FLEXÍVEL EM METAL CROMADO, 1/2  X 40CM - FORNECIMENTO E INSTALAÇÃO. AF_01/2020</t>
  </si>
  <si>
    <t>LAVATÓRIO LOUÇA BRANCA SUSPENSO, 29,5 X 39CM OU EQUIVALENTE, PADRÃO POPULAR, INCLUSO SIFÃO TIPO GARRAFA EM PVC, VÁLVULA E ENGATE FLEXÍVEL 30CM EM PLÁSTICO E TORNEIRA CROMADA DE MESA, PADRÃO POPULAR - FORNECIMENTO E INSTALAÇÃO. AF_01/2020</t>
  </si>
  <si>
    <t>BARRA DE APOIO RETA, EM ACO INOX POLIDO, COMPRIMENTO 80 CM,  FIXADA NA PAREDE - FORNECIMENTO E INSTALAÇÃO. AF_01/2020</t>
  </si>
  <si>
    <t>TORNEIRA DE MESA/BANCADA, PARA LAVATORIO, FIXA, METALICA CROMADA, PADRAO POPULAR, 1/2 " OU 3/4 " (REF 1193)</t>
  </si>
  <si>
    <t>BANCADA DE MÁRMORE BRANCO POLIDO, DE 1,50 X 0,60 M, PARA PIA DE COZINHA - FORNECIMENTO E INSTALAÇÃO. AF_01/2020</t>
  </si>
  <si>
    <t>Hidráulica</t>
  </si>
  <si>
    <t>TUBO, PVC, SOLDÁVEL, DN 50MM, INSTALADO EM PRUMADA DE ÁGUA - FORNECIMENTO E INSTALAÇÃO. AF_12/2014</t>
  </si>
  <si>
    <t>TUBO, PVC, SOLDÁVEL, DN 25MM, INSTALADO EM RAMAL DE DISTRIBUIÇÃO DE ÁGUA - FORNECIMENTO E INSTALAÇÃO. AF_12/2014</t>
  </si>
  <si>
    <t>REGISTRO GAVETA BRUTO EM LATAO FORJADO, BITOLA 1 1/4 " (REF 1509)</t>
  </si>
  <si>
    <t>REGISTRO DE PRESSAO PVC, ROSCAVEL, VOLANTE SIMPLES, DE 3/4"</t>
  </si>
  <si>
    <t>TE PVC, ROSCAVEL, 90 GRAUS, 3/4", AGUA FRIA PREDIAL</t>
  </si>
  <si>
    <t>JOELHO 90 GRAUS, PVC, SOLDÁVEL, DN 50 MM INSTALADO EM RESERVAÇÃO DE ÁGUA DE EDIFICAÇÃO QUE POSSUA RESERVATÓRIO DE FIBRA/FIBROCIMENTO   FORNECIMENTO E INSTALAÇÃO. AF_06/2016</t>
  </si>
  <si>
    <t>CAIXA D'AGUA EM POLIETILENO 500 LITROS, COM TAMPA</t>
  </si>
  <si>
    <t>CAIXA SIFONADA, PVC, DN 100 X 100 X 50 MM, JUNTA ELÁSTICA, FORNECIDA E INSTALADA EM RAMAL DE DESCARGA OU EM RAMAL DE ESGOTO SANITÁRIO. AF_12/2014</t>
  </si>
  <si>
    <t>TUBO PVC, SERIE NORMAL, ESGOTO PREDIAL, DN 40 MM, FORNECIDO E INSTALADO EM RAMAL DE DESCARGA OU RAMAL DE ESGOTO SANITÁRIO. AF_12/2014</t>
  </si>
  <si>
    <t>TUBO PVC, SERIE NORMAL, ESGOTO PREDIAL, DN 100 MM, FORNECIDO E INSTALADO EM RAMAL DE DESCARGA OU RAMAL DE ESGOTO SANITÁRIO. AF_12/2014</t>
  </si>
  <si>
    <t>JOELHO 90 GRAUS, PVC, SERIE R, ÁGUA PLUVIAL, DN 40 MM, JUNTA SOLDÁVEL, FORNECIDO E INSTALADO EM RAMAL DE ENCAMINHAMENTO. AF_12/2014</t>
  </si>
  <si>
    <t>JOELHO 45 GRAUS, PVC, SERIE NORMAL, ESGOTO PREDIAL, DN 100 MM, JUNTA ELÁSTICA, FORNECIDO E INSTALADO EM PRUMADA DE ESGOTO SANITÁRIO OU VENTILAÇÃO. AF_12/2014</t>
  </si>
  <si>
    <t>JOELHO 90 GRAUS, PVC, SERIE NORMAL, ESGOTO PREDIAL, DN 100 MM, JUNTA ELÁSTICA, FORNECIDO E INSTALADO EM RAMAL DE DESCARGA OU RAMAL DE ESGOTO SANITÁRIO. AF_12/2014</t>
  </si>
  <si>
    <t>TE, PVC, SERIE NORMAL, ESGOTO PREDIAL, DN 100 X 100 MM, JUNTA ELÁSTICA, FORNECIDO E INSTALADO EM SUBCOLETOR AÉREO DE ESGOTO SANITÁRIO. AF_12/2014</t>
  </si>
  <si>
    <t>REDUÇÃO EXCÊNTRICA, PVC, SERIE R, ÁGUA PLUVIAL, DN 100 X 75 MM, JUNTA ELÁSTICA, FORNECIDO E INSTALADO EM RAMAL DE ENCAMINHAMENTO. AF_12/2014</t>
  </si>
  <si>
    <t>CAIXA ENTERRADA HIDRÁULICA RETANGULAR, EM ALVENARIA COM BLOCOS DE CONCRETO, DIMENSÕES INTERNAS: 0,6X0,6X0,6 M PARA REDE DE ESGOTO. AF_12/2020</t>
  </si>
  <si>
    <t>ELÉTRICA</t>
  </si>
  <si>
    <t>QUADRO DE DISTRIBUIÇÃO DE ENERGIA EM PVC, DE EMBUTIR, SEM BARRAMENTO, PARA 6 DISJUNTORES - FORNECIMENTO E INSTALAÇÃO. AF_10/2020</t>
  </si>
  <si>
    <t>LUMINÁRIA TIPO PLAFON EM PLÁSTICO, DE SOBREPOR, COM 1 LÂMPADA FLUORESCENTE DE 15 W, SEM REATOR - FORNECIMENTO E INSTALAÇÃO. AF_02/2020</t>
  </si>
  <si>
    <t>DISJUNTOR BIPOLAR TIPO DIN, CORRENTE NOMINAL DE 20A - FORNECIMENTO E INSTALAÇÃO. AF_10/2020</t>
  </si>
  <si>
    <t>CAIXA DE PASSAGEM, EM PVC, DE 4" X 2", PARA ELETRODUTO FLEXIVEL CORRUGADO</t>
  </si>
  <si>
    <t>CABO DE COBRE FLEXÍVEL ISOLADO, 10 MM², ANTI-CHAMA 450/750 V, PARA CIRCUITOS TERMINAIS - FORNECIMENTO E INSTALAÇÃO. AF_12/2015</t>
  </si>
  <si>
    <t>TOMADA BAIXA DE EMBUTIR (2 MÓDULOS), 2P+T 20 A, INCLUINDO SUPORTE E PLACA - FORNECIMENTO E INSTALAÇÃO. AF_12/2015</t>
  </si>
  <si>
    <t>TOMADA BAIXA DE EMBUTIR (1 MÓDULO), 2P+T 20 A, INCLUINDO SUPORTE E PLACA - FORNECIMENTO E INSTALAÇÃO. AF_12/2015</t>
  </si>
  <si>
    <t>INTERRUPTOR BIPOLAR (1 MÓDULO), 10A/250V, INCLUINDO SUPORTE E PLACA - FORNECIMENTO E INSTALAÇÃO. AF_09/2017</t>
  </si>
  <si>
    <t xml:space="preserve">M     </t>
  </si>
  <si>
    <t xml:space="preserve">M2    </t>
  </si>
  <si>
    <t xml:space="preserve">UN    </t>
  </si>
  <si>
    <t>UND</t>
  </si>
  <si>
    <t>1.7.1.4.</t>
  </si>
  <si>
    <t>1.7.1.5.</t>
  </si>
  <si>
    <t>1.10.</t>
  </si>
  <si>
    <t>1.10.0.1.</t>
  </si>
  <si>
    <t>1.10.0.2.</t>
  </si>
  <si>
    <t>1.10.0.3.</t>
  </si>
  <si>
    <t>003</t>
  </si>
  <si>
    <t>99804</t>
  </si>
  <si>
    <t>99807</t>
  </si>
  <si>
    <t>LIMPEZA FINAL DE OBRA</t>
  </si>
  <si>
    <t>LIMPEZA DE PISO CERÂMICO OU PORCELANATO UTILIZANDO DETERGENTE NEUTRO E ESCOVAÇÃO MANUAL. AF_04/2019</t>
  </si>
  <si>
    <t>LIMPEZA DE REVESTIMENTO CERÂMICO EM PAREDE UTILIZANDO DETERGENTE NEUTRO E ESCOVAÇÃO MANUAL. AF_04/2019</t>
  </si>
  <si>
    <t>CORONEL VIVIDA, 04 DE MAIO DE 2022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</si>
  <si>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</si>
  <si>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</si>
  <si>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</si>
  <si>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</si>
  <si>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</si>
  <si>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</si>
  <si>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</si>
  <si>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</si>
  <si>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</si>
  <si>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SERVIÇOS PRELIMINARES</t>
  </si>
  <si>
    <t xml:space="preserve">VIGAS BALDRAMES </t>
  </si>
  <si>
    <t>ESGOTO</t>
  </si>
  <si>
    <t>XX/XX/2022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</si>
</sst>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  <bgColor indexed="42"/>
      </patternFill>
    </fill>
  </fills>
  <borders count="7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7" fillId="0" borderId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6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6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7" borderId="53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2" fillId="8" borderId="2" xfId="0" applyFont="1" applyFill="1" applyBorder="1" applyAlignment="1" applyProtection="1">
      <alignment horizontal="center"/>
    </xf>
    <xf numFmtId="0" fontId="2" fillId="8" borderId="2" xfId="0" applyFont="1" applyFill="1" applyBorder="1" applyAlignment="1" applyProtection="1">
      <alignment horizontal="justify" vertical="top" wrapText="1"/>
    </xf>
    <xf numFmtId="4" fontId="2" fillId="8" borderId="2" xfId="0" applyNumberFormat="1" applyFont="1" applyFill="1" applyBorder="1" applyAlignment="1" applyProtection="1"/>
    <xf numFmtId="0" fontId="1" fillId="8" borderId="2" xfId="0" applyFont="1" applyFill="1" applyBorder="1" applyAlignment="1" applyProtection="1">
      <alignment horizontal="center"/>
    </xf>
    <xf numFmtId="0" fontId="1" fillId="8" borderId="2" xfId="0" applyFont="1" applyFill="1" applyBorder="1" applyAlignment="1" applyProtection="1">
      <alignment horizontal="justify" vertical="top" wrapText="1"/>
    </xf>
    <xf numFmtId="4" fontId="1" fillId="8" borderId="2" xfId="0" applyNumberFormat="1" applyFont="1" applyFill="1" applyBorder="1" applyAlignment="1" applyProtection="1"/>
    <xf numFmtId="43" fontId="1" fillId="8" borderId="2" xfId="2" applyFont="1" applyFill="1" applyBorder="1" applyAlignment="1" applyProtection="1"/>
    <xf numFmtId="0" fontId="1" fillId="8" borderId="2" xfId="0" applyFont="1" applyFill="1" applyBorder="1" applyAlignment="1" applyProtection="1">
      <alignment horizontal="center" vertical="center" wrapText="1"/>
    </xf>
    <xf numFmtId="0" fontId="2" fillId="8" borderId="2" xfId="0" applyFont="1" applyFill="1" applyBorder="1" applyAlignment="1" applyProtection="1">
      <alignment horizontal="justify" vertical="center" wrapText="1"/>
    </xf>
    <xf numFmtId="0" fontId="2" fillId="8" borderId="2" xfId="0" applyFont="1" applyFill="1" applyBorder="1" applyAlignment="1" applyProtection="1">
      <alignment horizontal="left" vertical="center" wrapText="1"/>
    </xf>
    <xf numFmtId="0" fontId="1" fillId="8" borderId="5" xfId="0" applyFont="1" applyFill="1" applyBorder="1" applyAlignment="1" applyProtection="1">
      <alignment horizontal="center"/>
    </xf>
    <xf numFmtId="0" fontId="1" fillId="8" borderId="5" xfId="0" applyFont="1" applyFill="1" applyBorder="1" applyAlignment="1" applyProtection="1">
      <alignment horizontal="justify" vertical="top" wrapText="1"/>
    </xf>
    <xf numFmtId="4" fontId="1" fillId="8" borderId="5" xfId="0" applyNumberFormat="1" applyFont="1" applyFill="1" applyBorder="1" applyAlignment="1" applyProtection="1"/>
    <xf numFmtId="43" fontId="1" fillId="8" borderId="5" xfId="2" applyFont="1" applyFill="1" applyBorder="1" applyAlignment="1" applyProtection="1"/>
    <xf numFmtId="43" fontId="1" fillId="8" borderId="6" xfId="2" applyFont="1" applyFill="1" applyBorder="1" applyAlignment="1" applyProtection="1"/>
    <xf numFmtId="3" fontId="1" fillId="0" borderId="63" xfId="0" applyNumberFormat="1" applyFont="1" applyBorder="1" applyAlignment="1" applyProtection="1">
      <alignment horizontal="center" vertical="top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8" borderId="5" xfId="0" applyFont="1" applyFill="1" applyBorder="1" applyAlignment="1" applyProtection="1">
      <alignment horizontal="center" vertical="top" wrapText="1"/>
    </xf>
    <xf numFmtId="0" fontId="1" fillId="8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68" xfId="0" applyNumberFormat="1" applyFont="1" applyBorder="1" applyAlignment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165" fontId="28" fillId="9" borderId="70" xfId="3" applyFont="1" applyFill="1" applyBorder="1" applyAlignment="1" applyProtection="1">
      <alignment horizontal="left" vertical="center"/>
      <protection locked="0"/>
    </xf>
    <xf numFmtId="165" fontId="28" fillId="9" borderId="71" xfId="3" applyFont="1" applyFill="1" applyBorder="1" applyAlignment="1" applyProtection="1">
      <alignment horizontal="left" vertical="center"/>
      <protection locked="0"/>
    </xf>
    <xf numFmtId="165" fontId="28" fillId="9" borderId="72" xfId="3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7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7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7" borderId="55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7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</cellXfs>
  <cellStyles count="4">
    <cellStyle name="Moeda_Composicao BDI v2.1" xfId="3"/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MCV\Desktop\PROJETOS%20EXECUTIVOS%20FINIAS\UBS%20CENTRAL\PLANILHA%20M&#218;LTIPLA%20V3.0.5-DESKTOP-FIDO78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NGENHARIA/%23JO&#195;O/DISPENSAS%20E%20LICITA&#199;&#213;ES/%23CAF/%23LICITA&#199;&#195;O/OR&#199;AMENTO%20CA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tabSelected="1" workbookViewId="0">
      <selection activeCell="I14" sqref="I14"/>
    </sheetView>
  </sheetViews>
  <sheetFormatPr defaultRowHeight="15" x14ac:dyDescent="0.25"/>
  <cols>
    <col min="1" max="1" width="7" bestFit="1" customWidth="1"/>
    <col min="2" max="2" width="7.570312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3"/>
      <c r="B1" s="23"/>
      <c r="C1" s="23"/>
      <c r="D1" s="23"/>
      <c r="E1" s="23"/>
      <c r="F1" s="23"/>
      <c r="G1" s="23"/>
      <c r="K1" s="150" t="s">
        <v>21</v>
      </c>
    </row>
    <row r="2" spans="1:13" ht="15" customHeight="1" x14ac:dyDescent="0.25">
      <c r="A2" s="23"/>
      <c r="B2" s="23"/>
      <c r="C2" s="23"/>
      <c r="D2" s="23"/>
      <c r="E2" s="23"/>
      <c r="F2" s="23"/>
      <c r="G2" s="23"/>
      <c r="I2" s="153" t="s">
        <v>8</v>
      </c>
      <c r="K2" s="151"/>
    </row>
    <row r="3" spans="1:13" ht="15" customHeight="1" x14ac:dyDescent="0.25">
      <c r="A3" s="23"/>
      <c r="B3" s="23"/>
      <c r="C3" s="24"/>
      <c r="D3" s="23"/>
      <c r="E3" s="23"/>
      <c r="F3" s="23"/>
      <c r="G3" s="23"/>
      <c r="I3" s="154"/>
      <c r="K3" s="151"/>
    </row>
    <row r="4" spans="1:13" ht="15" customHeight="1" x14ac:dyDescent="0.25">
      <c r="A4" s="23"/>
      <c r="B4" s="23"/>
      <c r="C4" s="24"/>
      <c r="D4" s="23"/>
      <c r="E4" s="23"/>
      <c r="F4" s="23"/>
      <c r="G4" s="23"/>
      <c r="I4" s="154"/>
      <c r="K4" s="151"/>
    </row>
    <row r="5" spans="1:13" ht="15" customHeight="1" x14ac:dyDescent="0.25">
      <c r="A5" s="23"/>
      <c r="B5" s="23"/>
      <c r="C5" s="23"/>
      <c r="D5" s="23"/>
      <c r="E5" s="23"/>
      <c r="F5" s="23"/>
      <c r="G5" s="23"/>
      <c r="I5" s="154"/>
      <c r="K5" s="151"/>
    </row>
    <row r="6" spans="1:13" ht="15" customHeight="1" x14ac:dyDescent="0.25">
      <c r="A6" s="23"/>
      <c r="B6" s="23"/>
      <c r="C6" s="23"/>
      <c r="D6" s="23"/>
      <c r="E6" s="23"/>
      <c r="F6" s="23"/>
      <c r="G6" s="23"/>
      <c r="I6" s="155"/>
      <c r="K6" s="151"/>
    </row>
    <row r="7" spans="1:13" ht="15.75" customHeight="1" x14ac:dyDescent="0.25">
      <c r="A7" s="148" t="s">
        <v>124</v>
      </c>
      <c r="B7" s="148"/>
      <c r="C7" s="148"/>
      <c r="D7" s="148"/>
      <c r="E7" s="148"/>
      <c r="F7" s="148"/>
      <c r="G7" s="148"/>
      <c r="K7" s="151"/>
    </row>
    <row r="8" spans="1:13" ht="15" customHeight="1" x14ac:dyDescent="0.25">
      <c r="A8" s="156" t="s">
        <v>125</v>
      </c>
      <c r="B8" s="156"/>
      <c r="C8" s="156"/>
      <c r="D8" s="156"/>
      <c r="E8" s="156"/>
      <c r="F8" s="156"/>
      <c r="G8" s="156"/>
      <c r="K8" s="151"/>
      <c r="L8" s="6" t="s">
        <v>9</v>
      </c>
    </row>
    <row r="9" spans="1:13" ht="15" customHeight="1" x14ac:dyDescent="0.25">
      <c r="A9" s="157"/>
      <c r="B9" s="158"/>
      <c r="C9" s="158"/>
      <c r="D9" s="158"/>
      <c r="E9" s="158"/>
      <c r="F9" s="158"/>
      <c r="G9" s="159"/>
      <c r="K9" s="152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G119</f>
        <v>249489.76000000015</v>
      </c>
    </row>
    <row r="11" spans="1:13" s="1" customFormat="1" x14ac:dyDescent="0.25">
      <c r="A11" s="131" t="s">
        <v>98</v>
      </c>
      <c r="B11" s="131"/>
      <c r="C11" s="132" t="s">
        <v>273</v>
      </c>
      <c r="D11" s="131"/>
      <c r="E11" s="133"/>
      <c r="F11" s="137">
        <f t="shared" ref="F11:F12" si="0">ROUND(I11,2)</f>
        <v>0</v>
      </c>
      <c r="G11" s="137">
        <f t="shared" ref="G11:G35" si="1">ROUND(F11*E11,2)</f>
        <v>0</v>
      </c>
      <c r="I11" s="127">
        <f t="shared" ref="I11:I12" si="2">ROUND(L11-(L11*$K$10),2)</f>
        <v>0</v>
      </c>
      <c r="L11" s="6"/>
    </row>
    <row r="12" spans="1:13" s="1" customFormat="1" x14ac:dyDescent="0.25">
      <c r="A12" s="131" t="s">
        <v>99</v>
      </c>
      <c r="B12" s="131"/>
      <c r="C12" s="132" t="s">
        <v>376</v>
      </c>
      <c r="D12" s="134" t="s">
        <v>89</v>
      </c>
      <c r="E12" s="136"/>
      <c r="F12" s="137">
        <f t="shared" si="0"/>
        <v>0</v>
      </c>
      <c r="G12" s="137">
        <f t="shared" si="1"/>
        <v>0</v>
      </c>
      <c r="H12" s="128">
        <f>SUM(G13:G16)</f>
        <v>3804.76</v>
      </c>
      <c r="I12" s="127">
        <f t="shared" si="2"/>
        <v>0</v>
      </c>
      <c r="L12" s="6"/>
    </row>
    <row r="13" spans="1:13" s="1" customFormat="1" ht="33.75" x14ac:dyDescent="0.25">
      <c r="A13" s="134" t="s">
        <v>126</v>
      </c>
      <c r="B13" s="134" t="s">
        <v>211</v>
      </c>
      <c r="C13" s="135" t="s">
        <v>274</v>
      </c>
      <c r="D13" s="134" t="s">
        <v>88</v>
      </c>
      <c r="E13" s="136">
        <v>36.75</v>
      </c>
      <c r="F13" s="137">
        <f>I13</f>
        <v>78.55</v>
      </c>
      <c r="G13" s="137">
        <f t="shared" si="1"/>
        <v>2886.71</v>
      </c>
      <c r="I13" s="127">
        <f t="shared" ref="I13:I112" si="3">ROUND(L13-(L13*$K$10),2)</f>
        <v>78.55</v>
      </c>
      <c r="L13" s="6">
        <v>78.55</v>
      </c>
    </row>
    <row r="14" spans="1:13" s="1" customFormat="1" ht="33.75" x14ac:dyDescent="0.25">
      <c r="A14" s="134" t="s">
        <v>127</v>
      </c>
      <c r="B14" s="134" t="s">
        <v>212</v>
      </c>
      <c r="C14" s="135" t="s">
        <v>275</v>
      </c>
      <c r="D14" s="134" t="s">
        <v>68</v>
      </c>
      <c r="E14" s="136">
        <v>1</v>
      </c>
      <c r="F14" s="137">
        <f t="shared" ref="F14:F77" si="4">I14</f>
        <v>125.63</v>
      </c>
      <c r="G14" s="137">
        <f t="shared" si="1"/>
        <v>125.63</v>
      </c>
      <c r="I14" s="127">
        <f t="shared" si="3"/>
        <v>125.63</v>
      </c>
      <c r="L14" s="6">
        <v>125.63</v>
      </c>
    </row>
    <row r="15" spans="1:13" s="1" customFormat="1" ht="45" x14ac:dyDescent="0.25">
      <c r="A15" s="134" t="s">
        <v>128</v>
      </c>
      <c r="B15" s="134" t="s">
        <v>213</v>
      </c>
      <c r="C15" s="135" t="s">
        <v>276</v>
      </c>
      <c r="D15" s="134" t="s">
        <v>114</v>
      </c>
      <c r="E15" s="136">
        <v>15.17</v>
      </c>
      <c r="F15" s="137">
        <f t="shared" si="4"/>
        <v>19.899999999999999</v>
      </c>
      <c r="G15" s="137">
        <f t="shared" si="1"/>
        <v>301.88</v>
      </c>
      <c r="I15" s="127">
        <f t="shared" si="3"/>
        <v>19.899999999999999</v>
      </c>
      <c r="L15" s="6">
        <v>19.899999999999999</v>
      </c>
    </row>
    <row r="16" spans="1:13" s="1" customFormat="1" ht="33.75" x14ac:dyDescent="0.25">
      <c r="A16" s="138" t="s">
        <v>129</v>
      </c>
      <c r="B16" s="138" t="s">
        <v>214</v>
      </c>
      <c r="C16" s="135" t="s">
        <v>277</v>
      </c>
      <c r="D16" s="135" t="s">
        <v>68</v>
      </c>
      <c r="E16" s="135">
        <v>1</v>
      </c>
      <c r="F16" s="137">
        <f t="shared" si="4"/>
        <v>490.54</v>
      </c>
      <c r="G16" s="137">
        <f t="shared" si="1"/>
        <v>490.54</v>
      </c>
      <c r="I16" s="127">
        <f t="shared" si="3"/>
        <v>490.54</v>
      </c>
      <c r="L16" s="6">
        <v>490.54</v>
      </c>
    </row>
    <row r="17" spans="1:12" s="1" customFormat="1" x14ac:dyDescent="0.25">
      <c r="A17" s="131" t="s">
        <v>100</v>
      </c>
      <c r="B17" s="131"/>
      <c r="C17" s="132" t="s">
        <v>377</v>
      </c>
      <c r="D17" s="134" t="s">
        <v>89</v>
      </c>
      <c r="E17" s="136">
        <v>0</v>
      </c>
      <c r="F17" s="137">
        <f t="shared" si="4"/>
        <v>0</v>
      </c>
      <c r="G17" s="137">
        <f t="shared" si="1"/>
        <v>0</v>
      </c>
      <c r="H17" s="128">
        <f>SUM(G17:G22)</f>
        <v>7287.4000000000005</v>
      </c>
      <c r="I17" s="127">
        <f t="shared" si="3"/>
        <v>0</v>
      </c>
      <c r="L17" s="6"/>
    </row>
    <row r="18" spans="1:12" s="1" customFormat="1" ht="33.75" x14ac:dyDescent="0.25">
      <c r="A18" s="134" t="s">
        <v>130</v>
      </c>
      <c r="B18" s="134" t="s">
        <v>215</v>
      </c>
      <c r="C18" s="135" t="s">
        <v>278</v>
      </c>
      <c r="D18" s="134" t="s">
        <v>67</v>
      </c>
      <c r="E18" s="136">
        <v>25.4</v>
      </c>
      <c r="F18" s="137">
        <f t="shared" si="4"/>
        <v>166.14</v>
      </c>
      <c r="G18" s="137">
        <f t="shared" si="1"/>
        <v>4219.96</v>
      </c>
      <c r="I18" s="127">
        <f t="shared" si="3"/>
        <v>166.14</v>
      </c>
      <c r="L18" s="6">
        <v>166.14</v>
      </c>
    </row>
    <row r="19" spans="1:12" s="1" customFormat="1" ht="45" x14ac:dyDescent="0.25">
      <c r="A19" s="134" t="s">
        <v>131</v>
      </c>
      <c r="B19" s="134" t="s">
        <v>213</v>
      </c>
      <c r="C19" s="135" t="s">
        <v>276</v>
      </c>
      <c r="D19" s="134" t="s">
        <v>114</v>
      </c>
      <c r="E19" s="136">
        <v>67.84</v>
      </c>
      <c r="F19" s="137">
        <f t="shared" si="4"/>
        <v>19.899999999999999</v>
      </c>
      <c r="G19" s="137">
        <f t="shared" si="1"/>
        <v>1350.02</v>
      </c>
      <c r="I19" s="127">
        <f t="shared" si="3"/>
        <v>19.899999999999999</v>
      </c>
      <c r="L19" s="6">
        <v>19.899999999999999</v>
      </c>
    </row>
    <row r="20" spans="1:12" s="1" customFormat="1" ht="45" x14ac:dyDescent="0.25">
      <c r="A20" s="134" t="s">
        <v>132</v>
      </c>
      <c r="B20" s="134" t="s">
        <v>216</v>
      </c>
      <c r="C20" s="135" t="s">
        <v>279</v>
      </c>
      <c r="D20" s="134" t="s">
        <v>114</v>
      </c>
      <c r="E20" s="136">
        <v>19.3</v>
      </c>
      <c r="F20" s="137">
        <f t="shared" si="4"/>
        <v>24.15</v>
      </c>
      <c r="G20" s="137">
        <f t="shared" si="1"/>
        <v>466.1</v>
      </c>
      <c r="I20" s="127">
        <f t="shared" si="3"/>
        <v>24.15</v>
      </c>
      <c r="L20" s="6">
        <v>24.15</v>
      </c>
    </row>
    <row r="21" spans="1:12" s="1" customFormat="1" ht="33.75" x14ac:dyDescent="0.25">
      <c r="A21" s="134" t="s">
        <v>133</v>
      </c>
      <c r="B21" s="134" t="s">
        <v>214</v>
      </c>
      <c r="C21" s="135" t="s">
        <v>277</v>
      </c>
      <c r="D21" s="134" t="s">
        <v>68</v>
      </c>
      <c r="E21" s="136">
        <v>1.91</v>
      </c>
      <c r="F21" s="137">
        <f t="shared" si="4"/>
        <v>490.54</v>
      </c>
      <c r="G21" s="137">
        <f t="shared" si="1"/>
        <v>936.93</v>
      </c>
      <c r="I21" s="127">
        <f t="shared" si="3"/>
        <v>490.54</v>
      </c>
      <c r="L21" s="6">
        <v>490.54</v>
      </c>
    </row>
    <row r="22" spans="1:12" s="1" customFormat="1" ht="22.5" x14ac:dyDescent="0.25">
      <c r="A22" s="134" t="s">
        <v>134</v>
      </c>
      <c r="B22" s="134" t="s">
        <v>217</v>
      </c>
      <c r="C22" s="135" t="s">
        <v>280</v>
      </c>
      <c r="D22" s="134" t="s">
        <v>67</v>
      </c>
      <c r="E22" s="136">
        <v>6.35</v>
      </c>
      <c r="F22" s="137">
        <f t="shared" si="4"/>
        <v>49.51</v>
      </c>
      <c r="G22" s="137">
        <f t="shared" si="1"/>
        <v>314.39</v>
      </c>
      <c r="I22" s="127">
        <f t="shared" si="3"/>
        <v>49.51</v>
      </c>
      <c r="L22" s="6">
        <v>49.51</v>
      </c>
    </row>
    <row r="23" spans="1:12" s="1" customFormat="1" x14ac:dyDescent="0.25">
      <c r="A23" s="131" t="s">
        <v>101</v>
      </c>
      <c r="B23" s="131"/>
      <c r="C23" s="132" t="s">
        <v>281</v>
      </c>
      <c r="D23" s="134" t="s">
        <v>89</v>
      </c>
      <c r="E23" s="136">
        <v>0</v>
      </c>
      <c r="F23" s="137">
        <f t="shared" si="4"/>
        <v>0</v>
      </c>
      <c r="G23" s="137">
        <f t="shared" si="1"/>
        <v>0</v>
      </c>
      <c r="H23" s="128">
        <f>SUM(G25:G48)</f>
        <v>54008.93</v>
      </c>
      <c r="I23" s="127">
        <f t="shared" si="3"/>
        <v>0</v>
      </c>
      <c r="L23" s="6">
        <v>0</v>
      </c>
    </row>
    <row r="24" spans="1:12" s="1" customFormat="1" x14ac:dyDescent="0.25">
      <c r="A24" s="131" t="s">
        <v>102</v>
      </c>
      <c r="B24" s="131"/>
      <c r="C24" s="139" t="s">
        <v>282</v>
      </c>
      <c r="D24" s="134" t="s">
        <v>89</v>
      </c>
      <c r="E24" s="136">
        <v>0</v>
      </c>
      <c r="F24" s="137">
        <f t="shared" si="4"/>
        <v>0</v>
      </c>
      <c r="G24" s="137">
        <f t="shared" si="1"/>
        <v>0</v>
      </c>
      <c r="I24" s="127">
        <f t="shared" si="3"/>
        <v>0</v>
      </c>
      <c r="L24" s="6">
        <v>0</v>
      </c>
    </row>
    <row r="25" spans="1:12" s="1" customFormat="1" ht="22.5" x14ac:dyDescent="0.25">
      <c r="A25" s="134" t="s">
        <v>135</v>
      </c>
      <c r="B25" s="134" t="s">
        <v>218</v>
      </c>
      <c r="C25" s="135" t="s">
        <v>283</v>
      </c>
      <c r="D25" s="134" t="s">
        <v>67</v>
      </c>
      <c r="E25" s="136">
        <v>7.86</v>
      </c>
      <c r="F25" s="137">
        <f t="shared" si="4"/>
        <v>350.5</v>
      </c>
      <c r="G25" s="137">
        <f t="shared" si="1"/>
        <v>2754.93</v>
      </c>
      <c r="I25" s="127">
        <f t="shared" si="3"/>
        <v>350.5</v>
      </c>
      <c r="L25" s="6">
        <v>350.5</v>
      </c>
    </row>
    <row r="26" spans="1:12" s="1" customFormat="1" ht="45" x14ac:dyDescent="0.25">
      <c r="A26" s="134" t="s">
        <v>136</v>
      </c>
      <c r="B26" s="134" t="s">
        <v>219</v>
      </c>
      <c r="C26" s="135" t="s">
        <v>284</v>
      </c>
      <c r="D26" s="134" t="s">
        <v>114</v>
      </c>
      <c r="E26" s="136">
        <v>64.67</v>
      </c>
      <c r="F26" s="137">
        <f t="shared" si="4"/>
        <v>17.48</v>
      </c>
      <c r="G26" s="137">
        <f t="shared" si="1"/>
        <v>1130.43</v>
      </c>
      <c r="I26" s="127">
        <f t="shared" si="3"/>
        <v>17.48</v>
      </c>
      <c r="L26" s="6">
        <v>17.48</v>
      </c>
    </row>
    <row r="27" spans="1:12" s="1" customFormat="1" ht="45" x14ac:dyDescent="0.25">
      <c r="A27" s="134" t="s">
        <v>137</v>
      </c>
      <c r="B27" s="134" t="s">
        <v>216</v>
      </c>
      <c r="C27" s="135" t="s">
        <v>279</v>
      </c>
      <c r="D27" s="134" t="s">
        <v>114</v>
      </c>
      <c r="E27" s="136">
        <v>18.87</v>
      </c>
      <c r="F27" s="137">
        <f t="shared" si="4"/>
        <v>24.15</v>
      </c>
      <c r="G27" s="137">
        <f t="shared" si="1"/>
        <v>455.71</v>
      </c>
      <c r="I27" s="127">
        <f t="shared" si="3"/>
        <v>24.15</v>
      </c>
      <c r="L27" s="6">
        <v>24.15</v>
      </c>
    </row>
    <row r="28" spans="1:12" s="1" customFormat="1" ht="33.75" x14ac:dyDescent="0.25">
      <c r="A28" s="134" t="s">
        <v>138</v>
      </c>
      <c r="B28" s="134" t="s">
        <v>214</v>
      </c>
      <c r="C28" s="135" t="s">
        <v>277</v>
      </c>
      <c r="D28" s="134" t="s">
        <v>68</v>
      </c>
      <c r="E28" s="136">
        <v>0.6</v>
      </c>
      <c r="F28" s="137">
        <f t="shared" si="4"/>
        <v>490.54</v>
      </c>
      <c r="G28" s="137">
        <f t="shared" si="1"/>
        <v>294.32</v>
      </c>
      <c r="H28" s="128"/>
      <c r="I28" s="127">
        <f t="shared" si="3"/>
        <v>490.54</v>
      </c>
      <c r="L28" s="6">
        <v>490.54</v>
      </c>
    </row>
    <row r="29" spans="1:12" s="1" customFormat="1" x14ac:dyDescent="0.25">
      <c r="A29" s="131" t="s">
        <v>103</v>
      </c>
      <c r="B29" s="131"/>
      <c r="C29" s="140" t="s">
        <v>285</v>
      </c>
      <c r="D29" s="134" t="s">
        <v>89</v>
      </c>
      <c r="E29" s="136">
        <v>0</v>
      </c>
      <c r="F29" s="137">
        <f t="shared" si="4"/>
        <v>0</v>
      </c>
      <c r="G29" s="137">
        <f t="shared" si="1"/>
        <v>0</v>
      </c>
      <c r="H29" s="128"/>
      <c r="I29" s="127">
        <f t="shared" si="3"/>
        <v>0</v>
      </c>
      <c r="L29" s="6"/>
    </row>
    <row r="30" spans="1:12" s="1" customFormat="1" ht="22.5" x14ac:dyDescent="0.25">
      <c r="A30" s="134" t="s">
        <v>139</v>
      </c>
      <c r="B30" s="134" t="s">
        <v>220</v>
      </c>
      <c r="C30" s="135" t="s">
        <v>286</v>
      </c>
      <c r="D30" s="134" t="s">
        <v>67</v>
      </c>
      <c r="E30" s="136">
        <v>25.4</v>
      </c>
      <c r="F30" s="137">
        <f t="shared" si="4"/>
        <v>263.20999999999998</v>
      </c>
      <c r="G30" s="137">
        <f t="shared" si="1"/>
        <v>6685.53</v>
      </c>
      <c r="I30" s="127">
        <f t="shared" si="3"/>
        <v>263.20999999999998</v>
      </c>
      <c r="L30" s="6">
        <v>263.20999999999998</v>
      </c>
    </row>
    <row r="31" spans="1:12" s="1" customFormat="1" ht="45" x14ac:dyDescent="0.25">
      <c r="A31" s="134" t="s">
        <v>140</v>
      </c>
      <c r="B31" s="134" t="s">
        <v>213</v>
      </c>
      <c r="C31" s="135" t="s">
        <v>276</v>
      </c>
      <c r="D31" s="134" t="s">
        <v>114</v>
      </c>
      <c r="E31" s="136">
        <v>67.84</v>
      </c>
      <c r="F31" s="137">
        <f t="shared" si="4"/>
        <v>19.899999999999999</v>
      </c>
      <c r="G31" s="137">
        <f t="shared" si="1"/>
        <v>1350.02</v>
      </c>
      <c r="I31" s="127">
        <f t="shared" si="3"/>
        <v>19.899999999999999</v>
      </c>
      <c r="L31" s="6">
        <v>19.899999999999999</v>
      </c>
    </row>
    <row r="32" spans="1:12" s="1" customFormat="1" ht="45" x14ac:dyDescent="0.25">
      <c r="A32" s="134" t="s">
        <v>141</v>
      </c>
      <c r="B32" s="134" t="s">
        <v>216</v>
      </c>
      <c r="C32" s="135" t="s">
        <v>279</v>
      </c>
      <c r="D32" s="134" t="s">
        <v>114</v>
      </c>
      <c r="E32" s="136">
        <v>38.21</v>
      </c>
      <c r="F32" s="137">
        <f t="shared" si="4"/>
        <v>24.15</v>
      </c>
      <c r="G32" s="137">
        <f t="shared" si="1"/>
        <v>922.77</v>
      </c>
      <c r="I32" s="127">
        <f t="shared" si="3"/>
        <v>24.15</v>
      </c>
      <c r="L32" s="6">
        <v>24.15</v>
      </c>
    </row>
    <row r="33" spans="1:12" s="1" customFormat="1" ht="33.75" x14ac:dyDescent="0.25">
      <c r="A33" s="134" t="s">
        <v>142</v>
      </c>
      <c r="B33" s="134" t="s">
        <v>214</v>
      </c>
      <c r="C33" s="135" t="s">
        <v>277</v>
      </c>
      <c r="D33" s="134" t="s">
        <v>68</v>
      </c>
      <c r="E33" s="136">
        <v>1.91</v>
      </c>
      <c r="F33" s="137">
        <f t="shared" si="4"/>
        <v>490.54</v>
      </c>
      <c r="G33" s="137">
        <f t="shared" si="1"/>
        <v>936.93</v>
      </c>
      <c r="I33" s="127">
        <f t="shared" si="3"/>
        <v>490.54</v>
      </c>
      <c r="L33" s="6">
        <v>490.54</v>
      </c>
    </row>
    <row r="34" spans="1:12" s="1" customFormat="1" x14ac:dyDescent="0.25">
      <c r="A34" s="140" t="s">
        <v>104</v>
      </c>
      <c r="B34" s="134"/>
      <c r="C34" s="140" t="s">
        <v>287</v>
      </c>
      <c r="D34" s="134" t="s">
        <v>89</v>
      </c>
      <c r="E34" s="136">
        <v>0</v>
      </c>
      <c r="F34" s="137">
        <f t="shared" si="4"/>
        <v>0</v>
      </c>
      <c r="G34" s="137">
        <f t="shared" si="1"/>
        <v>0</v>
      </c>
      <c r="H34" s="128"/>
      <c r="I34" s="127">
        <f t="shared" si="3"/>
        <v>0</v>
      </c>
      <c r="L34" s="6"/>
    </row>
    <row r="35" spans="1:12" s="1" customFormat="1" x14ac:dyDescent="0.25">
      <c r="A35" s="134" t="s">
        <v>143</v>
      </c>
      <c r="B35" s="134" t="s">
        <v>221</v>
      </c>
      <c r="C35" s="135" t="s">
        <v>288</v>
      </c>
      <c r="D35" s="134" t="s">
        <v>68</v>
      </c>
      <c r="E35" s="136">
        <v>14</v>
      </c>
      <c r="F35" s="137">
        <f t="shared" si="4"/>
        <v>65.56</v>
      </c>
      <c r="G35" s="137">
        <f t="shared" si="1"/>
        <v>917.84</v>
      </c>
      <c r="I35" s="127">
        <f t="shared" si="3"/>
        <v>65.56</v>
      </c>
      <c r="L35" s="6">
        <v>65.56</v>
      </c>
    </row>
    <row r="36" spans="1:12" s="1" customFormat="1" ht="33.75" x14ac:dyDescent="0.25">
      <c r="A36" s="134" t="s">
        <v>144</v>
      </c>
      <c r="B36" s="134" t="s">
        <v>222</v>
      </c>
      <c r="C36" s="135" t="s">
        <v>289</v>
      </c>
      <c r="D36" s="134" t="s">
        <v>67</v>
      </c>
      <c r="E36" s="136">
        <v>67.25</v>
      </c>
      <c r="F36" s="137">
        <f t="shared" si="4"/>
        <v>72.790000000000006</v>
      </c>
      <c r="G36" s="137">
        <f t="shared" ref="G36:G99" si="5">ROUND(F36*E36,2)</f>
        <v>4895.13</v>
      </c>
      <c r="I36" s="127">
        <f t="shared" si="3"/>
        <v>72.790000000000006</v>
      </c>
      <c r="L36" s="6">
        <v>72.790000000000006</v>
      </c>
    </row>
    <row r="37" spans="1:12" s="1" customFormat="1" ht="33.75" x14ac:dyDescent="0.25">
      <c r="A37" s="134" t="s">
        <v>145</v>
      </c>
      <c r="B37" s="134" t="s">
        <v>212</v>
      </c>
      <c r="C37" s="135" t="s">
        <v>275</v>
      </c>
      <c r="D37" s="134" t="s">
        <v>68</v>
      </c>
      <c r="E37" s="136">
        <v>0.15</v>
      </c>
      <c r="F37" s="137">
        <f t="shared" si="4"/>
        <v>125.63</v>
      </c>
      <c r="G37" s="137">
        <f t="shared" si="5"/>
        <v>18.84</v>
      </c>
      <c r="I37" s="127">
        <f t="shared" si="3"/>
        <v>125.63</v>
      </c>
      <c r="L37" s="6">
        <v>125.63</v>
      </c>
    </row>
    <row r="38" spans="1:12" s="1" customFormat="1" ht="45" x14ac:dyDescent="0.25">
      <c r="A38" s="134" t="s">
        <v>146</v>
      </c>
      <c r="B38" s="134" t="s">
        <v>213</v>
      </c>
      <c r="C38" s="135" t="s">
        <v>276</v>
      </c>
      <c r="D38" s="134" t="s">
        <v>114</v>
      </c>
      <c r="E38" s="136">
        <v>20.64</v>
      </c>
      <c r="F38" s="137">
        <f t="shared" si="4"/>
        <v>19.899999999999999</v>
      </c>
      <c r="G38" s="137">
        <f t="shared" si="5"/>
        <v>410.74</v>
      </c>
      <c r="I38" s="127">
        <f t="shared" si="3"/>
        <v>19.899999999999999</v>
      </c>
      <c r="L38" s="6">
        <v>19.899999999999999</v>
      </c>
    </row>
    <row r="39" spans="1:12" s="1" customFormat="1" ht="45" x14ac:dyDescent="0.25">
      <c r="A39" s="134" t="s">
        <v>147</v>
      </c>
      <c r="B39" s="134" t="s">
        <v>216</v>
      </c>
      <c r="C39" s="135" t="s">
        <v>279</v>
      </c>
      <c r="D39" s="134" t="s">
        <v>114</v>
      </c>
      <c r="E39" s="136">
        <v>9</v>
      </c>
      <c r="F39" s="137">
        <f t="shared" si="4"/>
        <v>24.15</v>
      </c>
      <c r="G39" s="137">
        <f t="shared" si="5"/>
        <v>217.35</v>
      </c>
      <c r="I39" s="127">
        <f t="shared" si="3"/>
        <v>24.15</v>
      </c>
      <c r="L39" s="6">
        <v>24.15</v>
      </c>
    </row>
    <row r="40" spans="1:12" s="1" customFormat="1" ht="33.75" x14ac:dyDescent="0.25">
      <c r="A40" s="134" t="s">
        <v>148</v>
      </c>
      <c r="B40" s="134" t="s">
        <v>214</v>
      </c>
      <c r="C40" s="135" t="s">
        <v>277</v>
      </c>
      <c r="D40" s="134" t="s">
        <v>68</v>
      </c>
      <c r="E40" s="136">
        <v>0.6</v>
      </c>
      <c r="F40" s="137">
        <f t="shared" si="4"/>
        <v>490.54</v>
      </c>
      <c r="G40" s="137">
        <f t="shared" si="5"/>
        <v>294.32</v>
      </c>
      <c r="I40" s="127">
        <f t="shared" si="3"/>
        <v>490.54</v>
      </c>
      <c r="L40" s="6">
        <v>490.54</v>
      </c>
    </row>
    <row r="41" spans="1:12" s="1" customFormat="1" ht="22.5" x14ac:dyDescent="0.25">
      <c r="A41" s="134" t="s">
        <v>149</v>
      </c>
      <c r="B41" s="134" t="s">
        <v>218</v>
      </c>
      <c r="C41" s="135" t="s">
        <v>283</v>
      </c>
      <c r="D41" s="134" t="s">
        <v>67</v>
      </c>
      <c r="E41" s="136">
        <v>3.73</v>
      </c>
      <c r="F41" s="137">
        <f t="shared" si="4"/>
        <v>350.5</v>
      </c>
      <c r="G41" s="137">
        <f t="shared" si="5"/>
        <v>1307.3699999999999</v>
      </c>
      <c r="I41" s="127">
        <f t="shared" si="3"/>
        <v>350.5</v>
      </c>
      <c r="L41" s="6">
        <v>350.5</v>
      </c>
    </row>
    <row r="42" spans="1:12" s="1" customFormat="1" ht="33.75" x14ac:dyDescent="0.25">
      <c r="A42" s="134" t="s">
        <v>150</v>
      </c>
      <c r="B42" s="134" t="s">
        <v>223</v>
      </c>
      <c r="C42" s="135" t="s">
        <v>290</v>
      </c>
      <c r="D42" s="134" t="s">
        <v>350</v>
      </c>
      <c r="E42" s="136">
        <v>27.3</v>
      </c>
      <c r="F42" s="137">
        <f t="shared" si="4"/>
        <v>10.83</v>
      </c>
      <c r="G42" s="137">
        <f t="shared" si="5"/>
        <v>295.66000000000003</v>
      </c>
      <c r="I42" s="127">
        <f t="shared" si="3"/>
        <v>10.83</v>
      </c>
      <c r="L42" s="6">
        <v>10.83</v>
      </c>
    </row>
    <row r="43" spans="1:12" s="1" customFormat="1" ht="33.75" x14ac:dyDescent="0.25">
      <c r="A43" s="134" t="s">
        <v>151</v>
      </c>
      <c r="B43" s="134" t="s">
        <v>224</v>
      </c>
      <c r="C43" s="135" t="s">
        <v>291</v>
      </c>
      <c r="D43" s="134" t="s">
        <v>67</v>
      </c>
      <c r="E43" s="136">
        <v>6.23</v>
      </c>
      <c r="F43" s="137">
        <f t="shared" si="4"/>
        <v>117.24</v>
      </c>
      <c r="G43" s="137">
        <f t="shared" si="5"/>
        <v>730.41</v>
      </c>
      <c r="I43" s="127">
        <f t="shared" si="3"/>
        <v>117.24</v>
      </c>
      <c r="L43" s="6">
        <v>117.24</v>
      </c>
    </row>
    <row r="44" spans="1:12" s="1" customFormat="1" x14ac:dyDescent="0.25">
      <c r="A44" s="140" t="s">
        <v>105</v>
      </c>
      <c r="B44" s="134"/>
      <c r="C44" s="140" t="s">
        <v>292</v>
      </c>
      <c r="D44" s="134" t="s">
        <v>89</v>
      </c>
      <c r="E44" s="136">
        <v>0</v>
      </c>
      <c r="F44" s="137">
        <f t="shared" si="4"/>
        <v>0</v>
      </c>
      <c r="G44" s="137">
        <f t="shared" si="5"/>
        <v>0</v>
      </c>
      <c r="H44" s="128"/>
      <c r="I44" s="127">
        <f t="shared" si="3"/>
        <v>0</v>
      </c>
      <c r="L44" s="6"/>
    </row>
    <row r="45" spans="1:12" s="1" customFormat="1" ht="33.75" x14ac:dyDescent="0.25">
      <c r="A45" s="134" t="s">
        <v>152</v>
      </c>
      <c r="B45" s="134" t="s">
        <v>224</v>
      </c>
      <c r="C45" s="135" t="s">
        <v>291</v>
      </c>
      <c r="D45" s="134" t="s">
        <v>67</v>
      </c>
      <c r="E45" s="136">
        <v>128.68</v>
      </c>
      <c r="F45" s="137">
        <f t="shared" si="4"/>
        <v>117.24</v>
      </c>
      <c r="G45" s="137">
        <f t="shared" si="5"/>
        <v>15086.44</v>
      </c>
      <c r="I45" s="127">
        <f t="shared" si="3"/>
        <v>117.24</v>
      </c>
      <c r="L45" s="6">
        <v>117.24</v>
      </c>
    </row>
    <row r="46" spans="1:12" s="1" customFormat="1" ht="33.75" x14ac:dyDescent="0.25">
      <c r="A46" s="134" t="s">
        <v>153</v>
      </c>
      <c r="B46" s="134" t="s">
        <v>225</v>
      </c>
      <c r="C46" s="135" t="s">
        <v>293</v>
      </c>
      <c r="D46" s="134" t="s">
        <v>67</v>
      </c>
      <c r="E46" s="136">
        <v>93.38</v>
      </c>
      <c r="F46" s="137">
        <f t="shared" si="4"/>
        <v>140.19</v>
      </c>
      <c r="G46" s="137">
        <f t="shared" si="5"/>
        <v>13090.94</v>
      </c>
      <c r="I46" s="127">
        <f t="shared" si="3"/>
        <v>140.19</v>
      </c>
      <c r="L46" s="6">
        <v>140.19</v>
      </c>
    </row>
    <row r="47" spans="1:12" s="1" customFormat="1" x14ac:dyDescent="0.25">
      <c r="A47" s="140" t="s">
        <v>106</v>
      </c>
      <c r="B47" s="134"/>
      <c r="C47" s="140" t="s">
        <v>294</v>
      </c>
      <c r="D47" s="134" t="s">
        <v>89</v>
      </c>
      <c r="E47" s="136">
        <v>0</v>
      </c>
      <c r="F47" s="137">
        <f t="shared" si="4"/>
        <v>0</v>
      </c>
      <c r="G47" s="137">
        <f t="shared" si="5"/>
        <v>0</v>
      </c>
      <c r="H47" s="128"/>
      <c r="I47" s="127">
        <f t="shared" si="3"/>
        <v>0</v>
      </c>
      <c r="L47" s="6"/>
    </row>
    <row r="48" spans="1:12" s="1" customFormat="1" ht="22.5" x14ac:dyDescent="0.25">
      <c r="A48" s="134" t="s">
        <v>154</v>
      </c>
      <c r="B48" s="134" t="s">
        <v>226</v>
      </c>
      <c r="C48" s="135" t="s">
        <v>295</v>
      </c>
      <c r="D48" s="134" t="s">
        <v>88</v>
      </c>
      <c r="E48" s="136">
        <v>15</v>
      </c>
      <c r="F48" s="137">
        <f t="shared" si="4"/>
        <v>147.55000000000001</v>
      </c>
      <c r="G48" s="137">
        <f t="shared" si="5"/>
        <v>2213.25</v>
      </c>
      <c r="I48" s="127">
        <f t="shared" si="3"/>
        <v>147.55000000000001</v>
      </c>
      <c r="L48" s="6">
        <v>147.55000000000001</v>
      </c>
    </row>
    <row r="49" spans="1:12" s="1" customFormat="1" x14ac:dyDescent="0.25">
      <c r="A49" s="140" t="s">
        <v>107</v>
      </c>
      <c r="B49" s="134"/>
      <c r="C49" s="140" t="s">
        <v>91</v>
      </c>
      <c r="D49" s="134" t="s">
        <v>89</v>
      </c>
      <c r="E49" s="136">
        <v>0</v>
      </c>
      <c r="F49" s="137">
        <f t="shared" si="4"/>
        <v>0</v>
      </c>
      <c r="G49" s="137">
        <f t="shared" si="5"/>
        <v>0</v>
      </c>
      <c r="H49" s="128">
        <f>SUM(G50:G53)</f>
        <v>66015.97</v>
      </c>
      <c r="I49" s="127">
        <f t="shared" si="3"/>
        <v>0</v>
      </c>
      <c r="L49" s="6"/>
    </row>
    <row r="50" spans="1:12" s="1" customFormat="1" ht="45" x14ac:dyDescent="0.25">
      <c r="A50" s="134" t="s">
        <v>155</v>
      </c>
      <c r="B50" s="134" t="s">
        <v>227</v>
      </c>
      <c r="C50" s="135" t="s">
        <v>296</v>
      </c>
      <c r="D50" s="134" t="s">
        <v>114</v>
      </c>
      <c r="E50" s="136">
        <v>1766.68</v>
      </c>
      <c r="F50" s="137">
        <f t="shared" si="4"/>
        <v>20.84</v>
      </c>
      <c r="G50" s="137">
        <f t="shared" si="5"/>
        <v>36817.61</v>
      </c>
      <c r="I50" s="127">
        <f t="shared" si="3"/>
        <v>20.84</v>
      </c>
      <c r="L50" s="6">
        <v>20.84</v>
      </c>
    </row>
    <row r="51" spans="1:12" s="1" customFormat="1" ht="22.5" x14ac:dyDescent="0.25">
      <c r="A51" s="134" t="s">
        <v>156</v>
      </c>
      <c r="B51" s="134" t="s">
        <v>228</v>
      </c>
      <c r="C51" s="135" t="s">
        <v>297</v>
      </c>
      <c r="D51" s="134" t="s">
        <v>115</v>
      </c>
      <c r="E51" s="136">
        <v>115</v>
      </c>
      <c r="F51" s="137">
        <f t="shared" si="4"/>
        <v>122.01</v>
      </c>
      <c r="G51" s="137">
        <f t="shared" si="5"/>
        <v>14031.15</v>
      </c>
      <c r="I51" s="127">
        <f t="shared" si="3"/>
        <v>122.01</v>
      </c>
      <c r="L51" s="6">
        <v>122.01</v>
      </c>
    </row>
    <row r="52" spans="1:12" s="1" customFormat="1" x14ac:dyDescent="0.25">
      <c r="A52" s="134" t="s">
        <v>157</v>
      </c>
      <c r="B52" s="134" t="s">
        <v>229</v>
      </c>
      <c r="C52" s="135" t="s">
        <v>298</v>
      </c>
      <c r="D52" s="134" t="s">
        <v>115</v>
      </c>
      <c r="E52" s="136">
        <v>138.53</v>
      </c>
      <c r="F52" s="137">
        <f t="shared" si="4"/>
        <v>98.86</v>
      </c>
      <c r="G52" s="137">
        <f t="shared" si="5"/>
        <v>13695.08</v>
      </c>
      <c r="I52" s="127">
        <f t="shared" si="3"/>
        <v>98.86</v>
      </c>
      <c r="L52" s="6">
        <v>98.86</v>
      </c>
    </row>
    <row r="53" spans="1:12" s="1" customFormat="1" ht="33.75" x14ac:dyDescent="0.25">
      <c r="A53" s="134" t="s">
        <v>158</v>
      </c>
      <c r="B53" s="134" t="s">
        <v>230</v>
      </c>
      <c r="C53" s="135" t="s">
        <v>299</v>
      </c>
      <c r="D53" s="134" t="s">
        <v>88</v>
      </c>
      <c r="E53" s="136">
        <v>11</v>
      </c>
      <c r="F53" s="137">
        <f t="shared" si="4"/>
        <v>133.83000000000001</v>
      </c>
      <c r="G53" s="137">
        <f t="shared" si="5"/>
        <v>1472.13</v>
      </c>
      <c r="I53" s="127">
        <f t="shared" si="3"/>
        <v>133.83000000000001</v>
      </c>
      <c r="L53" s="6">
        <v>133.83000000000001</v>
      </c>
    </row>
    <row r="54" spans="1:12" s="1" customFormat="1" x14ac:dyDescent="0.25">
      <c r="A54" s="140" t="s">
        <v>108</v>
      </c>
      <c r="B54" s="134"/>
      <c r="C54" s="140" t="s">
        <v>300</v>
      </c>
      <c r="D54" s="134" t="s">
        <v>89</v>
      </c>
      <c r="E54" s="136">
        <v>0</v>
      </c>
      <c r="F54" s="137">
        <f t="shared" si="4"/>
        <v>0</v>
      </c>
      <c r="G54" s="137">
        <f t="shared" si="5"/>
        <v>0</v>
      </c>
      <c r="I54" s="127">
        <f t="shared" si="3"/>
        <v>0</v>
      </c>
      <c r="L54" s="6"/>
    </row>
    <row r="55" spans="1:12" s="1" customFormat="1" x14ac:dyDescent="0.25">
      <c r="A55" s="140" t="s">
        <v>109</v>
      </c>
      <c r="B55" s="134"/>
      <c r="C55" s="140" t="s">
        <v>301</v>
      </c>
      <c r="D55" s="134" t="s">
        <v>89</v>
      </c>
      <c r="E55" s="136">
        <v>0</v>
      </c>
      <c r="F55" s="137">
        <f t="shared" si="4"/>
        <v>0</v>
      </c>
      <c r="G55" s="137">
        <f t="shared" si="5"/>
        <v>0</v>
      </c>
      <c r="H55" s="128">
        <f>SUM(G56:G70)</f>
        <v>88420.23000000001</v>
      </c>
      <c r="I55" s="127">
        <f t="shared" si="3"/>
        <v>0</v>
      </c>
      <c r="L55" s="6"/>
    </row>
    <row r="56" spans="1:12" s="1" customFormat="1" ht="33.75" x14ac:dyDescent="0.25">
      <c r="A56" s="134" t="s">
        <v>159</v>
      </c>
      <c r="B56" s="134" t="s">
        <v>231</v>
      </c>
      <c r="C56" s="135" t="s">
        <v>302</v>
      </c>
      <c r="D56" s="134" t="s">
        <v>67</v>
      </c>
      <c r="E56" s="136">
        <v>400.19</v>
      </c>
      <c r="F56" s="137">
        <f t="shared" si="4"/>
        <v>5.65</v>
      </c>
      <c r="G56" s="137">
        <f t="shared" si="5"/>
        <v>2261.0700000000002</v>
      </c>
      <c r="I56" s="127">
        <f t="shared" si="3"/>
        <v>5.65</v>
      </c>
      <c r="L56" s="6">
        <v>5.65</v>
      </c>
    </row>
    <row r="57" spans="1:12" s="1" customFormat="1" ht="45" x14ac:dyDescent="0.25">
      <c r="A57" s="134" t="s">
        <v>160</v>
      </c>
      <c r="B57" s="134" t="s">
        <v>232</v>
      </c>
      <c r="C57" s="135" t="s">
        <v>303</v>
      </c>
      <c r="D57" s="134" t="s">
        <v>67</v>
      </c>
      <c r="E57" s="136">
        <v>400.19</v>
      </c>
      <c r="F57" s="137">
        <f t="shared" si="4"/>
        <v>69.48</v>
      </c>
      <c r="G57" s="137">
        <f t="shared" si="5"/>
        <v>27805.200000000001</v>
      </c>
      <c r="I57" s="127">
        <f t="shared" si="3"/>
        <v>69.48</v>
      </c>
      <c r="L57" s="6">
        <v>69.48</v>
      </c>
    </row>
    <row r="58" spans="1:12" s="1" customFormat="1" ht="22.5" x14ac:dyDescent="0.25">
      <c r="A58" s="134" t="s">
        <v>161</v>
      </c>
      <c r="B58" s="134" t="s">
        <v>233</v>
      </c>
      <c r="C58" s="135" t="s">
        <v>304</v>
      </c>
      <c r="D58" s="134" t="s">
        <v>67</v>
      </c>
      <c r="E58" s="136">
        <v>399.08</v>
      </c>
      <c r="F58" s="137">
        <f t="shared" si="4"/>
        <v>23.7</v>
      </c>
      <c r="G58" s="137">
        <f t="shared" si="5"/>
        <v>9458.2000000000007</v>
      </c>
      <c r="I58" s="127">
        <f t="shared" si="3"/>
        <v>23.7</v>
      </c>
      <c r="L58" s="6">
        <v>23.7</v>
      </c>
    </row>
    <row r="59" spans="1:12" s="1" customFormat="1" ht="22.5" x14ac:dyDescent="0.25">
      <c r="A59" s="134" t="s">
        <v>162</v>
      </c>
      <c r="B59" s="134" t="s">
        <v>234</v>
      </c>
      <c r="C59" s="135" t="s">
        <v>305</v>
      </c>
      <c r="D59" s="134" t="s">
        <v>67</v>
      </c>
      <c r="E59" s="136">
        <v>586.95000000000005</v>
      </c>
      <c r="F59" s="137">
        <f t="shared" si="4"/>
        <v>3.55</v>
      </c>
      <c r="G59" s="137">
        <f t="shared" si="5"/>
        <v>2083.67</v>
      </c>
      <c r="I59" s="127">
        <f t="shared" si="3"/>
        <v>3.55</v>
      </c>
      <c r="L59" s="6">
        <v>3.55</v>
      </c>
    </row>
    <row r="60" spans="1:12" s="1" customFormat="1" ht="22.5" x14ac:dyDescent="0.25">
      <c r="A60" s="134" t="s">
        <v>163</v>
      </c>
      <c r="B60" s="134" t="s">
        <v>116</v>
      </c>
      <c r="C60" s="135" t="s">
        <v>117</v>
      </c>
      <c r="D60" s="134" t="s">
        <v>67</v>
      </c>
      <c r="E60" s="136">
        <v>399.5</v>
      </c>
      <c r="F60" s="137">
        <f t="shared" si="4"/>
        <v>17.940000000000001</v>
      </c>
      <c r="G60" s="137">
        <f t="shared" si="5"/>
        <v>7167.03</v>
      </c>
      <c r="I60" s="127">
        <f t="shared" si="3"/>
        <v>17.940000000000001</v>
      </c>
      <c r="L60" s="6">
        <v>17.940000000000001</v>
      </c>
    </row>
    <row r="61" spans="1:12" s="1" customFormat="1" ht="22.5" x14ac:dyDescent="0.25">
      <c r="A61" s="134" t="s">
        <v>164</v>
      </c>
      <c r="B61" s="134" t="s">
        <v>235</v>
      </c>
      <c r="C61" s="135" t="s">
        <v>306</v>
      </c>
      <c r="D61" s="134" t="s">
        <v>67</v>
      </c>
      <c r="E61" s="136">
        <v>187.93</v>
      </c>
      <c r="F61" s="137">
        <f t="shared" si="4"/>
        <v>16.350000000000001</v>
      </c>
      <c r="G61" s="137">
        <f t="shared" si="5"/>
        <v>3072.66</v>
      </c>
      <c r="I61" s="127">
        <f t="shared" si="3"/>
        <v>16.350000000000001</v>
      </c>
      <c r="L61" s="6">
        <v>16.350000000000001</v>
      </c>
    </row>
    <row r="62" spans="1:12" s="1" customFormat="1" ht="45" x14ac:dyDescent="0.25">
      <c r="A62" s="134" t="s">
        <v>165</v>
      </c>
      <c r="B62" s="134" t="s">
        <v>236</v>
      </c>
      <c r="C62" s="135" t="s">
        <v>307</v>
      </c>
      <c r="D62" s="134" t="s">
        <v>67</v>
      </c>
      <c r="E62" s="136">
        <v>47.3</v>
      </c>
      <c r="F62" s="137">
        <f t="shared" si="4"/>
        <v>70.41</v>
      </c>
      <c r="G62" s="137">
        <f t="shared" si="5"/>
        <v>3330.39</v>
      </c>
      <c r="I62" s="127">
        <f t="shared" si="3"/>
        <v>70.41</v>
      </c>
      <c r="L62" s="6">
        <v>70.41</v>
      </c>
    </row>
    <row r="63" spans="1:12" s="1" customFormat="1" x14ac:dyDescent="0.25">
      <c r="A63" s="140" t="s">
        <v>110</v>
      </c>
      <c r="B63" s="134"/>
      <c r="C63" s="140" t="s">
        <v>308</v>
      </c>
      <c r="D63" s="134" t="s">
        <v>89</v>
      </c>
      <c r="E63" s="136">
        <v>0</v>
      </c>
      <c r="F63" s="137">
        <f t="shared" si="4"/>
        <v>0</v>
      </c>
      <c r="G63" s="137">
        <f t="shared" si="5"/>
        <v>0</v>
      </c>
      <c r="H63" s="128"/>
      <c r="I63" s="127">
        <f t="shared" si="3"/>
        <v>0</v>
      </c>
      <c r="L63" s="6"/>
    </row>
    <row r="64" spans="1:12" s="1" customFormat="1" ht="22.5" x14ac:dyDescent="0.25">
      <c r="A64" s="134" t="s">
        <v>166</v>
      </c>
      <c r="B64" s="134" t="s">
        <v>237</v>
      </c>
      <c r="C64" s="135" t="s">
        <v>309</v>
      </c>
      <c r="D64" s="134" t="s">
        <v>67</v>
      </c>
      <c r="E64" s="136">
        <v>170.76</v>
      </c>
      <c r="F64" s="137">
        <f t="shared" si="4"/>
        <v>108.99</v>
      </c>
      <c r="G64" s="137">
        <f t="shared" si="5"/>
        <v>18611.13</v>
      </c>
      <c r="I64" s="127">
        <f t="shared" si="3"/>
        <v>108.99</v>
      </c>
      <c r="L64" s="6">
        <v>108.99</v>
      </c>
    </row>
    <row r="65" spans="1:12" s="1" customFormat="1" x14ac:dyDescent="0.25">
      <c r="A65" s="140" t="s">
        <v>111</v>
      </c>
      <c r="B65" s="134"/>
      <c r="C65" s="140" t="s">
        <v>310</v>
      </c>
      <c r="D65" s="134" t="s">
        <v>89</v>
      </c>
      <c r="E65" s="136">
        <v>0</v>
      </c>
      <c r="F65" s="137">
        <f t="shared" si="4"/>
        <v>0</v>
      </c>
      <c r="G65" s="137">
        <f t="shared" si="5"/>
        <v>0</v>
      </c>
      <c r="H65" s="128"/>
      <c r="I65" s="127">
        <f t="shared" si="3"/>
        <v>0</v>
      </c>
      <c r="L65" s="6"/>
    </row>
    <row r="66" spans="1:12" s="1" customFormat="1" x14ac:dyDescent="0.25">
      <c r="A66" s="134" t="s">
        <v>167</v>
      </c>
      <c r="B66" s="134" t="s">
        <v>221</v>
      </c>
      <c r="C66" s="135" t="s">
        <v>288</v>
      </c>
      <c r="D66" s="134" t="s">
        <v>68</v>
      </c>
      <c r="E66" s="136">
        <v>36</v>
      </c>
      <c r="F66" s="137">
        <f t="shared" si="4"/>
        <v>65.56</v>
      </c>
      <c r="G66" s="137">
        <f t="shared" si="5"/>
        <v>2360.16</v>
      </c>
      <c r="I66" s="127">
        <f t="shared" si="3"/>
        <v>65.56</v>
      </c>
      <c r="L66" s="6">
        <v>65.56</v>
      </c>
    </row>
    <row r="67" spans="1:12" s="1" customFormat="1" ht="22.5" x14ac:dyDescent="0.25">
      <c r="A67" s="134" t="s">
        <v>168</v>
      </c>
      <c r="B67" s="134" t="s">
        <v>238</v>
      </c>
      <c r="C67" s="135" t="s">
        <v>311</v>
      </c>
      <c r="D67" s="134" t="s">
        <v>67</v>
      </c>
      <c r="E67" s="136">
        <v>120</v>
      </c>
      <c r="F67" s="137">
        <f t="shared" si="4"/>
        <v>78.3</v>
      </c>
      <c r="G67" s="137">
        <f t="shared" si="5"/>
        <v>9396</v>
      </c>
      <c r="I67" s="127">
        <f t="shared" si="3"/>
        <v>78.3</v>
      </c>
      <c r="L67" s="6">
        <v>78.3</v>
      </c>
    </row>
    <row r="68" spans="1:12" s="1" customFormat="1" ht="33.75" x14ac:dyDescent="0.25">
      <c r="A68" s="134" t="s">
        <v>169</v>
      </c>
      <c r="B68" s="134" t="s">
        <v>239</v>
      </c>
      <c r="C68" s="135" t="s">
        <v>312</v>
      </c>
      <c r="D68" s="134" t="s">
        <v>351</v>
      </c>
      <c r="E68" s="136">
        <v>120</v>
      </c>
      <c r="F68" s="137">
        <f t="shared" si="4"/>
        <v>14.33</v>
      </c>
      <c r="G68" s="137">
        <f t="shared" si="5"/>
        <v>1719.6</v>
      </c>
      <c r="I68" s="127">
        <f t="shared" si="3"/>
        <v>14.33</v>
      </c>
      <c r="L68" s="6">
        <v>14.33</v>
      </c>
    </row>
    <row r="69" spans="1:12" s="1" customFormat="1" ht="33.75" x14ac:dyDescent="0.25">
      <c r="A69" s="134" t="s">
        <v>170</v>
      </c>
      <c r="B69" s="134" t="s">
        <v>240</v>
      </c>
      <c r="C69" s="135" t="s">
        <v>313</v>
      </c>
      <c r="D69" s="134" t="s">
        <v>68</v>
      </c>
      <c r="E69" s="136">
        <v>3.6</v>
      </c>
      <c r="F69" s="137">
        <f t="shared" si="4"/>
        <v>126.66</v>
      </c>
      <c r="G69" s="137">
        <f t="shared" si="5"/>
        <v>455.98</v>
      </c>
      <c r="I69" s="127">
        <f t="shared" si="3"/>
        <v>126.66</v>
      </c>
      <c r="L69" s="6">
        <v>126.66</v>
      </c>
    </row>
    <row r="70" spans="1:12" s="1" customFormat="1" ht="33.75" x14ac:dyDescent="0.25">
      <c r="A70" s="134" t="s">
        <v>171</v>
      </c>
      <c r="B70" s="134" t="s">
        <v>241</v>
      </c>
      <c r="C70" s="135" t="s">
        <v>314</v>
      </c>
      <c r="D70" s="134" t="s">
        <v>67</v>
      </c>
      <c r="E70" s="136">
        <v>10.19</v>
      </c>
      <c r="F70" s="137">
        <f t="shared" si="4"/>
        <v>68.61</v>
      </c>
      <c r="G70" s="137">
        <f t="shared" si="5"/>
        <v>699.14</v>
      </c>
      <c r="I70" s="127">
        <f t="shared" si="3"/>
        <v>68.61</v>
      </c>
      <c r="L70" s="6">
        <v>68.61</v>
      </c>
    </row>
    <row r="71" spans="1:12" s="1" customFormat="1" x14ac:dyDescent="0.25">
      <c r="A71" s="140" t="s">
        <v>112</v>
      </c>
      <c r="B71" s="134"/>
      <c r="C71" s="140" t="s">
        <v>118</v>
      </c>
      <c r="D71" s="134" t="s">
        <v>89</v>
      </c>
      <c r="E71" s="136">
        <v>0</v>
      </c>
      <c r="F71" s="137">
        <f t="shared" si="4"/>
        <v>0</v>
      </c>
      <c r="G71" s="137">
        <f t="shared" si="5"/>
        <v>0</v>
      </c>
      <c r="H71" s="128">
        <f>SUM(G72:G74)</f>
        <v>18052.04</v>
      </c>
      <c r="I71" s="127">
        <f t="shared" si="3"/>
        <v>0</v>
      </c>
      <c r="L71" s="6">
        <v>0</v>
      </c>
    </row>
    <row r="72" spans="1:12" s="1" customFormat="1" ht="33.75" x14ac:dyDescent="0.25">
      <c r="A72" s="134" t="s">
        <v>172</v>
      </c>
      <c r="B72" s="134" t="s">
        <v>242</v>
      </c>
      <c r="C72" s="135" t="s">
        <v>315</v>
      </c>
      <c r="D72" s="134" t="s">
        <v>67</v>
      </c>
      <c r="E72" s="136">
        <v>3.78</v>
      </c>
      <c r="F72" s="137">
        <f t="shared" si="4"/>
        <v>875.01</v>
      </c>
      <c r="G72" s="137">
        <f t="shared" si="5"/>
        <v>3307.54</v>
      </c>
      <c r="I72" s="127">
        <f t="shared" si="3"/>
        <v>875.01</v>
      </c>
      <c r="L72" s="6">
        <v>875.01</v>
      </c>
    </row>
    <row r="73" spans="1:12" s="1" customFormat="1" ht="33.75" x14ac:dyDescent="0.25">
      <c r="A73" s="134" t="s">
        <v>173</v>
      </c>
      <c r="B73" s="134" t="s">
        <v>119</v>
      </c>
      <c r="C73" s="135" t="s">
        <v>120</v>
      </c>
      <c r="D73" s="134" t="s">
        <v>67</v>
      </c>
      <c r="E73" s="136">
        <v>10.32</v>
      </c>
      <c r="F73" s="137">
        <f t="shared" si="4"/>
        <v>869.7</v>
      </c>
      <c r="G73" s="137">
        <f t="shared" si="5"/>
        <v>8975.2999999999993</v>
      </c>
      <c r="I73" s="127">
        <f t="shared" si="3"/>
        <v>869.7</v>
      </c>
      <c r="L73" s="6">
        <v>869.7</v>
      </c>
    </row>
    <row r="74" spans="1:12" s="1" customFormat="1" ht="56.25" x14ac:dyDescent="0.25">
      <c r="A74" s="134" t="s">
        <v>174</v>
      </c>
      <c r="B74" s="134" t="s">
        <v>243</v>
      </c>
      <c r="C74" s="135" t="s">
        <v>316</v>
      </c>
      <c r="D74" s="134" t="s">
        <v>113</v>
      </c>
      <c r="E74" s="136">
        <v>5</v>
      </c>
      <c r="F74" s="137">
        <f t="shared" si="4"/>
        <v>1153.8399999999999</v>
      </c>
      <c r="G74" s="137">
        <f t="shared" si="5"/>
        <v>5769.2</v>
      </c>
      <c r="I74" s="127">
        <f t="shared" si="3"/>
        <v>1153.8399999999999</v>
      </c>
      <c r="L74" s="6">
        <v>1153.8399999999999</v>
      </c>
    </row>
    <row r="75" spans="1:12" s="1" customFormat="1" x14ac:dyDescent="0.25">
      <c r="A75" s="140" t="s">
        <v>175</v>
      </c>
      <c r="B75" s="134"/>
      <c r="C75" s="140" t="s">
        <v>317</v>
      </c>
      <c r="D75" s="134" t="s">
        <v>89</v>
      </c>
      <c r="E75" s="136">
        <v>0</v>
      </c>
      <c r="F75" s="137">
        <f t="shared" si="4"/>
        <v>0</v>
      </c>
      <c r="G75" s="137">
        <f t="shared" si="5"/>
        <v>0</v>
      </c>
      <c r="I75" s="127">
        <f t="shared" si="3"/>
        <v>0</v>
      </c>
      <c r="L75" s="6"/>
    </row>
    <row r="76" spans="1:12" s="1" customFormat="1" x14ac:dyDescent="0.25">
      <c r="A76" s="140" t="s">
        <v>176</v>
      </c>
      <c r="B76" s="134"/>
      <c r="C76" s="140" t="s">
        <v>318</v>
      </c>
      <c r="D76" s="134" t="s">
        <v>89</v>
      </c>
      <c r="E76" s="136">
        <v>0</v>
      </c>
      <c r="F76" s="137">
        <f t="shared" si="4"/>
        <v>0</v>
      </c>
      <c r="G76" s="137">
        <f t="shared" si="5"/>
        <v>0</v>
      </c>
      <c r="H76" s="128">
        <f>SUM(G77:G89)</f>
        <v>3806.02</v>
      </c>
      <c r="I76" s="127">
        <f t="shared" si="3"/>
        <v>0</v>
      </c>
      <c r="L76" s="6"/>
    </row>
    <row r="77" spans="1:12" s="1" customFormat="1" ht="45" x14ac:dyDescent="0.25">
      <c r="A77" s="134" t="s">
        <v>177</v>
      </c>
      <c r="B77" s="134" t="s">
        <v>244</v>
      </c>
      <c r="C77" s="135" t="s">
        <v>319</v>
      </c>
      <c r="D77" s="134" t="s">
        <v>113</v>
      </c>
      <c r="E77" s="136">
        <v>1</v>
      </c>
      <c r="F77" s="137">
        <f t="shared" si="4"/>
        <v>795.59</v>
      </c>
      <c r="G77" s="137">
        <f t="shared" si="5"/>
        <v>795.59</v>
      </c>
      <c r="I77" s="127">
        <f t="shared" si="3"/>
        <v>795.59</v>
      </c>
      <c r="L77" s="6">
        <v>795.59</v>
      </c>
    </row>
    <row r="78" spans="1:12" s="1" customFormat="1" ht="56.25" x14ac:dyDescent="0.25">
      <c r="A78" s="134" t="s">
        <v>178</v>
      </c>
      <c r="B78" s="134" t="s">
        <v>245</v>
      </c>
      <c r="C78" s="135" t="s">
        <v>320</v>
      </c>
      <c r="D78" s="134" t="s">
        <v>113</v>
      </c>
      <c r="E78" s="136">
        <v>1</v>
      </c>
      <c r="F78" s="137">
        <f t="shared" ref="F78:F116" si="6">I78</f>
        <v>318.14</v>
      </c>
      <c r="G78" s="137">
        <f t="shared" si="5"/>
        <v>318.14</v>
      </c>
      <c r="I78" s="127">
        <f t="shared" si="3"/>
        <v>318.14</v>
      </c>
      <c r="L78" s="6">
        <v>318.14</v>
      </c>
    </row>
    <row r="79" spans="1:12" s="1" customFormat="1" ht="33.75" x14ac:dyDescent="0.25">
      <c r="A79" s="134" t="s">
        <v>179</v>
      </c>
      <c r="B79" s="134" t="s">
        <v>246</v>
      </c>
      <c r="C79" s="135" t="s">
        <v>321</v>
      </c>
      <c r="D79" s="134" t="s">
        <v>113</v>
      </c>
      <c r="E79" s="136">
        <v>2</v>
      </c>
      <c r="F79" s="137">
        <f t="shared" si="6"/>
        <v>468.24</v>
      </c>
      <c r="G79" s="137">
        <f t="shared" si="5"/>
        <v>936.48</v>
      </c>
      <c r="I79" s="127">
        <f t="shared" si="3"/>
        <v>468.24</v>
      </c>
      <c r="L79" s="6">
        <v>468.24</v>
      </c>
    </row>
    <row r="80" spans="1:12" s="1" customFormat="1" ht="33.75" x14ac:dyDescent="0.25">
      <c r="A80" s="134" t="s">
        <v>354</v>
      </c>
      <c r="B80" s="134" t="s">
        <v>247</v>
      </c>
      <c r="C80" s="135" t="s">
        <v>322</v>
      </c>
      <c r="D80" s="134" t="s">
        <v>352</v>
      </c>
      <c r="E80" s="136">
        <v>1</v>
      </c>
      <c r="F80" s="137">
        <f t="shared" si="6"/>
        <v>67.209999999999994</v>
      </c>
      <c r="G80" s="137">
        <f t="shared" si="5"/>
        <v>67.209999999999994</v>
      </c>
      <c r="I80" s="127">
        <f t="shared" si="3"/>
        <v>67.209999999999994</v>
      </c>
      <c r="L80" s="6">
        <v>67.209999999999994</v>
      </c>
    </row>
    <row r="81" spans="1:12" s="1" customFormat="1" ht="22.5" x14ac:dyDescent="0.25">
      <c r="A81" s="134" t="s">
        <v>355</v>
      </c>
      <c r="B81" s="134" t="s">
        <v>248</v>
      </c>
      <c r="C81" s="135" t="s">
        <v>323</v>
      </c>
      <c r="D81" s="134" t="s">
        <v>113</v>
      </c>
      <c r="E81" s="136">
        <v>1</v>
      </c>
      <c r="F81" s="137">
        <f t="shared" si="6"/>
        <v>779.19</v>
      </c>
      <c r="G81" s="137">
        <f t="shared" si="5"/>
        <v>779.19</v>
      </c>
      <c r="I81" s="127">
        <f t="shared" si="3"/>
        <v>779.19</v>
      </c>
      <c r="L81" s="6">
        <v>779.19</v>
      </c>
    </row>
    <row r="82" spans="1:12" s="1" customFormat="1" x14ac:dyDescent="0.25">
      <c r="A82" s="131" t="s">
        <v>180</v>
      </c>
      <c r="B82" s="131"/>
      <c r="C82" s="132" t="s">
        <v>324</v>
      </c>
      <c r="D82" s="134" t="s">
        <v>89</v>
      </c>
      <c r="E82" s="136">
        <v>0</v>
      </c>
      <c r="F82" s="137">
        <f t="shared" si="6"/>
        <v>0</v>
      </c>
      <c r="G82" s="137">
        <f t="shared" si="5"/>
        <v>0</v>
      </c>
      <c r="H82" s="128"/>
      <c r="I82" s="127">
        <f t="shared" si="3"/>
        <v>0</v>
      </c>
      <c r="L82" s="6"/>
    </row>
    <row r="83" spans="1:12" s="1" customFormat="1" ht="22.5" x14ac:dyDescent="0.25">
      <c r="A83" s="134" t="s">
        <v>181</v>
      </c>
      <c r="B83" s="134" t="s">
        <v>249</v>
      </c>
      <c r="C83" s="135" t="s">
        <v>325</v>
      </c>
      <c r="D83" s="134" t="s">
        <v>88</v>
      </c>
      <c r="E83" s="136">
        <v>7</v>
      </c>
      <c r="F83" s="137">
        <f t="shared" si="6"/>
        <v>27.7</v>
      </c>
      <c r="G83" s="137">
        <f t="shared" si="5"/>
        <v>193.9</v>
      </c>
      <c r="I83" s="127">
        <f t="shared" si="3"/>
        <v>27.7</v>
      </c>
      <c r="L83" s="6">
        <v>27.7</v>
      </c>
    </row>
    <row r="84" spans="1:12" s="1" customFormat="1" ht="33.75" x14ac:dyDescent="0.25">
      <c r="A84" s="134" t="s">
        <v>182</v>
      </c>
      <c r="B84" s="134" t="s">
        <v>250</v>
      </c>
      <c r="C84" s="135" t="s">
        <v>326</v>
      </c>
      <c r="D84" s="134" t="s">
        <v>88</v>
      </c>
      <c r="E84" s="136">
        <v>5</v>
      </c>
      <c r="F84" s="137">
        <f t="shared" si="6"/>
        <v>14.09</v>
      </c>
      <c r="G84" s="137">
        <f t="shared" si="5"/>
        <v>70.45</v>
      </c>
      <c r="I84" s="127">
        <f t="shared" si="3"/>
        <v>14.09</v>
      </c>
      <c r="L84" s="6">
        <v>14.09</v>
      </c>
    </row>
    <row r="85" spans="1:12" s="1" customFormat="1" ht="22.5" x14ac:dyDescent="0.25">
      <c r="A85" s="134" t="s">
        <v>183</v>
      </c>
      <c r="B85" s="134" t="s">
        <v>251</v>
      </c>
      <c r="C85" s="135" t="s">
        <v>327</v>
      </c>
      <c r="D85" s="134" t="s">
        <v>352</v>
      </c>
      <c r="E85" s="136">
        <v>2</v>
      </c>
      <c r="F85" s="137">
        <f t="shared" si="6"/>
        <v>82.06</v>
      </c>
      <c r="G85" s="137">
        <f t="shared" si="5"/>
        <v>164.12</v>
      </c>
      <c r="I85" s="127">
        <f t="shared" si="3"/>
        <v>82.06</v>
      </c>
      <c r="L85" s="6">
        <v>82.06</v>
      </c>
    </row>
    <row r="86" spans="1:12" s="1" customFormat="1" ht="22.5" x14ac:dyDescent="0.25">
      <c r="A86" s="134" t="s">
        <v>184</v>
      </c>
      <c r="B86" s="134" t="s">
        <v>252</v>
      </c>
      <c r="C86" s="135" t="s">
        <v>328</v>
      </c>
      <c r="D86" s="134" t="s">
        <v>352</v>
      </c>
      <c r="E86" s="136">
        <v>3</v>
      </c>
      <c r="F86" s="137">
        <f t="shared" si="6"/>
        <v>20.88</v>
      </c>
      <c r="G86" s="137">
        <f t="shared" si="5"/>
        <v>62.64</v>
      </c>
      <c r="I86" s="127">
        <f t="shared" si="3"/>
        <v>20.88</v>
      </c>
      <c r="L86" s="6">
        <v>20.88</v>
      </c>
    </row>
    <row r="87" spans="1:12" s="1" customFormat="1" x14ac:dyDescent="0.25">
      <c r="A87" s="134" t="s">
        <v>185</v>
      </c>
      <c r="B87" s="134" t="s">
        <v>253</v>
      </c>
      <c r="C87" s="135" t="s">
        <v>329</v>
      </c>
      <c r="D87" s="134" t="s">
        <v>352</v>
      </c>
      <c r="E87" s="136">
        <v>4</v>
      </c>
      <c r="F87" s="137">
        <f t="shared" si="6"/>
        <v>6.96</v>
      </c>
      <c r="G87" s="137">
        <f t="shared" si="5"/>
        <v>27.84</v>
      </c>
      <c r="I87" s="127">
        <f t="shared" si="3"/>
        <v>6.96</v>
      </c>
      <c r="L87" s="6">
        <v>6.96</v>
      </c>
    </row>
    <row r="88" spans="1:12" s="1" customFormat="1" ht="45" x14ac:dyDescent="0.25">
      <c r="A88" s="134" t="s">
        <v>186</v>
      </c>
      <c r="B88" s="134" t="s">
        <v>254</v>
      </c>
      <c r="C88" s="135" t="s">
        <v>330</v>
      </c>
      <c r="D88" s="134" t="s">
        <v>113</v>
      </c>
      <c r="E88" s="136">
        <v>2</v>
      </c>
      <c r="F88" s="137">
        <f t="shared" si="6"/>
        <v>24.78</v>
      </c>
      <c r="G88" s="137">
        <f t="shared" si="5"/>
        <v>49.56</v>
      </c>
      <c r="I88" s="127">
        <f t="shared" si="3"/>
        <v>24.78</v>
      </c>
      <c r="L88" s="6">
        <v>24.78</v>
      </c>
    </row>
    <row r="89" spans="1:12" s="1" customFormat="1" x14ac:dyDescent="0.25">
      <c r="A89" s="134" t="s">
        <v>187</v>
      </c>
      <c r="B89" s="134" t="s">
        <v>255</v>
      </c>
      <c r="C89" s="135" t="s">
        <v>331</v>
      </c>
      <c r="D89" s="134" t="s">
        <v>352</v>
      </c>
      <c r="E89" s="136">
        <v>1</v>
      </c>
      <c r="F89" s="137">
        <f t="shared" si="6"/>
        <v>340.9</v>
      </c>
      <c r="G89" s="137">
        <f t="shared" si="5"/>
        <v>340.9</v>
      </c>
      <c r="I89" s="127">
        <f t="shared" si="3"/>
        <v>340.9</v>
      </c>
      <c r="L89" s="6">
        <v>340.9</v>
      </c>
    </row>
    <row r="90" spans="1:12" s="1" customFormat="1" x14ac:dyDescent="0.25">
      <c r="A90" s="140" t="s">
        <v>188</v>
      </c>
      <c r="B90" s="134"/>
      <c r="C90" s="140" t="s">
        <v>378</v>
      </c>
      <c r="D90" s="134" t="s">
        <v>89</v>
      </c>
      <c r="E90" s="136">
        <v>0</v>
      </c>
      <c r="F90" s="137">
        <f t="shared" si="6"/>
        <v>0</v>
      </c>
      <c r="G90" s="137">
        <f t="shared" si="5"/>
        <v>0</v>
      </c>
      <c r="H90" s="128">
        <f>SUM(G91:G99)</f>
        <v>3142.05</v>
      </c>
      <c r="I90" s="127">
        <f t="shared" si="3"/>
        <v>0</v>
      </c>
      <c r="L90" s="6"/>
    </row>
    <row r="91" spans="1:12" s="1" customFormat="1" ht="33.75" x14ac:dyDescent="0.25">
      <c r="A91" s="134" t="s">
        <v>189</v>
      </c>
      <c r="B91" s="134" t="s">
        <v>256</v>
      </c>
      <c r="C91" s="135" t="s">
        <v>332</v>
      </c>
      <c r="D91" s="134" t="s">
        <v>113</v>
      </c>
      <c r="E91" s="136">
        <v>1</v>
      </c>
      <c r="F91" s="137">
        <f t="shared" si="6"/>
        <v>43.66</v>
      </c>
      <c r="G91" s="137">
        <f t="shared" si="5"/>
        <v>43.66</v>
      </c>
      <c r="I91" s="127">
        <f t="shared" si="3"/>
        <v>43.66</v>
      </c>
      <c r="L91" s="6">
        <v>43.66</v>
      </c>
    </row>
    <row r="92" spans="1:12" s="1" customFormat="1" ht="33.75" x14ac:dyDescent="0.25">
      <c r="A92" s="134" t="s">
        <v>190</v>
      </c>
      <c r="B92" s="134" t="s">
        <v>257</v>
      </c>
      <c r="C92" s="135" t="s">
        <v>333</v>
      </c>
      <c r="D92" s="134" t="s">
        <v>88</v>
      </c>
      <c r="E92" s="136">
        <v>4</v>
      </c>
      <c r="F92" s="137">
        <f t="shared" si="6"/>
        <v>28.48</v>
      </c>
      <c r="G92" s="137">
        <f t="shared" si="5"/>
        <v>113.92</v>
      </c>
      <c r="I92" s="127">
        <f t="shared" si="3"/>
        <v>28.48</v>
      </c>
      <c r="L92" s="6">
        <v>28.48</v>
      </c>
    </row>
    <row r="93" spans="1:12" s="1" customFormat="1" ht="33.75" x14ac:dyDescent="0.25">
      <c r="A93" s="134" t="s">
        <v>191</v>
      </c>
      <c r="B93" s="134" t="s">
        <v>258</v>
      </c>
      <c r="C93" s="135" t="s">
        <v>334</v>
      </c>
      <c r="D93" s="134" t="s">
        <v>88</v>
      </c>
      <c r="E93" s="136">
        <v>24</v>
      </c>
      <c r="F93" s="137">
        <f t="shared" si="6"/>
        <v>83.01</v>
      </c>
      <c r="G93" s="137">
        <f t="shared" si="5"/>
        <v>1992.24</v>
      </c>
      <c r="I93" s="127">
        <f t="shared" si="3"/>
        <v>83.01</v>
      </c>
      <c r="L93" s="6">
        <v>83.01</v>
      </c>
    </row>
    <row r="94" spans="1:12" s="1" customFormat="1" ht="33.75" x14ac:dyDescent="0.25">
      <c r="A94" s="134" t="s">
        <v>192</v>
      </c>
      <c r="B94" s="134" t="s">
        <v>259</v>
      </c>
      <c r="C94" s="135" t="s">
        <v>335</v>
      </c>
      <c r="D94" s="134" t="s">
        <v>113</v>
      </c>
      <c r="E94" s="136">
        <v>2</v>
      </c>
      <c r="F94" s="137">
        <f t="shared" si="6"/>
        <v>15.73</v>
      </c>
      <c r="G94" s="137">
        <f t="shared" si="5"/>
        <v>31.46</v>
      </c>
      <c r="I94" s="127">
        <f t="shared" si="3"/>
        <v>15.73</v>
      </c>
      <c r="L94" s="6">
        <v>15.73</v>
      </c>
    </row>
    <row r="95" spans="1:12" s="1" customFormat="1" ht="33.75" x14ac:dyDescent="0.25">
      <c r="A95" s="134" t="s">
        <v>193</v>
      </c>
      <c r="B95" s="134" t="s">
        <v>260</v>
      </c>
      <c r="C95" s="135" t="s">
        <v>336</v>
      </c>
      <c r="D95" s="134" t="s">
        <v>113</v>
      </c>
      <c r="E95" s="136">
        <v>1</v>
      </c>
      <c r="F95" s="137">
        <f t="shared" si="6"/>
        <v>26.53</v>
      </c>
      <c r="G95" s="137">
        <f t="shared" si="5"/>
        <v>26.53</v>
      </c>
      <c r="I95" s="127">
        <f t="shared" si="3"/>
        <v>26.53</v>
      </c>
      <c r="L95" s="6">
        <v>26.53</v>
      </c>
    </row>
    <row r="96" spans="1:12" s="1" customFormat="1" ht="33.75" x14ac:dyDescent="0.25">
      <c r="A96" s="134" t="s">
        <v>194</v>
      </c>
      <c r="B96" s="134" t="s">
        <v>261</v>
      </c>
      <c r="C96" s="135" t="s">
        <v>337</v>
      </c>
      <c r="D96" s="134" t="s">
        <v>113</v>
      </c>
      <c r="E96" s="136">
        <v>2</v>
      </c>
      <c r="F96" s="137">
        <f t="shared" si="6"/>
        <v>34.81</v>
      </c>
      <c r="G96" s="137">
        <f t="shared" si="5"/>
        <v>69.62</v>
      </c>
      <c r="I96" s="127">
        <f t="shared" si="3"/>
        <v>34.81</v>
      </c>
      <c r="L96" s="6">
        <v>34.81</v>
      </c>
    </row>
    <row r="97" spans="1:12" s="1" customFormat="1" ht="33.75" x14ac:dyDescent="0.25">
      <c r="A97" s="134" t="s">
        <v>195</v>
      </c>
      <c r="B97" s="134" t="s">
        <v>262</v>
      </c>
      <c r="C97" s="135" t="s">
        <v>338</v>
      </c>
      <c r="D97" s="134" t="s">
        <v>113</v>
      </c>
      <c r="E97" s="136">
        <v>1</v>
      </c>
      <c r="F97" s="137">
        <f t="shared" si="6"/>
        <v>57.19</v>
      </c>
      <c r="G97" s="137">
        <f t="shared" si="5"/>
        <v>57.19</v>
      </c>
      <c r="I97" s="127">
        <f t="shared" si="3"/>
        <v>57.19</v>
      </c>
      <c r="L97" s="6">
        <v>57.19</v>
      </c>
    </row>
    <row r="98" spans="1:12" s="1" customFormat="1" ht="33.75" x14ac:dyDescent="0.25">
      <c r="A98" s="134" t="s">
        <v>196</v>
      </c>
      <c r="B98" s="134" t="s">
        <v>263</v>
      </c>
      <c r="C98" s="135" t="s">
        <v>339</v>
      </c>
      <c r="D98" s="134" t="s">
        <v>113</v>
      </c>
      <c r="E98" s="136">
        <v>6</v>
      </c>
      <c r="F98" s="137">
        <f t="shared" si="6"/>
        <v>42.09</v>
      </c>
      <c r="G98" s="137">
        <f t="shared" si="5"/>
        <v>252.54</v>
      </c>
      <c r="I98" s="127">
        <f t="shared" si="3"/>
        <v>42.09</v>
      </c>
      <c r="L98" s="6">
        <v>42.09</v>
      </c>
    </row>
    <row r="99" spans="1:12" s="1" customFormat="1" ht="33.75" x14ac:dyDescent="0.25">
      <c r="A99" s="134" t="s">
        <v>197</v>
      </c>
      <c r="B99" s="134" t="s">
        <v>264</v>
      </c>
      <c r="C99" s="135" t="s">
        <v>340</v>
      </c>
      <c r="D99" s="134" t="s">
        <v>113</v>
      </c>
      <c r="E99" s="136">
        <v>1</v>
      </c>
      <c r="F99" s="137">
        <f t="shared" si="6"/>
        <v>554.89</v>
      </c>
      <c r="G99" s="137">
        <f t="shared" si="5"/>
        <v>554.89</v>
      </c>
      <c r="I99" s="127">
        <f t="shared" si="3"/>
        <v>554.89</v>
      </c>
      <c r="L99" s="6">
        <v>554.89</v>
      </c>
    </row>
    <row r="100" spans="1:12" s="1" customFormat="1" x14ac:dyDescent="0.25">
      <c r="A100" s="140" t="s">
        <v>198</v>
      </c>
      <c r="B100" s="134"/>
      <c r="C100" s="140" t="s">
        <v>341</v>
      </c>
      <c r="D100" s="134" t="s">
        <v>89</v>
      </c>
      <c r="E100" s="136">
        <v>0</v>
      </c>
      <c r="F100" s="137">
        <f t="shared" si="6"/>
        <v>0</v>
      </c>
      <c r="G100" s="137">
        <f t="shared" ref="G100:G116" si="7">ROUND(F100*E100,2)</f>
        <v>0</v>
      </c>
      <c r="H100" s="128">
        <f>SUM(G101:G112)</f>
        <v>4016.9300000000003</v>
      </c>
      <c r="I100" s="127">
        <f t="shared" si="3"/>
        <v>0</v>
      </c>
      <c r="L100" s="6"/>
    </row>
    <row r="101" spans="1:12" s="1" customFormat="1" ht="33.75" x14ac:dyDescent="0.25">
      <c r="A101" s="134" t="s">
        <v>199</v>
      </c>
      <c r="B101" s="134" t="s">
        <v>265</v>
      </c>
      <c r="C101" s="135" t="s">
        <v>342</v>
      </c>
      <c r="D101" s="134" t="s">
        <v>353</v>
      </c>
      <c r="E101" s="136">
        <v>1</v>
      </c>
      <c r="F101" s="137">
        <f t="shared" si="6"/>
        <v>110.65</v>
      </c>
      <c r="G101" s="137">
        <f t="shared" si="7"/>
        <v>110.65</v>
      </c>
      <c r="I101" s="127">
        <f t="shared" si="3"/>
        <v>110.65</v>
      </c>
      <c r="L101" s="6">
        <v>110.65</v>
      </c>
    </row>
    <row r="102" spans="1:12" s="1" customFormat="1" ht="33.75" x14ac:dyDescent="0.25">
      <c r="A102" s="134" t="s">
        <v>200</v>
      </c>
      <c r="B102" s="134" t="s">
        <v>266</v>
      </c>
      <c r="C102" s="135" t="s">
        <v>343</v>
      </c>
      <c r="D102" s="134" t="s">
        <v>113</v>
      </c>
      <c r="E102" s="136">
        <v>12</v>
      </c>
      <c r="F102" s="137">
        <f t="shared" si="6"/>
        <v>60.66</v>
      </c>
      <c r="G102" s="137">
        <f t="shared" si="7"/>
        <v>727.92</v>
      </c>
      <c r="I102" s="127">
        <f t="shared" si="3"/>
        <v>60.66</v>
      </c>
      <c r="L102" s="6">
        <v>60.66</v>
      </c>
    </row>
    <row r="103" spans="1:12" s="1" customFormat="1" ht="22.5" x14ac:dyDescent="0.25">
      <c r="A103" s="134" t="s">
        <v>201</v>
      </c>
      <c r="B103" s="134" t="s">
        <v>95</v>
      </c>
      <c r="C103" s="135" t="s">
        <v>92</v>
      </c>
      <c r="D103" s="134" t="s">
        <v>113</v>
      </c>
      <c r="E103" s="136">
        <v>1</v>
      </c>
      <c r="F103" s="137">
        <f t="shared" si="6"/>
        <v>16.350000000000001</v>
      </c>
      <c r="G103" s="137">
        <f t="shared" si="7"/>
        <v>16.350000000000001</v>
      </c>
      <c r="I103" s="127">
        <f t="shared" si="3"/>
        <v>16.350000000000001</v>
      </c>
      <c r="L103" s="6">
        <v>16.350000000000001</v>
      </c>
    </row>
    <row r="104" spans="1:12" s="1" customFormat="1" ht="22.5" x14ac:dyDescent="0.25">
      <c r="A104" s="134" t="s">
        <v>202</v>
      </c>
      <c r="B104" s="134" t="s">
        <v>267</v>
      </c>
      <c r="C104" s="135" t="s">
        <v>344</v>
      </c>
      <c r="D104" s="134" t="s">
        <v>113</v>
      </c>
      <c r="E104" s="136">
        <v>1</v>
      </c>
      <c r="F104" s="137">
        <f t="shared" si="6"/>
        <v>85.93</v>
      </c>
      <c r="G104" s="137">
        <f t="shared" si="7"/>
        <v>85.93</v>
      </c>
      <c r="I104" s="127">
        <f t="shared" si="3"/>
        <v>85.93</v>
      </c>
      <c r="L104" s="6">
        <v>85.93</v>
      </c>
    </row>
    <row r="105" spans="1:12" s="1" customFormat="1" ht="22.5" x14ac:dyDescent="0.25">
      <c r="A105" s="134" t="s">
        <v>203</v>
      </c>
      <c r="B105" s="134" t="s">
        <v>96</v>
      </c>
      <c r="C105" s="135" t="s">
        <v>93</v>
      </c>
      <c r="D105" s="134" t="s">
        <v>113</v>
      </c>
      <c r="E105" s="136">
        <v>1</v>
      </c>
      <c r="F105" s="137">
        <f t="shared" si="6"/>
        <v>17.16</v>
      </c>
      <c r="G105" s="137">
        <f t="shared" si="7"/>
        <v>17.16</v>
      </c>
      <c r="I105" s="127">
        <f t="shared" si="3"/>
        <v>17.16</v>
      </c>
      <c r="L105" s="6">
        <v>17.16</v>
      </c>
    </row>
    <row r="106" spans="1:12" s="1" customFormat="1" ht="22.5" x14ac:dyDescent="0.25">
      <c r="A106" s="134" t="s">
        <v>204</v>
      </c>
      <c r="B106" s="134" t="s">
        <v>268</v>
      </c>
      <c r="C106" s="135" t="s">
        <v>345</v>
      </c>
      <c r="D106" s="134" t="s">
        <v>352</v>
      </c>
      <c r="E106" s="136">
        <v>22</v>
      </c>
      <c r="F106" s="137">
        <f t="shared" si="6"/>
        <v>4.53</v>
      </c>
      <c r="G106" s="137">
        <f t="shared" si="7"/>
        <v>99.66</v>
      </c>
      <c r="I106" s="127">
        <f t="shared" si="3"/>
        <v>4.53</v>
      </c>
      <c r="L106" s="6">
        <v>4.53</v>
      </c>
    </row>
    <row r="107" spans="1:12" s="1" customFormat="1" ht="33.75" x14ac:dyDescent="0.25">
      <c r="A107" s="134" t="s">
        <v>205</v>
      </c>
      <c r="B107" s="134" t="s">
        <v>121</v>
      </c>
      <c r="C107" s="135" t="s">
        <v>122</v>
      </c>
      <c r="D107" s="134" t="s">
        <v>88</v>
      </c>
      <c r="E107" s="136">
        <v>100</v>
      </c>
      <c r="F107" s="137">
        <f t="shared" si="6"/>
        <v>3.63</v>
      </c>
      <c r="G107" s="137">
        <f t="shared" si="7"/>
        <v>363</v>
      </c>
      <c r="I107" s="127">
        <f t="shared" si="3"/>
        <v>3.63</v>
      </c>
      <c r="L107" s="6">
        <v>3.63</v>
      </c>
    </row>
    <row r="108" spans="1:12" s="1" customFormat="1" ht="33.75" x14ac:dyDescent="0.25">
      <c r="A108" s="134" t="s">
        <v>206</v>
      </c>
      <c r="B108" s="134" t="s">
        <v>97</v>
      </c>
      <c r="C108" s="135" t="s">
        <v>94</v>
      </c>
      <c r="D108" s="134" t="s">
        <v>88</v>
      </c>
      <c r="E108" s="136">
        <v>100</v>
      </c>
      <c r="F108" s="137">
        <f t="shared" si="6"/>
        <v>5.24</v>
      </c>
      <c r="G108" s="137">
        <f t="shared" si="7"/>
        <v>524</v>
      </c>
      <c r="I108" s="127">
        <f t="shared" si="3"/>
        <v>5.24</v>
      </c>
      <c r="L108" s="6">
        <v>5.24</v>
      </c>
    </row>
    <row r="109" spans="1:12" s="1" customFormat="1" ht="33.75" x14ac:dyDescent="0.25">
      <c r="A109" s="134" t="s">
        <v>207</v>
      </c>
      <c r="B109" s="134" t="s">
        <v>269</v>
      </c>
      <c r="C109" s="135" t="s">
        <v>346</v>
      </c>
      <c r="D109" s="134" t="s">
        <v>88</v>
      </c>
      <c r="E109" s="136">
        <v>30</v>
      </c>
      <c r="F109" s="137">
        <f t="shared" si="6"/>
        <v>18.899999999999999</v>
      </c>
      <c r="G109" s="137">
        <f t="shared" si="7"/>
        <v>567</v>
      </c>
      <c r="I109" s="127">
        <f t="shared" si="3"/>
        <v>18.899999999999999</v>
      </c>
      <c r="L109" s="6">
        <v>18.899999999999999</v>
      </c>
    </row>
    <row r="110" spans="1:12" s="1" customFormat="1" ht="22.5" x14ac:dyDescent="0.25">
      <c r="A110" s="134" t="s">
        <v>208</v>
      </c>
      <c r="B110" s="134" t="s">
        <v>270</v>
      </c>
      <c r="C110" s="135" t="s">
        <v>347</v>
      </c>
      <c r="D110" s="134" t="s">
        <v>113</v>
      </c>
      <c r="E110" s="136">
        <v>10</v>
      </c>
      <c r="F110" s="137">
        <f t="shared" si="6"/>
        <v>73.33</v>
      </c>
      <c r="G110" s="137">
        <f t="shared" si="7"/>
        <v>733.3</v>
      </c>
      <c r="I110" s="127">
        <f t="shared" si="3"/>
        <v>73.33</v>
      </c>
      <c r="L110" s="6">
        <v>73.33</v>
      </c>
    </row>
    <row r="111" spans="1:12" s="1" customFormat="1" ht="22.5" x14ac:dyDescent="0.25">
      <c r="A111" s="134" t="s">
        <v>209</v>
      </c>
      <c r="B111" s="134" t="s">
        <v>271</v>
      </c>
      <c r="C111" s="135" t="s">
        <v>348</v>
      </c>
      <c r="D111" s="134" t="s">
        <v>113</v>
      </c>
      <c r="E111" s="136">
        <v>2</v>
      </c>
      <c r="F111" s="137">
        <f t="shared" si="6"/>
        <v>44.68</v>
      </c>
      <c r="G111" s="137">
        <f t="shared" si="7"/>
        <v>89.36</v>
      </c>
      <c r="I111" s="127">
        <f t="shared" si="3"/>
        <v>44.68</v>
      </c>
      <c r="L111" s="6">
        <v>44.68</v>
      </c>
    </row>
    <row r="112" spans="1:12" s="1" customFormat="1" ht="22.5" x14ac:dyDescent="0.25">
      <c r="A112" s="134" t="s">
        <v>210</v>
      </c>
      <c r="B112" s="134" t="s">
        <v>272</v>
      </c>
      <c r="C112" s="135" t="s">
        <v>349</v>
      </c>
      <c r="D112" s="134" t="s">
        <v>113</v>
      </c>
      <c r="E112" s="136">
        <v>10</v>
      </c>
      <c r="F112" s="137">
        <f t="shared" si="6"/>
        <v>68.260000000000005</v>
      </c>
      <c r="G112" s="137">
        <f t="shared" si="7"/>
        <v>682.6</v>
      </c>
      <c r="I112" s="127">
        <f t="shared" si="3"/>
        <v>68.260000000000005</v>
      </c>
      <c r="L112" s="6">
        <v>68.260000000000005</v>
      </c>
    </row>
    <row r="113" spans="1:12" s="1" customFormat="1" x14ac:dyDescent="0.25">
      <c r="A113" s="131" t="s">
        <v>356</v>
      </c>
      <c r="B113" s="131"/>
      <c r="C113" s="132" t="s">
        <v>363</v>
      </c>
      <c r="D113" s="134"/>
      <c r="E113" s="136"/>
      <c r="F113" s="137">
        <f t="shared" si="6"/>
        <v>0</v>
      </c>
      <c r="G113" s="137">
        <f t="shared" si="7"/>
        <v>0</v>
      </c>
      <c r="H113" s="128">
        <f>SUM(G114:G116)</f>
        <v>935.43000000000006</v>
      </c>
      <c r="I113" s="127">
        <f t="shared" ref="I113:I116" si="8">ROUND(L113-(L113*$K$10),2)</f>
        <v>0</v>
      </c>
      <c r="L113" s="8"/>
    </row>
    <row r="114" spans="1:12" s="1" customFormat="1" x14ac:dyDescent="0.25">
      <c r="A114" s="134" t="s">
        <v>357</v>
      </c>
      <c r="B114" s="134" t="s">
        <v>360</v>
      </c>
      <c r="C114" s="135" t="s">
        <v>363</v>
      </c>
      <c r="D114" s="134" t="s">
        <v>115</v>
      </c>
      <c r="E114" s="136">
        <v>120</v>
      </c>
      <c r="F114" s="137">
        <f t="shared" si="6"/>
        <v>2.73</v>
      </c>
      <c r="G114" s="137">
        <f t="shared" si="7"/>
        <v>327.60000000000002</v>
      </c>
      <c r="I114" s="127">
        <f t="shared" si="8"/>
        <v>2.73</v>
      </c>
      <c r="L114" s="8">
        <v>2.73</v>
      </c>
    </row>
    <row r="115" spans="1:12" s="1" customFormat="1" ht="22.5" x14ac:dyDescent="0.25">
      <c r="A115" s="134" t="s">
        <v>358</v>
      </c>
      <c r="B115" s="134" t="s">
        <v>361</v>
      </c>
      <c r="C115" s="135" t="s">
        <v>364</v>
      </c>
      <c r="D115" s="134" t="s">
        <v>67</v>
      </c>
      <c r="E115" s="136">
        <v>74.510000000000005</v>
      </c>
      <c r="F115" s="137">
        <f t="shared" si="6"/>
        <v>6.85</v>
      </c>
      <c r="G115" s="137">
        <f t="shared" si="7"/>
        <v>510.39</v>
      </c>
      <c r="I115" s="127">
        <f t="shared" si="8"/>
        <v>6.85</v>
      </c>
      <c r="L115" s="8">
        <v>6.85</v>
      </c>
    </row>
    <row r="116" spans="1:12" s="1" customFormat="1" ht="22.5" x14ac:dyDescent="0.25">
      <c r="A116" s="134" t="s">
        <v>359</v>
      </c>
      <c r="B116" s="134" t="s">
        <v>362</v>
      </c>
      <c r="C116" s="135" t="s">
        <v>365</v>
      </c>
      <c r="D116" s="134" t="s">
        <v>67</v>
      </c>
      <c r="E116" s="136">
        <v>47.3</v>
      </c>
      <c r="F116" s="137">
        <f t="shared" si="6"/>
        <v>2.06</v>
      </c>
      <c r="G116" s="137">
        <f t="shared" si="7"/>
        <v>97.44</v>
      </c>
      <c r="I116" s="127">
        <f t="shared" si="8"/>
        <v>2.06</v>
      </c>
      <c r="L116" s="8">
        <v>2.06</v>
      </c>
    </row>
    <row r="117" spans="1:12" s="1" customFormat="1" x14ac:dyDescent="0.25">
      <c r="A117" s="141"/>
      <c r="B117" s="141"/>
      <c r="C117" s="142"/>
      <c r="D117" s="141"/>
      <c r="E117" s="143"/>
      <c r="F117" s="144"/>
      <c r="G117" s="145"/>
      <c r="I117"/>
      <c r="L117" s="8"/>
    </row>
    <row r="118" spans="1:12" s="1" customFormat="1" x14ac:dyDescent="0.25">
      <c r="A118" s="160"/>
      <c r="B118" s="160"/>
      <c r="C118" s="160"/>
      <c r="D118" s="160"/>
      <c r="E118" s="160"/>
      <c r="F118" s="160"/>
      <c r="G118" s="161"/>
      <c r="I118"/>
      <c r="L118" s="8"/>
    </row>
    <row r="119" spans="1:12" x14ac:dyDescent="0.25">
      <c r="A119" s="147" t="s">
        <v>4</v>
      </c>
      <c r="B119" s="147"/>
      <c r="C119" s="147"/>
      <c r="D119" s="147"/>
      <c r="E119" s="147"/>
      <c r="F119" s="147"/>
      <c r="G119" s="5">
        <f>SUM(G11:G116)</f>
        <v>249489.76000000015</v>
      </c>
      <c r="H119" s="129"/>
    </row>
    <row r="120" spans="1:12" x14ac:dyDescent="0.25">
      <c r="A120" s="23"/>
      <c r="B120" s="23"/>
      <c r="C120" s="23"/>
      <c r="D120" s="23"/>
      <c r="E120" s="130" t="s">
        <v>90</v>
      </c>
      <c r="F120" s="23"/>
      <c r="G120" s="23"/>
    </row>
    <row r="121" spans="1:12" ht="15" customHeight="1" x14ac:dyDescent="0.25">
      <c r="A121" s="149" t="s">
        <v>366</v>
      </c>
      <c r="B121" s="149"/>
      <c r="C121" s="149"/>
      <c r="D121" s="149"/>
      <c r="E121" s="149"/>
      <c r="F121" s="149"/>
      <c r="G121" s="149"/>
    </row>
    <row r="122" spans="1:12" x14ac:dyDescent="0.25">
      <c r="A122" s="23"/>
      <c r="B122" s="23"/>
      <c r="C122" s="23"/>
      <c r="D122" s="23"/>
      <c r="E122" s="23"/>
      <c r="F122" s="23"/>
      <c r="G122" s="23"/>
    </row>
    <row r="123" spans="1:12" x14ac:dyDescent="0.25">
      <c r="A123" s="23"/>
      <c r="B123" s="23"/>
      <c r="C123" s="23"/>
      <c r="D123" s="23"/>
      <c r="E123" s="23"/>
      <c r="F123" s="23"/>
      <c r="G123" s="23"/>
    </row>
    <row r="124" spans="1:12" x14ac:dyDescent="0.25">
      <c r="A124" s="23"/>
      <c r="B124" s="23"/>
      <c r="C124" s="23"/>
      <c r="D124" s="23"/>
      <c r="E124" s="23"/>
      <c r="F124" s="23"/>
      <c r="G124" s="23"/>
    </row>
    <row r="125" spans="1:12" x14ac:dyDescent="0.25">
      <c r="A125" s="23"/>
      <c r="B125" s="23"/>
      <c r="C125" s="23"/>
      <c r="D125" s="23"/>
      <c r="E125" s="23"/>
      <c r="F125" s="23"/>
      <c r="G125" s="23"/>
    </row>
    <row r="126" spans="1:12" x14ac:dyDescent="0.25">
      <c r="A126" s="23"/>
      <c r="B126" s="23"/>
      <c r="C126" s="23"/>
      <c r="D126" s="23"/>
      <c r="E126" s="23"/>
      <c r="F126" s="23"/>
      <c r="G126" s="23"/>
    </row>
    <row r="127" spans="1:12" x14ac:dyDescent="0.25">
      <c r="A127" s="23"/>
      <c r="B127" s="23"/>
      <c r="C127" s="23"/>
      <c r="D127" s="23"/>
      <c r="E127" s="23"/>
      <c r="F127" s="23"/>
      <c r="G127" s="23"/>
    </row>
    <row r="128" spans="1:12" x14ac:dyDescent="0.25">
      <c r="A128" s="23"/>
      <c r="B128" s="23"/>
      <c r="C128" s="23"/>
      <c r="D128" s="23"/>
      <c r="E128" s="23"/>
      <c r="F128" s="23"/>
      <c r="G128" s="23"/>
    </row>
  </sheetData>
  <sheetProtection algorithmName="SHA-512" hashValue="p4W0O/C/qMTvOf5IK4hZ5klQuh42BBhwp4UWMR1XE+QlSJqEdEbt9ltXn4tYB4Y4weHrJ5DaIxK2z2cGDzXPZg==" saltValue="hgl7aazZLv0gHxNouwLaIQ==" spinCount="100000" sheet="1" selectLockedCells="1"/>
  <mergeCells count="8">
    <mergeCell ref="A119:F119"/>
    <mergeCell ref="A7:G7"/>
    <mergeCell ref="A121:G121"/>
    <mergeCell ref="K1:K9"/>
    <mergeCell ref="I2:I6"/>
    <mergeCell ref="A8:G8"/>
    <mergeCell ref="A9:G9"/>
    <mergeCell ref="A118:G118"/>
  </mergeCells>
  <phoneticPr fontId="29" type="noConversion"/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18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57"/>
  <sheetViews>
    <sheetView topLeftCell="A13" workbookViewId="0">
      <selection activeCell="B52" sqref="B52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62" t="s">
        <v>22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95"/>
    </row>
    <row r="10" spans="1:23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x14ac:dyDescent="0.25">
      <c r="A11" s="28" t="str">
        <f>ORÇAMENTO!A7</f>
        <v>OBJETO: REFORMA CAF - CENTRO DE ABASTECIMENTO FARMACEUTICO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97"/>
      <c r="R11" s="97"/>
      <c r="S11" s="97"/>
      <c r="T11" s="97"/>
      <c r="U11" s="97"/>
      <c r="V11" s="97"/>
      <c r="W11" s="97"/>
    </row>
    <row r="12" spans="1:23" x14ac:dyDescent="0.25">
      <c r="A12" s="28" t="str">
        <f>ORÇAMENTO!A8</f>
        <v>LOCALIZAÇÃO: Rua Primo Zeni, Jardim Luis Schiavini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97"/>
      <c r="R12" s="97"/>
      <c r="S12" s="97"/>
      <c r="T12" s="97"/>
      <c r="U12" s="97"/>
      <c r="V12" s="97"/>
      <c r="W12" s="97"/>
    </row>
    <row r="13" spans="1:23" x14ac:dyDescent="0.25">
      <c r="A13" s="28" t="s">
        <v>23</v>
      </c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  <c r="Q13" s="12"/>
      <c r="R13" s="12"/>
      <c r="S13" s="12"/>
      <c r="T13" s="12"/>
      <c r="U13" s="12"/>
      <c r="V13" s="12"/>
      <c r="W13" s="12"/>
    </row>
    <row r="14" spans="1:23" ht="15.75" thickBo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x14ac:dyDescent="0.25">
      <c r="A15" s="166" t="s">
        <v>10</v>
      </c>
      <c r="B15" s="165" t="s">
        <v>24</v>
      </c>
      <c r="C15" s="169" t="s">
        <v>25</v>
      </c>
      <c r="D15" s="118" t="s">
        <v>29</v>
      </c>
      <c r="E15" s="165" t="s">
        <v>11</v>
      </c>
      <c r="F15" s="165"/>
      <c r="G15" s="165" t="s">
        <v>12</v>
      </c>
      <c r="H15" s="165"/>
      <c r="I15" s="165" t="s">
        <v>13</v>
      </c>
      <c r="J15" s="165"/>
      <c r="K15" s="165" t="s">
        <v>14</v>
      </c>
      <c r="L15" s="165"/>
      <c r="M15" s="165" t="s">
        <v>15</v>
      </c>
      <c r="N15" s="165"/>
      <c r="O15" s="165" t="s">
        <v>16</v>
      </c>
      <c r="P15" s="165"/>
      <c r="Q15" s="165" t="s">
        <v>85</v>
      </c>
      <c r="R15" s="165"/>
      <c r="S15" s="165" t="s">
        <v>86</v>
      </c>
      <c r="T15" s="165"/>
      <c r="U15" s="165" t="s">
        <v>87</v>
      </c>
      <c r="V15" s="173"/>
      <c r="W15" s="98"/>
    </row>
    <row r="16" spans="1:23" x14ac:dyDescent="0.25">
      <c r="A16" s="167"/>
      <c r="B16" s="168"/>
      <c r="C16" s="170"/>
      <c r="D16" s="94" t="s">
        <v>30</v>
      </c>
      <c r="E16" s="14" t="s">
        <v>17</v>
      </c>
      <c r="F16" s="15" t="s">
        <v>18</v>
      </c>
      <c r="G16" s="14" t="s">
        <v>17</v>
      </c>
      <c r="H16" s="15" t="s">
        <v>18</v>
      </c>
      <c r="I16" s="14" t="s">
        <v>17</v>
      </c>
      <c r="J16" s="15" t="s">
        <v>18</v>
      </c>
      <c r="K16" s="14" t="s">
        <v>17</v>
      </c>
      <c r="L16" s="15" t="s">
        <v>18</v>
      </c>
      <c r="M16" s="14" t="s">
        <v>17</v>
      </c>
      <c r="N16" s="15" t="s">
        <v>18</v>
      </c>
      <c r="O16" s="14" t="s">
        <v>17</v>
      </c>
      <c r="P16" s="15" t="s">
        <v>18</v>
      </c>
      <c r="Q16" s="14" t="s">
        <v>17</v>
      </c>
      <c r="R16" s="15" t="s">
        <v>18</v>
      </c>
      <c r="S16" s="14" t="s">
        <v>17</v>
      </c>
      <c r="T16" s="15" t="s">
        <v>18</v>
      </c>
      <c r="U16" s="14" t="s">
        <v>17</v>
      </c>
      <c r="V16" s="119" t="s">
        <v>18</v>
      </c>
      <c r="W16" s="98"/>
    </row>
    <row r="17" spans="1:25" x14ac:dyDescent="0.25">
      <c r="A17" s="120">
        <v>1</v>
      </c>
      <c r="B17" s="16" t="str">
        <f>ORÇAMENTO!C11</f>
        <v>CENTRO DE ABASTECIMENTO FARMACEUTICO PMCV</v>
      </c>
      <c r="C17" s="17"/>
      <c r="D17" s="25">
        <f>((C17*100)/$C$45)/100</f>
        <v>0</v>
      </c>
      <c r="E17" s="18"/>
      <c r="F17" s="17">
        <f t="shared" ref="F17:F40" si="0">E17</f>
        <v>0</v>
      </c>
      <c r="G17" s="18"/>
      <c r="H17" s="17">
        <f t="shared" ref="H17:H40" si="1">F17+G17</f>
        <v>0</v>
      </c>
      <c r="I17" s="18"/>
      <c r="J17" s="17">
        <f t="shared" ref="J17:J40" si="2">H17+I17</f>
        <v>0</v>
      </c>
      <c r="K17" s="18"/>
      <c r="L17" s="17">
        <f t="shared" ref="L17:L40" si="3">J17+K17</f>
        <v>0</v>
      </c>
      <c r="M17" s="18"/>
      <c r="N17" s="17">
        <f t="shared" ref="N17:N40" si="4">L17+M17</f>
        <v>0</v>
      </c>
      <c r="O17" s="19"/>
      <c r="P17" s="17">
        <f t="shared" ref="P17:P40" si="5">N17+O17</f>
        <v>0</v>
      </c>
      <c r="Q17" s="19"/>
      <c r="R17" s="17">
        <f t="shared" ref="R17:R40" si="6">P17+Q17</f>
        <v>0</v>
      </c>
      <c r="S17" s="19"/>
      <c r="T17" s="17">
        <f t="shared" ref="T17:T40" si="7">R17+S17</f>
        <v>0</v>
      </c>
      <c r="U17" s="19"/>
      <c r="V17" s="121">
        <f t="shared" ref="V17:V40" si="8">T17+U17</f>
        <v>0</v>
      </c>
      <c r="W17" s="99"/>
      <c r="Y17" t="str">
        <f t="shared" ref="Y17:Y42" si="9">IF(P17&lt;&gt;100,"REVER PERCENTUAL ATÉ ATINGIR 100%- CASO NECESSÁRIO","PERCENTUAL CORRETO")</f>
        <v>REVER PERCENTUAL ATÉ ATINGIR 100%- CASO NECESSÁRIO</v>
      </c>
    </row>
    <row r="18" spans="1:25" x14ac:dyDescent="0.25">
      <c r="A18" s="120" t="str">
        <f>ORÇAMENTO!A12</f>
        <v>1.1.</v>
      </c>
      <c r="B18" s="16" t="str">
        <f>ORÇAMENTO!C12</f>
        <v>SERVIÇOS PRELIMINARES</v>
      </c>
      <c r="C18" s="17">
        <f>ORÇAMENTO!H12</f>
        <v>3804.76</v>
      </c>
      <c r="D18" s="25">
        <f t="shared" ref="D18:D42" si="10">((C18*100)/$C$45)/100</f>
        <v>1.5250164976710869E-2</v>
      </c>
      <c r="E18" s="18">
        <v>100</v>
      </c>
      <c r="F18" s="17">
        <f t="shared" si="0"/>
        <v>100</v>
      </c>
      <c r="G18" s="18"/>
      <c r="H18" s="17">
        <f t="shared" si="1"/>
        <v>100</v>
      </c>
      <c r="I18" s="18"/>
      <c r="J18" s="17">
        <f t="shared" si="2"/>
        <v>100</v>
      </c>
      <c r="K18" s="18"/>
      <c r="L18" s="17">
        <f t="shared" si="3"/>
        <v>100</v>
      </c>
      <c r="M18" s="18"/>
      <c r="N18" s="17">
        <f t="shared" si="4"/>
        <v>100</v>
      </c>
      <c r="O18" s="19"/>
      <c r="P18" s="17">
        <f t="shared" si="5"/>
        <v>100</v>
      </c>
      <c r="Q18" s="19"/>
      <c r="R18" s="17">
        <f t="shared" si="6"/>
        <v>100</v>
      </c>
      <c r="S18" s="19"/>
      <c r="T18" s="17">
        <f t="shared" si="7"/>
        <v>100</v>
      </c>
      <c r="U18" s="19"/>
      <c r="V18" s="121">
        <f t="shared" si="8"/>
        <v>100</v>
      </c>
      <c r="W18" s="99"/>
      <c r="Y18" t="str">
        <f t="shared" si="9"/>
        <v>PERCENTUAL CORRETO</v>
      </c>
    </row>
    <row r="19" spans="1:25" x14ac:dyDescent="0.25">
      <c r="A19" s="120" t="s">
        <v>367</v>
      </c>
      <c r="B19" s="16" t="str">
        <f>ORÇAMENTO!C17</f>
        <v xml:space="preserve">VIGAS BALDRAMES </v>
      </c>
      <c r="C19" s="17">
        <f>ORÇAMENTO!H17</f>
        <v>7287.4000000000005</v>
      </c>
      <c r="D19" s="25">
        <f t="shared" si="10"/>
        <v>2.9209214839118047E-2</v>
      </c>
      <c r="E19" s="18">
        <v>100</v>
      </c>
      <c r="F19" s="17">
        <f t="shared" si="0"/>
        <v>100</v>
      </c>
      <c r="G19" s="18"/>
      <c r="H19" s="17">
        <f t="shared" si="1"/>
        <v>100</v>
      </c>
      <c r="I19" s="18"/>
      <c r="J19" s="17">
        <f t="shared" si="2"/>
        <v>100</v>
      </c>
      <c r="K19" s="18"/>
      <c r="L19" s="17">
        <f t="shared" si="3"/>
        <v>100</v>
      </c>
      <c r="M19" s="18"/>
      <c r="N19" s="17">
        <f t="shared" si="4"/>
        <v>100</v>
      </c>
      <c r="O19" s="19"/>
      <c r="P19" s="17">
        <f t="shared" si="5"/>
        <v>100</v>
      </c>
      <c r="Q19" s="19"/>
      <c r="R19" s="17">
        <f t="shared" si="6"/>
        <v>100</v>
      </c>
      <c r="S19" s="19"/>
      <c r="T19" s="17">
        <f t="shared" si="7"/>
        <v>100</v>
      </c>
      <c r="U19" s="19"/>
      <c r="V19" s="121">
        <f t="shared" si="8"/>
        <v>100</v>
      </c>
      <c r="W19" s="99"/>
      <c r="Y19" t="str">
        <f t="shared" si="9"/>
        <v>PERCENTUAL CORRETO</v>
      </c>
    </row>
    <row r="20" spans="1:25" x14ac:dyDescent="0.25">
      <c r="A20" s="120" t="s">
        <v>368</v>
      </c>
      <c r="B20" s="16" t="str">
        <f>ORÇAMENTO!C23</f>
        <v>SUPRAESTRUTURA</v>
      </c>
      <c r="C20" s="17">
        <f>ORÇAMENTO!H23</f>
        <v>54008.93</v>
      </c>
      <c r="D20" s="25">
        <f t="shared" si="10"/>
        <v>0.21647754200412878</v>
      </c>
      <c r="E20" s="18"/>
      <c r="F20" s="17">
        <f t="shared" si="0"/>
        <v>0</v>
      </c>
      <c r="G20" s="18">
        <v>100</v>
      </c>
      <c r="H20" s="17">
        <f t="shared" si="1"/>
        <v>100</v>
      </c>
      <c r="I20" s="18"/>
      <c r="J20" s="17">
        <f t="shared" si="2"/>
        <v>100</v>
      </c>
      <c r="K20" s="18"/>
      <c r="L20" s="17">
        <f t="shared" si="3"/>
        <v>100</v>
      </c>
      <c r="M20" s="18"/>
      <c r="N20" s="17">
        <f t="shared" si="4"/>
        <v>100</v>
      </c>
      <c r="O20" s="19"/>
      <c r="P20" s="17">
        <f t="shared" si="5"/>
        <v>100</v>
      </c>
      <c r="Q20" s="19"/>
      <c r="R20" s="17">
        <f t="shared" si="6"/>
        <v>100</v>
      </c>
      <c r="S20" s="19"/>
      <c r="T20" s="17">
        <f t="shared" si="7"/>
        <v>100</v>
      </c>
      <c r="U20" s="19"/>
      <c r="V20" s="121">
        <f t="shared" si="8"/>
        <v>100</v>
      </c>
      <c r="W20" s="99"/>
      <c r="Y20" t="str">
        <f t="shared" si="9"/>
        <v>PERCENTUAL CORRETO</v>
      </c>
    </row>
    <row r="21" spans="1:25" x14ac:dyDescent="0.25">
      <c r="A21" s="120" t="s">
        <v>369</v>
      </c>
      <c r="B21" s="16" t="str">
        <f>ORÇAMENTO!C49</f>
        <v>COBERTURA</v>
      </c>
      <c r="C21" s="17">
        <f>ORÇAMENTO!H49</f>
        <v>66015.97</v>
      </c>
      <c r="D21" s="25">
        <f t="shared" si="10"/>
        <v>0.2646039260288679</v>
      </c>
      <c r="E21" s="18"/>
      <c r="F21" s="17">
        <f t="shared" si="0"/>
        <v>0</v>
      </c>
      <c r="G21" s="18">
        <v>100</v>
      </c>
      <c r="H21" s="17">
        <f t="shared" si="1"/>
        <v>100</v>
      </c>
      <c r="I21" s="18"/>
      <c r="J21" s="17">
        <f t="shared" si="2"/>
        <v>100</v>
      </c>
      <c r="K21" s="18"/>
      <c r="L21" s="17">
        <f t="shared" si="3"/>
        <v>100</v>
      </c>
      <c r="M21" s="18"/>
      <c r="N21" s="17">
        <f t="shared" si="4"/>
        <v>100</v>
      </c>
      <c r="O21" s="19"/>
      <c r="P21" s="17">
        <f t="shared" si="5"/>
        <v>100</v>
      </c>
      <c r="Q21" s="19"/>
      <c r="R21" s="17">
        <f t="shared" si="6"/>
        <v>100</v>
      </c>
      <c r="S21" s="19"/>
      <c r="T21" s="17">
        <f t="shared" si="7"/>
        <v>100</v>
      </c>
      <c r="U21" s="19"/>
      <c r="V21" s="121">
        <f t="shared" si="8"/>
        <v>100</v>
      </c>
      <c r="W21" s="99"/>
      <c r="Y21" t="str">
        <f t="shared" si="9"/>
        <v>PERCENTUAL CORRETO</v>
      </c>
    </row>
    <row r="22" spans="1:25" x14ac:dyDescent="0.25">
      <c r="A22" s="120" t="s">
        <v>370</v>
      </c>
      <c r="B22" s="16" t="str">
        <f>ORÇAMENTO!C54</f>
        <v>REVESTIMENTOS</v>
      </c>
      <c r="C22" s="17">
        <f>ORÇAMENTO!H55</f>
        <v>88420.23000000001</v>
      </c>
      <c r="D22" s="25">
        <f t="shared" si="10"/>
        <v>0.35440424488764599</v>
      </c>
      <c r="E22" s="18"/>
      <c r="F22" s="17">
        <f t="shared" si="0"/>
        <v>0</v>
      </c>
      <c r="G22" s="18"/>
      <c r="H22" s="17">
        <f t="shared" si="1"/>
        <v>0</v>
      </c>
      <c r="I22" s="18">
        <v>100</v>
      </c>
      <c r="J22" s="17">
        <f t="shared" si="2"/>
        <v>100</v>
      </c>
      <c r="K22" s="18"/>
      <c r="L22" s="17">
        <f t="shared" si="3"/>
        <v>100</v>
      </c>
      <c r="M22" s="18"/>
      <c r="N22" s="17">
        <f t="shared" si="4"/>
        <v>100</v>
      </c>
      <c r="O22" s="19"/>
      <c r="P22" s="17">
        <f t="shared" si="5"/>
        <v>100</v>
      </c>
      <c r="Q22" s="19"/>
      <c r="R22" s="17">
        <f t="shared" si="6"/>
        <v>100</v>
      </c>
      <c r="S22" s="19"/>
      <c r="T22" s="17">
        <f t="shared" si="7"/>
        <v>100</v>
      </c>
      <c r="U22" s="19"/>
      <c r="V22" s="121">
        <f t="shared" si="8"/>
        <v>100</v>
      </c>
      <c r="W22" s="99"/>
      <c r="Y22" t="str">
        <f t="shared" si="9"/>
        <v>PERCENTUAL CORRETO</v>
      </c>
    </row>
    <row r="23" spans="1:25" x14ac:dyDescent="0.25">
      <c r="A23" s="120" t="s">
        <v>371</v>
      </c>
      <c r="B23" s="16" t="str">
        <f>ORÇAMENTO!C71</f>
        <v>ESQUADRIAS</v>
      </c>
      <c r="C23" s="17">
        <f>ORÇAMENTO!H71</f>
        <v>18052.04</v>
      </c>
      <c r="D23" s="25">
        <f t="shared" si="10"/>
        <v>7.2355835365748092E-2</v>
      </c>
      <c r="E23" s="18"/>
      <c r="F23" s="17">
        <f t="shared" si="0"/>
        <v>0</v>
      </c>
      <c r="G23" s="18"/>
      <c r="H23" s="17">
        <f t="shared" si="1"/>
        <v>0</v>
      </c>
      <c r="I23" s="18">
        <v>100</v>
      </c>
      <c r="J23" s="17">
        <f t="shared" si="2"/>
        <v>100</v>
      </c>
      <c r="K23" s="18"/>
      <c r="L23" s="17">
        <f t="shared" si="3"/>
        <v>100</v>
      </c>
      <c r="M23" s="18"/>
      <c r="N23" s="17">
        <f t="shared" si="4"/>
        <v>100</v>
      </c>
      <c r="O23" s="19"/>
      <c r="P23" s="17">
        <f t="shared" si="5"/>
        <v>100</v>
      </c>
      <c r="Q23" s="19"/>
      <c r="R23" s="17">
        <f t="shared" si="6"/>
        <v>100</v>
      </c>
      <c r="S23" s="19"/>
      <c r="T23" s="17">
        <f t="shared" si="7"/>
        <v>100</v>
      </c>
      <c r="U23" s="19"/>
      <c r="V23" s="121">
        <f t="shared" si="8"/>
        <v>100</v>
      </c>
      <c r="W23" s="99"/>
      <c r="Y23" t="str">
        <f t="shared" si="9"/>
        <v>PERCENTUAL CORRETO</v>
      </c>
    </row>
    <row r="24" spans="1:25" x14ac:dyDescent="0.25">
      <c r="A24" s="120" t="s">
        <v>372</v>
      </c>
      <c r="B24" s="16" t="str">
        <f>ORÇAMENTO!C75</f>
        <v>INSTALAÇÕES HIDROSANITÁRIAS</v>
      </c>
      <c r="C24" s="17">
        <f>ORÇAMENTO!H76</f>
        <v>3806.02</v>
      </c>
      <c r="D24" s="25">
        <f t="shared" si="10"/>
        <v>1.5255215284186415E-2</v>
      </c>
      <c r="E24" s="18"/>
      <c r="F24" s="17">
        <f t="shared" si="0"/>
        <v>0</v>
      </c>
      <c r="G24" s="18"/>
      <c r="H24" s="17">
        <f t="shared" si="1"/>
        <v>0</v>
      </c>
      <c r="I24" s="18"/>
      <c r="J24" s="17">
        <f t="shared" si="2"/>
        <v>0</v>
      </c>
      <c r="K24" s="18">
        <v>100</v>
      </c>
      <c r="L24" s="17">
        <f t="shared" si="3"/>
        <v>100</v>
      </c>
      <c r="M24" s="18"/>
      <c r="N24" s="17">
        <f t="shared" si="4"/>
        <v>100</v>
      </c>
      <c r="O24" s="19"/>
      <c r="P24" s="17">
        <f t="shared" si="5"/>
        <v>100</v>
      </c>
      <c r="Q24" s="19"/>
      <c r="R24" s="17">
        <f t="shared" si="6"/>
        <v>100</v>
      </c>
      <c r="S24" s="19"/>
      <c r="T24" s="17">
        <f t="shared" si="7"/>
        <v>100</v>
      </c>
      <c r="U24" s="19"/>
      <c r="V24" s="121">
        <f t="shared" si="8"/>
        <v>100</v>
      </c>
      <c r="W24" s="99"/>
      <c r="Y24" t="str">
        <f t="shared" si="9"/>
        <v>PERCENTUAL CORRETO</v>
      </c>
    </row>
    <row r="25" spans="1:25" x14ac:dyDescent="0.25">
      <c r="A25" s="120" t="s">
        <v>373</v>
      </c>
      <c r="B25" s="16" t="str">
        <f>ORÇAMENTO!C90</f>
        <v>ESGOTO</v>
      </c>
      <c r="C25" s="17">
        <f>ORÇAMENTO!H90</f>
        <v>3142.05</v>
      </c>
      <c r="D25" s="25">
        <f t="shared" si="10"/>
        <v>1.2593903653600856E-2</v>
      </c>
      <c r="E25" s="18"/>
      <c r="F25" s="17">
        <f t="shared" si="0"/>
        <v>0</v>
      </c>
      <c r="G25" s="18">
        <v>100</v>
      </c>
      <c r="H25" s="17">
        <f t="shared" si="1"/>
        <v>100</v>
      </c>
      <c r="I25" s="18"/>
      <c r="J25" s="17">
        <f t="shared" si="2"/>
        <v>100</v>
      </c>
      <c r="K25" s="18"/>
      <c r="L25" s="17">
        <f t="shared" si="3"/>
        <v>100</v>
      </c>
      <c r="M25" s="18"/>
      <c r="N25" s="17">
        <f t="shared" si="4"/>
        <v>100</v>
      </c>
      <c r="O25" s="19"/>
      <c r="P25" s="17">
        <f t="shared" si="5"/>
        <v>100</v>
      </c>
      <c r="Q25" s="19"/>
      <c r="R25" s="17">
        <f t="shared" si="6"/>
        <v>100</v>
      </c>
      <c r="S25" s="19"/>
      <c r="T25" s="17">
        <f t="shared" si="7"/>
        <v>100</v>
      </c>
      <c r="U25" s="19"/>
      <c r="V25" s="121">
        <f t="shared" si="8"/>
        <v>100</v>
      </c>
      <c r="W25" s="99"/>
      <c r="Y25" t="str">
        <f t="shared" si="9"/>
        <v>PERCENTUAL CORRETO</v>
      </c>
    </row>
    <row r="26" spans="1:25" x14ac:dyDescent="0.25">
      <c r="A26" s="120" t="s">
        <v>374</v>
      </c>
      <c r="B26" s="16" t="str">
        <f>ORÇAMENTO!C100</f>
        <v>ELÉTRICA</v>
      </c>
      <c r="C26" s="17">
        <f>ORÇAMENTO!H100</f>
        <v>4016.9300000000003</v>
      </c>
      <c r="D26" s="25">
        <f t="shared" si="10"/>
        <v>1.610058064106519E-2</v>
      </c>
      <c r="E26" s="18"/>
      <c r="F26" s="17">
        <f t="shared" si="0"/>
        <v>0</v>
      </c>
      <c r="G26" s="18"/>
      <c r="H26" s="17">
        <f t="shared" si="1"/>
        <v>0</v>
      </c>
      <c r="I26" s="18">
        <v>100</v>
      </c>
      <c r="J26" s="17">
        <f t="shared" si="2"/>
        <v>100</v>
      </c>
      <c r="K26" s="18"/>
      <c r="L26" s="17">
        <f t="shared" si="3"/>
        <v>100</v>
      </c>
      <c r="M26" s="18"/>
      <c r="N26" s="17">
        <f t="shared" si="4"/>
        <v>100</v>
      </c>
      <c r="O26" s="19"/>
      <c r="P26" s="17">
        <f t="shared" si="5"/>
        <v>100</v>
      </c>
      <c r="Q26" s="19"/>
      <c r="R26" s="17">
        <f t="shared" si="6"/>
        <v>100</v>
      </c>
      <c r="S26" s="19"/>
      <c r="T26" s="17">
        <f t="shared" si="7"/>
        <v>100</v>
      </c>
      <c r="U26" s="19"/>
      <c r="V26" s="121">
        <f t="shared" si="8"/>
        <v>100</v>
      </c>
      <c r="W26" s="99"/>
      <c r="Y26" t="str">
        <f t="shared" si="9"/>
        <v>PERCENTUAL CORRETO</v>
      </c>
    </row>
    <row r="27" spans="1:25" x14ac:dyDescent="0.25">
      <c r="A27" s="146" t="s">
        <v>375</v>
      </c>
      <c r="B27" s="16" t="str">
        <f>ORÇAMENTO!C113</f>
        <v>LIMPEZA FINAL DE OBRA</v>
      </c>
      <c r="C27" s="17">
        <f>ORÇAMENTO!H113</f>
        <v>935.43000000000006</v>
      </c>
      <c r="D27" s="25">
        <f t="shared" si="10"/>
        <v>3.7493723189280397E-3</v>
      </c>
      <c r="E27" s="18"/>
      <c r="F27" s="17">
        <f t="shared" si="0"/>
        <v>0</v>
      </c>
      <c r="G27" s="18"/>
      <c r="H27" s="17">
        <f t="shared" si="1"/>
        <v>0</v>
      </c>
      <c r="I27" s="18"/>
      <c r="J27" s="17">
        <f t="shared" si="2"/>
        <v>0</v>
      </c>
      <c r="K27" s="18">
        <v>100</v>
      </c>
      <c r="L27" s="17">
        <f t="shared" si="3"/>
        <v>100</v>
      </c>
      <c r="M27" s="18"/>
      <c r="N27" s="17">
        <f t="shared" si="4"/>
        <v>100</v>
      </c>
      <c r="O27" s="19"/>
      <c r="P27" s="17">
        <f t="shared" si="5"/>
        <v>100</v>
      </c>
      <c r="Q27" s="19"/>
      <c r="R27" s="17">
        <f t="shared" si="6"/>
        <v>100</v>
      </c>
      <c r="S27" s="19"/>
      <c r="T27" s="17">
        <f t="shared" si="7"/>
        <v>100</v>
      </c>
      <c r="U27" s="19"/>
      <c r="V27" s="121">
        <f t="shared" si="8"/>
        <v>100</v>
      </c>
      <c r="W27" s="99"/>
      <c r="Y27" t="str">
        <f t="shared" si="9"/>
        <v>PERCENTUAL CORRETO</v>
      </c>
    </row>
    <row r="28" spans="1:25" hidden="1" x14ac:dyDescent="0.25">
      <c r="A28" s="120"/>
      <c r="B28" s="16"/>
      <c r="C28" s="17"/>
      <c r="D28" s="25">
        <f t="shared" si="10"/>
        <v>0</v>
      </c>
      <c r="E28" s="18"/>
      <c r="F28" s="17">
        <f t="shared" si="0"/>
        <v>0</v>
      </c>
      <c r="G28" s="18"/>
      <c r="H28" s="17">
        <f t="shared" si="1"/>
        <v>0</v>
      </c>
      <c r="I28" s="18"/>
      <c r="J28" s="17">
        <f t="shared" si="2"/>
        <v>0</v>
      </c>
      <c r="K28" s="18"/>
      <c r="L28" s="17">
        <f t="shared" si="3"/>
        <v>0</v>
      </c>
      <c r="M28" s="18"/>
      <c r="N28" s="17">
        <f t="shared" si="4"/>
        <v>0</v>
      </c>
      <c r="O28" s="19"/>
      <c r="P28" s="17">
        <f t="shared" si="5"/>
        <v>0</v>
      </c>
      <c r="Q28" s="19"/>
      <c r="R28" s="17">
        <f t="shared" si="6"/>
        <v>0</v>
      </c>
      <c r="S28" s="19"/>
      <c r="T28" s="17">
        <f t="shared" si="7"/>
        <v>0</v>
      </c>
      <c r="U28" s="19"/>
      <c r="V28" s="121">
        <f t="shared" si="8"/>
        <v>0</v>
      </c>
      <c r="W28" s="99"/>
      <c r="Y28" t="str">
        <f t="shared" si="9"/>
        <v>REVER PERCENTUAL ATÉ ATINGIR 100%- CASO NECESSÁRIO</v>
      </c>
    </row>
    <row r="29" spans="1:25" hidden="1" x14ac:dyDescent="0.25">
      <c r="A29" s="120"/>
      <c r="B29" s="16"/>
      <c r="C29" s="17"/>
      <c r="D29" s="25">
        <f t="shared" si="10"/>
        <v>0</v>
      </c>
      <c r="E29" s="18"/>
      <c r="F29" s="17">
        <f t="shared" si="0"/>
        <v>0</v>
      </c>
      <c r="G29" s="18"/>
      <c r="H29" s="17">
        <f t="shared" si="1"/>
        <v>0</v>
      </c>
      <c r="I29" s="18"/>
      <c r="J29" s="17">
        <f t="shared" si="2"/>
        <v>0</v>
      </c>
      <c r="K29" s="18"/>
      <c r="L29" s="17">
        <f t="shared" si="3"/>
        <v>0</v>
      </c>
      <c r="M29" s="18"/>
      <c r="N29" s="17">
        <f t="shared" si="4"/>
        <v>0</v>
      </c>
      <c r="O29" s="19"/>
      <c r="P29" s="17">
        <f t="shared" si="5"/>
        <v>0</v>
      </c>
      <c r="Q29" s="19"/>
      <c r="R29" s="17">
        <f t="shared" si="6"/>
        <v>0</v>
      </c>
      <c r="S29" s="19"/>
      <c r="T29" s="17">
        <f t="shared" si="7"/>
        <v>0</v>
      </c>
      <c r="U29" s="19"/>
      <c r="V29" s="121">
        <f t="shared" si="8"/>
        <v>0</v>
      </c>
      <c r="W29" s="99"/>
      <c r="Y29" t="str">
        <f t="shared" si="9"/>
        <v>REVER PERCENTUAL ATÉ ATINGIR 100%- CASO NECESSÁRIO</v>
      </c>
    </row>
    <row r="30" spans="1:25" hidden="1" x14ac:dyDescent="0.25">
      <c r="A30" s="120"/>
      <c r="B30" s="16"/>
      <c r="C30" s="17"/>
      <c r="D30" s="25">
        <f t="shared" si="10"/>
        <v>0</v>
      </c>
      <c r="E30" s="18"/>
      <c r="F30" s="17">
        <f t="shared" si="0"/>
        <v>0</v>
      </c>
      <c r="G30" s="18"/>
      <c r="H30" s="17">
        <f t="shared" si="1"/>
        <v>0</v>
      </c>
      <c r="I30" s="18"/>
      <c r="J30" s="17">
        <f t="shared" si="2"/>
        <v>0</v>
      </c>
      <c r="K30" s="18"/>
      <c r="L30" s="17">
        <f t="shared" si="3"/>
        <v>0</v>
      </c>
      <c r="M30" s="18"/>
      <c r="N30" s="17">
        <f t="shared" si="4"/>
        <v>0</v>
      </c>
      <c r="O30" s="19"/>
      <c r="P30" s="17">
        <f t="shared" si="5"/>
        <v>0</v>
      </c>
      <c r="Q30" s="19"/>
      <c r="R30" s="17">
        <f t="shared" si="6"/>
        <v>0</v>
      </c>
      <c r="S30" s="19"/>
      <c r="T30" s="17">
        <f t="shared" si="7"/>
        <v>0</v>
      </c>
      <c r="U30" s="19"/>
      <c r="V30" s="121">
        <f t="shared" si="8"/>
        <v>0</v>
      </c>
      <c r="W30" s="99"/>
      <c r="Y30" t="str">
        <f t="shared" si="9"/>
        <v>REVER PERCENTUAL ATÉ ATINGIR 100%- CASO NECESSÁRIO</v>
      </c>
    </row>
    <row r="31" spans="1:25" hidden="1" x14ac:dyDescent="0.25">
      <c r="A31" s="120"/>
      <c r="B31" s="16"/>
      <c r="C31" s="17"/>
      <c r="D31" s="25">
        <f t="shared" si="10"/>
        <v>0</v>
      </c>
      <c r="E31" s="18"/>
      <c r="F31" s="17">
        <f t="shared" si="0"/>
        <v>0</v>
      </c>
      <c r="G31" s="18"/>
      <c r="H31" s="17">
        <f t="shared" si="1"/>
        <v>0</v>
      </c>
      <c r="I31" s="18"/>
      <c r="J31" s="17">
        <f t="shared" si="2"/>
        <v>0</v>
      </c>
      <c r="K31" s="18"/>
      <c r="L31" s="17">
        <f t="shared" si="3"/>
        <v>0</v>
      </c>
      <c r="M31" s="18"/>
      <c r="N31" s="17">
        <f t="shared" si="4"/>
        <v>0</v>
      </c>
      <c r="O31" s="19"/>
      <c r="P31" s="17">
        <f t="shared" si="5"/>
        <v>0</v>
      </c>
      <c r="Q31" s="19"/>
      <c r="R31" s="17">
        <f t="shared" si="6"/>
        <v>0</v>
      </c>
      <c r="S31" s="19"/>
      <c r="T31" s="17">
        <f t="shared" si="7"/>
        <v>0</v>
      </c>
      <c r="U31" s="19"/>
      <c r="V31" s="121">
        <f t="shared" si="8"/>
        <v>0</v>
      </c>
      <c r="W31" s="99"/>
      <c r="Y31" t="str">
        <f t="shared" si="9"/>
        <v>REVER PERCENTUAL ATÉ ATINGIR 100%- CASO NECESSÁRIO</v>
      </c>
    </row>
    <row r="32" spans="1:25" hidden="1" x14ac:dyDescent="0.25">
      <c r="A32" s="120"/>
      <c r="B32" s="16"/>
      <c r="C32" s="17"/>
      <c r="D32" s="25">
        <f t="shared" si="10"/>
        <v>0</v>
      </c>
      <c r="E32" s="18"/>
      <c r="F32" s="17">
        <f t="shared" si="0"/>
        <v>0</v>
      </c>
      <c r="G32" s="18"/>
      <c r="H32" s="17">
        <f t="shared" si="1"/>
        <v>0</v>
      </c>
      <c r="I32" s="18"/>
      <c r="J32" s="17">
        <f t="shared" si="2"/>
        <v>0</v>
      </c>
      <c r="K32" s="18"/>
      <c r="L32" s="17">
        <f t="shared" si="3"/>
        <v>0</v>
      </c>
      <c r="M32" s="18"/>
      <c r="N32" s="17">
        <f t="shared" si="4"/>
        <v>0</v>
      </c>
      <c r="O32" s="19"/>
      <c r="P32" s="17">
        <f t="shared" si="5"/>
        <v>0</v>
      </c>
      <c r="Q32" s="19"/>
      <c r="R32" s="17">
        <f t="shared" si="6"/>
        <v>0</v>
      </c>
      <c r="S32" s="19"/>
      <c r="T32" s="17">
        <f t="shared" si="7"/>
        <v>0</v>
      </c>
      <c r="U32" s="19"/>
      <c r="V32" s="121">
        <f t="shared" si="8"/>
        <v>0</v>
      </c>
      <c r="W32" s="99"/>
      <c r="Y32" t="str">
        <f t="shared" si="9"/>
        <v>REVER PERCENTUAL ATÉ ATINGIR 100%- CASO NECESSÁRIO</v>
      </c>
    </row>
    <row r="33" spans="1:25" hidden="1" x14ac:dyDescent="0.25">
      <c r="A33" s="120"/>
      <c r="B33" s="16"/>
      <c r="C33" s="17"/>
      <c r="D33" s="25">
        <f t="shared" si="10"/>
        <v>0</v>
      </c>
      <c r="E33" s="18"/>
      <c r="F33" s="17">
        <f t="shared" si="0"/>
        <v>0</v>
      </c>
      <c r="G33" s="18"/>
      <c r="H33" s="17">
        <f t="shared" si="1"/>
        <v>0</v>
      </c>
      <c r="I33" s="18"/>
      <c r="J33" s="17">
        <f t="shared" si="2"/>
        <v>0</v>
      </c>
      <c r="K33" s="18"/>
      <c r="L33" s="17">
        <f t="shared" si="3"/>
        <v>0</v>
      </c>
      <c r="M33" s="18"/>
      <c r="N33" s="17">
        <f t="shared" si="4"/>
        <v>0</v>
      </c>
      <c r="O33" s="19"/>
      <c r="P33" s="17">
        <f t="shared" si="5"/>
        <v>0</v>
      </c>
      <c r="Q33" s="19"/>
      <c r="R33" s="17">
        <f t="shared" si="6"/>
        <v>0</v>
      </c>
      <c r="S33" s="19"/>
      <c r="T33" s="17">
        <f t="shared" si="7"/>
        <v>0</v>
      </c>
      <c r="U33" s="19"/>
      <c r="V33" s="121">
        <f t="shared" si="8"/>
        <v>0</v>
      </c>
      <c r="W33" s="99"/>
      <c r="Y33" t="str">
        <f t="shared" si="9"/>
        <v>REVER PERCENTUAL ATÉ ATINGIR 100%- CASO NECESSÁRIO</v>
      </c>
    </row>
    <row r="34" spans="1:25" hidden="1" x14ac:dyDescent="0.25">
      <c r="A34" s="120"/>
      <c r="B34" s="16"/>
      <c r="C34" s="17"/>
      <c r="D34" s="25">
        <f t="shared" si="10"/>
        <v>0</v>
      </c>
      <c r="E34" s="18"/>
      <c r="F34" s="17">
        <f t="shared" si="0"/>
        <v>0</v>
      </c>
      <c r="G34" s="18"/>
      <c r="H34" s="17">
        <f t="shared" si="1"/>
        <v>0</v>
      </c>
      <c r="I34" s="18"/>
      <c r="J34" s="17">
        <f t="shared" si="2"/>
        <v>0</v>
      </c>
      <c r="K34" s="18"/>
      <c r="L34" s="17">
        <f t="shared" si="3"/>
        <v>0</v>
      </c>
      <c r="M34" s="18"/>
      <c r="N34" s="17">
        <f t="shared" si="4"/>
        <v>0</v>
      </c>
      <c r="O34" s="19"/>
      <c r="P34" s="17">
        <f t="shared" si="5"/>
        <v>0</v>
      </c>
      <c r="Q34" s="19"/>
      <c r="R34" s="17">
        <f t="shared" si="6"/>
        <v>0</v>
      </c>
      <c r="S34" s="19"/>
      <c r="T34" s="17">
        <f t="shared" si="7"/>
        <v>0</v>
      </c>
      <c r="U34" s="19"/>
      <c r="V34" s="121">
        <f t="shared" si="8"/>
        <v>0</v>
      </c>
      <c r="W34" s="99"/>
      <c r="Y34" t="str">
        <f t="shared" si="9"/>
        <v>REVER PERCENTUAL ATÉ ATINGIR 100%- CASO NECESSÁRIO</v>
      </c>
    </row>
    <row r="35" spans="1:25" hidden="1" x14ac:dyDescent="0.25">
      <c r="A35" s="120"/>
      <c r="B35" s="16"/>
      <c r="C35" s="17"/>
      <c r="D35" s="25">
        <f t="shared" si="10"/>
        <v>0</v>
      </c>
      <c r="E35" s="18"/>
      <c r="F35" s="17">
        <f t="shared" si="0"/>
        <v>0</v>
      </c>
      <c r="G35" s="18"/>
      <c r="H35" s="17">
        <f t="shared" si="1"/>
        <v>0</v>
      </c>
      <c r="I35" s="18"/>
      <c r="J35" s="17">
        <f t="shared" si="2"/>
        <v>0</v>
      </c>
      <c r="K35" s="18"/>
      <c r="L35" s="17">
        <f t="shared" si="3"/>
        <v>0</v>
      </c>
      <c r="M35" s="18"/>
      <c r="N35" s="17">
        <f t="shared" si="4"/>
        <v>0</v>
      </c>
      <c r="O35" s="19"/>
      <c r="P35" s="17">
        <f t="shared" si="5"/>
        <v>0</v>
      </c>
      <c r="Q35" s="19"/>
      <c r="R35" s="17">
        <f t="shared" si="6"/>
        <v>0</v>
      </c>
      <c r="S35" s="19"/>
      <c r="T35" s="17">
        <f t="shared" si="7"/>
        <v>0</v>
      </c>
      <c r="U35" s="19"/>
      <c r="V35" s="121">
        <f t="shared" si="8"/>
        <v>0</v>
      </c>
      <c r="W35" s="99"/>
      <c r="Y35" t="str">
        <f t="shared" si="9"/>
        <v>REVER PERCENTUAL ATÉ ATINGIR 100%- CASO NECESSÁRIO</v>
      </c>
    </row>
    <row r="36" spans="1:25" hidden="1" x14ac:dyDescent="0.25">
      <c r="A36" s="120"/>
      <c r="B36" s="16"/>
      <c r="C36" s="17"/>
      <c r="D36" s="25">
        <f t="shared" si="10"/>
        <v>0</v>
      </c>
      <c r="E36" s="18"/>
      <c r="F36" s="17">
        <f t="shared" si="0"/>
        <v>0</v>
      </c>
      <c r="G36" s="18"/>
      <c r="H36" s="17">
        <f t="shared" si="1"/>
        <v>0</v>
      </c>
      <c r="I36" s="18"/>
      <c r="J36" s="17">
        <f t="shared" si="2"/>
        <v>0</v>
      </c>
      <c r="K36" s="18"/>
      <c r="L36" s="17">
        <f t="shared" si="3"/>
        <v>0</v>
      </c>
      <c r="M36" s="18"/>
      <c r="N36" s="17">
        <f t="shared" si="4"/>
        <v>0</v>
      </c>
      <c r="O36" s="19"/>
      <c r="P36" s="17">
        <f t="shared" si="5"/>
        <v>0</v>
      </c>
      <c r="Q36" s="19"/>
      <c r="R36" s="17">
        <f t="shared" si="6"/>
        <v>0</v>
      </c>
      <c r="S36" s="19"/>
      <c r="T36" s="17">
        <f t="shared" si="7"/>
        <v>0</v>
      </c>
      <c r="U36" s="19"/>
      <c r="V36" s="121">
        <f t="shared" si="8"/>
        <v>0</v>
      </c>
      <c r="W36" s="99"/>
      <c r="Y36" t="str">
        <f t="shared" si="9"/>
        <v>REVER PERCENTUAL ATÉ ATINGIR 100%- CASO NECESSÁRIO</v>
      </c>
    </row>
    <row r="37" spans="1:25" hidden="1" x14ac:dyDescent="0.25">
      <c r="A37" s="120"/>
      <c r="B37" s="16"/>
      <c r="C37" s="17"/>
      <c r="D37" s="25">
        <f t="shared" si="10"/>
        <v>0</v>
      </c>
      <c r="E37" s="18"/>
      <c r="F37" s="17">
        <f t="shared" si="0"/>
        <v>0</v>
      </c>
      <c r="G37" s="18"/>
      <c r="H37" s="17">
        <f t="shared" si="1"/>
        <v>0</v>
      </c>
      <c r="I37" s="18"/>
      <c r="J37" s="17">
        <f t="shared" si="2"/>
        <v>0</v>
      </c>
      <c r="K37" s="18"/>
      <c r="L37" s="17">
        <f t="shared" si="3"/>
        <v>0</v>
      </c>
      <c r="M37" s="18"/>
      <c r="N37" s="17">
        <f t="shared" si="4"/>
        <v>0</v>
      </c>
      <c r="O37" s="19"/>
      <c r="P37" s="17">
        <f t="shared" si="5"/>
        <v>0</v>
      </c>
      <c r="Q37" s="19"/>
      <c r="R37" s="17">
        <f t="shared" si="6"/>
        <v>0</v>
      </c>
      <c r="S37" s="19"/>
      <c r="T37" s="17">
        <f t="shared" si="7"/>
        <v>0</v>
      </c>
      <c r="U37" s="19"/>
      <c r="V37" s="121">
        <f t="shared" si="8"/>
        <v>0</v>
      </c>
      <c r="W37" s="99"/>
      <c r="Y37" t="str">
        <f t="shared" si="9"/>
        <v>REVER PERCENTUAL ATÉ ATINGIR 100%- CASO NECESSÁRIO</v>
      </c>
    </row>
    <row r="38" spans="1:25" hidden="1" x14ac:dyDescent="0.25">
      <c r="A38" s="120"/>
      <c r="B38" s="16"/>
      <c r="C38" s="17"/>
      <c r="D38" s="25">
        <f t="shared" si="10"/>
        <v>0</v>
      </c>
      <c r="E38" s="18"/>
      <c r="F38" s="17">
        <f t="shared" si="0"/>
        <v>0</v>
      </c>
      <c r="G38" s="18"/>
      <c r="H38" s="17">
        <f t="shared" si="1"/>
        <v>0</v>
      </c>
      <c r="I38" s="18"/>
      <c r="J38" s="17">
        <f t="shared" si="2"/>
        <v>0</v>
      </c>
      <c r="K38" s="18"/>
      <c r="L38" s="17">
        <f t="shared" si="3"/>
        <v>0</v>
      </c>
      <c r="M38" s="18"/>
      <c r="N38" s="17">
        <f t="shared" si="4"/>
        <v>0</v>
      </c>
      <c r="O38" s="19"/>
      <c r="P38" s="17">
        <f t="shared" si="5"/>
        <v>0</v>
      </c>
      <c r="Q38" s="19"/>
      <c r="R38" s="17">
        <f t="shared" si="6"/>
        <v>0</v>
      </c>
      <c r="S38" s="19"/>
      <c r="T38" s="17">
        <f t="shared" si="7"/>
        <v>0</v>
      </c>
      <c r="U38" s="19"/>
      <c r="V38" s="121">
        <f t="shared" si="8"/>
        <v>0</v>
      </c>
      <c r="W38" s="99"/>
      <c r="Y38" t="str">
        <f t="shared" si="9"/>
        <v>REVER PERCENTUAL ATÉ ATINGIR 100%- CASO NECESSÁRIO</v>
      </c>
    </row>
    <row r="39" spans="1:25" hidden="1" x14ac:dyDescent="0.25">
      <c r="A39" s="120"/>
      <c r="B39" s="16"/>
      <c r="C39" s="17"/>
      <c r="D39" s="25">
        <f t="shared" si="10"/>
        <v>0</v>
      </c>
      <c r="E39" s="18"/>
      <c r="F39" s="17">
        <f t="shared" si="0"/>
        <v>0</v>
      </c>
      <c r="G39" s="18"/>
      <c r="H39" s="17">
        <f t="shared" si="1"/>
        <v>0</v>
      </c>
      <c r="I39" s="18"/>
      <c r="J39" s="17">
        <f t="shared" si="2"/>
        <v>0</v>
      </c>
      <c r="K39" s="18"/>
      <c r="L39" s="17">
        <f t="shared" si="3"/>
        <v>0</v>
      </c>
      <c r="M39" s="18"/>
      <c r="N39" s="17">
        <f t="shared" si="4"/>
        <v>0</v>
      </c>
      <c r="O39" s="19"/>
      <c r="P39" s="17">
        <f t="shared" si="5"/>
        <v>0</v>
      </c>
      <c r="Q39" s="19"/>
      <c r="R39" s="17">
        <f t="shared" si="6"/>
        <v>0</v>
      </c>
      <c r="S39" s="19"/>
      <c r="T39" s="17">
        <f t="shared" si="7"/>
        <v>0</v>
      </c>
      <c r="U39" s="19"/>
      <c r="V39" s="121">
        <f t="shared" si="8"/>
        <v>0</v>
      </c>
      <c r="W39" s="99"/>
      <c r="Y39" t="str">
        <f t="shared" si="9"/>
        <v>REVER PERCENTUAL ATÉ ATINGIR 100%- CASO NECESSÁRIO</v>
      </c>
    </row>
    <row r="40" spans="1:25" hidden="1" x14ac:dyDescent="0.25">
      <c r="A40" s="120"/>
      <c r="B40" s="16"/>
      <c r="C40" s="17"/>
      <c r="D40" s="25">
        <f t="shared" si="10"/>
        <v>0</v>
      </c>
      <c r="E40" s="18"/>
      <c r="F40" s="17">
        <f t="shared" si="0"/>
        <v>0</v>
      </c>
      <c r="G40" s="18"/>
      <c r="H40" s="17">
        <f t="shared" si="1"/>
        <v>0</v>
      </c>
      <c r="I40" s="18"/>
      <c r="J40" s="17">
        <f t="shared" si="2"/>
        <v>0</v>
      </c>
      <c r="K40" s="18"/>
      <c r="L40" s="17">
        <f t="shared" si="3"/>
        <v>0</v>
      </c>
      <c r="M40" s="18"/>
      <c r="N40" s="17">
        <f t="shared" si="4"/>
        <v>0</v>
      </c>
      <c r="O40" s="19"/>
      <c r="P40" s="17">
        <f t="shared" si="5"/>
        <v>0</v>
      </c>
      <c r="Q40" s="19"/>
      <c r="R40" s="17">
        <f t="shared" si="6"/>
        <v>0</v>
      </c>
      <c r="S40" s="19"/>
      <c r="T40" s="17">
        <f t="shared" si="7"/>
        <v>0</v>
      </c>
      <c r="U40" s="19"/>
      <c r="V40" s="121">
        <f t="shared" si="8"/>
        <v>0</v>
      </c>
      <c r="W40" s="99"/>
      <c r="Y40" t="str">
        <f t="shared" si="9"/>
        <v>REVER PERCENTUAL ATÉ ATINGIR 100%- CASO NECESSÁRIO</v>
      </c>
    </row>
    <row r="41" spans="1:25" hidden="1" x14ac:dyDescent="0.25">
      <c r="A41" s="120"/>
      <c r="B41" s="16"/>
      <c r="C41" s="17"/>
      <c r="D41" s="25">
        <f t="shared" si="10"/>
        <v>0</v>
      </c>
      <c r="E41" s="18"/>
      <c r="F41" s="17">
        <f t="shared" ref="F41:F43" si="11">E41</f>
        <v>0</v>
      </c>
      <c r="G41" s="18"/>
      <c r="H41" s="17">
        <f>F41+G41</f>
        <v>0</v>
      </c>
      <c r="I41" s="18"/>
      <c r="J41" s="17">
        <f>H41+I41</f>
        <v>0</v>
      </c>
      <c r="K41" s="18"/>
      <c r="L41" s="17">
        <f>J41+K41</f>
        <v>0</v>
      </c>
      <c r="M41" s="18"/>
      <c r="N41" s="17">
        <f>L41+M41</f>
        <v>0</v>
      </c>
      <c r="O41" s="19"/>
      <c r="P41" s="17">
        <f>N41+O41</f>
        <v>0</v>
      </c>
      <c r="Q41" s="19"/>
      <c r="R41" s="17">
        <f>P41+Q41</f>
        <v>0</v>
      </c>
      <c r="S41" s="19"/>
      <c r="T41" s="17">
        <f>R41+S41</f>
        <v>0</v>
      </c>
      <c r="U41" s="19"/>
      <c r="V41" s="121">
        <f>T41+U41</f>
        <v>0</v>
      </c>
      <c r="W41" s="99"/>
      <c r="Y41" t="str">
        <f t="shared" si="9"/>
        <v>REVER PERCENTUAL ATÉ ATINGIR 100%- CASO NECESSÁRIO</v>
      </c>
    </row>
    <row r="42" spans="1:25" hidden="1" x14ac:dyDescent="0.25">
      <c r="A42" s="120"/>
      <c r="B42" s="16"/>
      <c r="C42" s="17"/>
      <c r="D42" s="25">
        <f t="shared" si="10"/>
        <v>0</v>
      </c>
      <c r="E42" s="18"/>
      <c r="F42" s="17">
        <f t="shared" si="11"/>
        <v>0</v>
      </c>
      <c r="G42" s="18"/>
      <c r="H42" s="17">
        <f t="shared" ref="H42" si="12">F42+G42</f>
        <v>0</v>
      </c>
      <c r="I42" s="18"/>
      <c r="J42" s="17">
        <f t="shared" ref="J42" si="13">H42+I42</f>
        <v>0</v>
      </c>
      <c r="K42" s="18"/>
      <c r="L42" s="17">
        <f t="shared" ref="L42" si="14">J42+K42</f>
        <v>0</v>
      </c>
      <c r="M42" s="18"/>
      <c r="N42" s="17">
        <f t="shared" ref="N42" si="15">L42+M42</f>
        <v>0</v>
      </c>
      <c r="O42" s="19"/>
      <c r="P42" s="17">
        <f t="shared" ref="P42" si="16">N42+O42</f>
        <v>0</v>
      </c>
      <c r="Q42" s="19"/>
      <c r="R42" s="17">
        <f t="shared" ref="R42:R43" si="17">P42+Q42</f>
        <v>0</v>
      </c>
      <c r="S42" s="19"/>
      <c r="T42" s="17">
        <f t="shared" ref="T42:T43" si="18">R42+S42</f>
        <v>0</v>
      </c>
      <c r="U42" s="19"/>
      <c r="V42" s="121">
        <f t="shared" ref="V42:V43" si="19">T42+U42</f>
        <v>0</v>
      </c>
      <c r="W42" s="99"/>
      <c r="Y42" t="str">
        <f t="shared" si="9"/>
        <v>REVER PERCENTUAL ATÉ ATINGIR 100%- CASO NECESSÁRIO</v>
      </c>
    </row>
    <row r="43" spans="1:25" x14ac:dyDescent="0.25">
      <c r="A43" s="120"/>
      <c r="B43" s="16"/>
      <c r="C43" s="17"/>
      <c r="D43" s="96">
        <f>((C43*100)/$C$45)/100</f>
        <v>0</v>
      </c>
      <c r="E43" s="18"/>
      <c r="F43" s="17">
        <f t="shared" si="11"/>
        <v>0</v>
      </c>
      <c r="G43" s="18"/>
      <c r="H43" s="17">
        <f t="shared" ref="H43" si="20">F43+G43</f>
        <v>0</v>
      </c>
      <c r="I43" s="18"/>
      <c r="J43" s="17">
        <f t="shared" ref="J43" si="21">H43+I43</f>
        <v>0</v>
      </c>
      <c r="K43" s="91"/>
      <c r="L43" s="17">
        <f t="shared" ref="L43" si="22">J43+K43</f>
        <v>0</v>
      </c>
      <c r="M43" s="91"/>
      <c r="N43" s="17">
        <f t="shared" ref="N43" si="23">L43+M43</f>
        <v>0</v>
      </c>
      <c r="O43" s="92"/>
      <c r="P43" s="17">
        <f t="shared" ref="P43" si="24">N43+O43</f>
        <v>0</v>
      </c>
      <c r="Q43" s="92"/>
      <c r="R43" s="17">
        <f t="shared" si="17"/>
        <v>0</v>
      </c>
      <c r="S43" s="92"/>
      <c r="T43" s="17">
        <f t="shared" si="18"/>
        <v>0</v>
      </c>
      <c r="U43" s="92"/>
      <c r="V43" s="121">
        <f t="shared" si="19"/>
        <v>0</v>
      </c>
      <c r="W43" s="99"/>
    </row>
    <row r="44" spans="1:25" x14ac:dyDescent="0.25">
      <c r="A44" s="122"/>
      <c r="B44" s="20" t="s">
        <v>26</v>
      </c>
      <c r="C44" s="26">
        <f>C45/SUM(C17:C22)</f>
        <v>1.1364345437624741</v>
      </c>
      <c r="D44" s="26">
        <f>SUM(D17:D22)</f>
        <v>0.87994509273647159</v>
      </c>
      <c r="E44" s="27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4.4459379815828912E-2</v>
      </c>
      <c r="F44" s="27">
        <f>E44</f>
        <v>4.4459379815828912E-2</v>
      </c>
      <c r="G44" s="27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0.49367537168659753</v>
      </c>
      <c r="H44" s="27">
        <f>G44</f>
        <v>0.49367537168659753</v>
      </c>
      <c r="I44" s="27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0.44286066089445925</v>
      </c>
      <c r="J44" s="27">
        <f>I44</f>
        <v>0.44286066089445925</v>
      </c>
      <c r="K44" s="27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1.9004587603114454E-2</v>
      </c>
      <c r="L44" s="27">
        <f>K44</f>
        <v>1.9004587603114454E-2</v>
      </c>
      <c r="M44" s="27"/>
      <c r="N44" s="27"/>
      <c r="O44" s="27"/>
      <c r="P44" s="27"/>
      <c r="Q44" s="27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7">
        <f>P44+Q44</f>
        <v>0</v>
      </c>
      <c r="S44" s="27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7">
        <f>R44+S44</f>
        <v>0</v>
      </c>
      <c r="U44" s="27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7">
        <f>T44+U44</f>
        <v>0</v>
      </c>
      <c r="W44" s="100"/>
    </row>
    <row r="45" spans="1:25" x14ac:dyDescent="0.25">
      <c r="A45" s="123"/>
      <c r="B45" s="22" t="s">
        <v>27</v>
      </c>
      <c r="C45" s="21">
        <f>SUM(C17:C43)</f>
        <v>249489.75999999998</v>
      </c>
      <c r="D45" s="26">
        <f>D44</f>
        <v>0.87994509273647159</v>
      </c>
      <c r="E45" s="163">
        <f>($C$45*E44)</f>
        <v>11092.159999999998</v>
      </c>
      <c r="F45" s="163"/>
      <c r="G45" s="163">
        <f>($C$45*G44)</f>
        <v>123166.95</v>
      </c>
      <c r="H45" s="163"/>
      <c r="I45" s="163">
        <f>($C$45*I44)</f>
        <v>110489.20000000001</v>
      </c>
      <c r="J45" s="163"/>
      <c r="K45" s="163">
        <f>($C$45*K44)</f>
        <v>4741.45</v>
      </c>
      <c r="L45" s="163"/>
      <c r="M45" s="164"/>
      <c r="N45" s="164"/>
      <c r="O45" s="164"/>
      <c r="P45" s="164"/>
      <c r="Q45" s="164">
        <f t="shared" ref="Q45" si="25">($C$45*Q44)</f>
        <v>0</v>
      </c>
      <c r="R45" s="164"/>
      <c r="S45" s="164">
        <f t="shared" ref="S45" si="26">($C$45*S44)</f>
        <v>0</v>
      </c>
      <c r="T45" s="164"/>
      <c r="U45" s="164">
        <f t="shared" ref="U45" si="27">($C$45*U44)</f>
        <v>0</v>
      </c>
      <c r="V45" s="174"/>
      <c r="W45" s="101"/>
    </row>
    <row r="46" spans="1:25" ht="15.75" thickBot="1" x14ac:dyDescent="0.3">
      <c r="A46" s="124"/>
      <c r="B46" s="125" t="s">
        <v>28</v>
      </c>
      <c r="C46" s="126"/>
      <c r="D46" s="126"/>
      <c r="E46" s="171">
        <f>E45</f>
        <v>11092.159999999998</v>
      </c>
      <c r="F46" s="171"/>
      <c r="G46" s="171">
        <f>G45+E46</f>
        <v>134259.10999999999</v>
      </c>
      <c r="H46" s="171"/>
      <c r="I46" s="171">
        <f>I45+G46</f>
        <v>244748.31</v>
      </c>
      <c r="J46" s="171"/>
      <c r="K46" s="171">
        <f>K45+I46</f>
        <v>249489.76</v>
      </c>
      <c r="L46" s="171"/>
      <c r="M46" s="172"/>
      <c r="N46" s="172"/>
      <c r="O46" s="172"/>
      <c r="P46" s="172"/>
      <c r="Q46" s="172">
        <f t="shared" ref="Q46" si="28">Q45+O46</f>
        <v>0</v>
      </c>
      <c r="R46" s="172"/>
      <c r="S46" s="172">
        <f t="shared" ref="S46" si="29">S45+Q46</f>
        <v>0</v>
      </c>
      <c r="T46" s="172"/>
      <c r="U46" s="172">
        <f t="shared" ref="U46" si="30">U45+S46</f>
        <v>0</v>
      </c>
      <c r="V46" s="175"/>
      <c r="W46" s="101"/>
    </row>
    <row r="48" spans="1:25" x14ac:dyDescent="0.25">
      <c r="A48" s="93"/>
      <c r="B48" s="93"/>
      <c r="C48" s="24"/>
      <c r="D48" s="93"/>
      <c r="E48" s="93"/>
      <c r="F48" s="93"/>
      <c r="G48" s="93"/>
      <c r="H48" s="93"/>
      <c r="I48" s="93"/>
      <c r="J48" s="93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</row>
    <row r="49" spans="1:23" x14ac:dyDescent="0.25">
      <c r="A49" s="24" t="s">
        <v>31</v>
      </c>
      <c r="B49" s="24"/>
      <c r="C49" s="24"/>
      <c r="D49" s="24" t="s">
        <v>69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</row>
    <row r="50" spans="1:23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</row>
    <row r="51" spans="1:23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</row>
    <row r="52" spans="1:23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</row>
    <row r="53" spans="1:23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1:23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</row>
    <row r="55" spans="1:23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</row>
    <row r="56" spans="1:23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</row>
    <row r="57" spans="1:23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</row>
  </sheetData>
  <sheetProtection algorithmName="SHA-512" hashValue="amyT9s5rvjom2RfNYxfVz36JXYOG0G4mk/dLwaKAkJleASJw1g8uAwrkbT0kw7Tp3bCMcWrGyW9aQGenb65Ujg==" saltValue="i5prwoHiq7pXpsVIShJZow==" spinCount="100000" sheet="1" selectLockedCells="1"/>
  <mergeCells count="31"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4" workbookViewId="0">
      <selection activeCell="F46" sqref="F46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3"/>
      <c r="B1" s="43"/>
      <c r="C1" s="43"/>
      <c r="D1" s="43"/>
      <c r="E1" s="43"/>
    </row>
    <row r="2" spans="1:5" x14ac:dyDescent="0.25">
      <c r="A2" s="43"/>
      <c r="B2" s="43"/>
      <c r="C2" s="43"/>
      <c r="D2" s="43"/>
      <c r="E2" s="43"/>
    </row>
    <row r="3" spans="1:5" x14ac:dyDescent="0.25">
      <c r="A3" s="43"/>
      <c r="B3" s="43"/>
      <c r="C3" s="43"/>
      <c r="D3" s="43"/>
      <c r="E3" s="43"/>
    </row>
    <row r="4" spans="1:5" x14ac:dyDescent="0.25">
      <c r="A4" s="43"/>
      <c r="B4" s="43"/>
      <c r="C4" s="43"/>
      <c r="D4" s="43"/>
      <c r="E4" s="43"/>
    </row>
    <row r="5" spans="1:5" x14ac:dyDescent="0.25">
      <c r="A5" s="43"/>
      <c r="B5" s="43"/>
      <c r="C5" s="43"/>
      <c r="D5" s="43"/>
      <c r="E5" s="43"/>
    </row>
    <row r="6" spans="1:5" x14ac:dyDescent="0.25">
      <c r="A6" s="43"/>
      <c r="B6" s="43"/>
      <c r="C6" s="43"/>
      <c r="D6" s="43"/>
      <c r="E6" s="43"/>
    </row>
    <row r="7" spans="1:5" x14ac:dyDescent="0.25">
      <c r="A7" s="43"/>
      <c r="B7" s="43"/>
      <c r="C7" s="43"/>
      <c r="D7" s="43"/>
      <c r="E7" s="43"/>
    </row>
    <row r="8" spans="1:5" x14ac:dyDescent="0.25">
      <c r="A8" s="185" t="s">
        <v>62</v>
      </c>
      <c r="B8" s="185"/>
      <c r="C8" s="185"/>
      <c r="D8" s="43"/>
      <c r="E8" s="86" t="s">
        <v>63</v>
      </c>
    </row>
    <row r="9" spans="1:5" x14ac:dyDescent="0.25">
      <c r="A9" s="43"/>
      <c r="B9" s="87"/>
      <c r="C9" s="87"/>
      <c r="D9" s="87"/>
      <c r="E9" s="88" t="s">
        <v>64</v>
      </c>
    </row>
    <row r="10" spans="1:5" x14ac:dyDescent="0.25">
      <c r="A10" s="43"/>
      <c r="B10" s="43"/>
      <c r="C10" s="43"/>
      <c r="D10" s="43"/>
      <c r="E10" s="43"/>
    </row>
    <row r="11" spans="1:5" x14ac:dyDescent="0.25">
      <c r="A11" s="89" t="s">
        <v>32</v>
      </c>
      <c r="B11" s="89" t="s">
        <v>84</v>
      </c>
      <c r="C11" s="206" t="s">
        <v>33</v>
      </c>
      <c r="D11" s="207"/>
      <c r="E11" s="208"/>
    </row>
    <row r="12" spans="1:5" x14ac:dyDescent="0.25">
      <c r="A12" s="34"/>
      <c r="B12" s="34"/>
      <c r="C12" s="209" t="str">
        <f>Import.Município</f>
        <v>CORONEL VIVIDA - PR</v>
      </c>
      <c r="D12" s="210"/>
      <c r="E12" s="211"/>
    </row>
    <row r="13" spans="1:5" x14ac:dyDescent="0.25">
      <c r="A13" s="35"/>
      <c r="B13" s="35"/>
      <c r="C13" s="36"/>
      <c r="D13" s="37"/>
      <c r="E13" s="37"/>
    </row>
    <row r="14" spans="1:5" ht="15" customHeight="1" x14ac:dyDescent="0.25">
      <c r="A14" s="90" t="s">
        <v>34</v>
      </c>
      <c r="B14" s="198" t="str">
        <f>ORÇAMENTO!A7</f>
        <v>OBJETO: REFORMA CAF - CENTRO DE ABASTECIMENTO FARMACEUTICO</v>
      </c>
      <c r="C14" s="200" t="str">
        <f>ORÇAMENTO!A8</f>
        <v>LOCALIZAÇÃO: Rua Primo Zeni, Jardim Luis Schiavini</v>
      </c>
      <c r="D14" s="201"/>
      <c r="E14" s="202"/>
    </row>
    <row r="15" spans="1:5" ht="25.5" customHeight="1" x14ac:dyDescent="0.25">
      <c r="A15" s="38" t="s">
        <v>65</v>
      </c>
      <c r="B15" s="199"/>
      <c r="C15" s="203"/>
      <c r="D15" s="204"/>
      <c r="E15" s="205"/>
    </row>
    <row r="16" spans="1:5" x14ac:dyDescent="0.25">
      <c r="A16" s="39"/>
      <c r="B16" s="40"/>
      <c r="C16" s="41"/>
      <c r="D16" s="41"/>
      <c r="E16" s="40"/>
    </row>
    <row r="17" spans="1:12" x14ac:dyDescent="0.25">
      <c r="A17" s="42" t="s">
        <v>35</v>
      </c>
      <c r="B17" s="40"/>
      <c r="C17" s="41"/>
      <c r="D17" s="41"/>
      <c r="E17" s="40"/>
    </row>
    <row r="18" spans="1:12" x14ac:dyDescent="0.25">
      <c r="A18" s="177" t="s">
        <v>123</v>
      </c>
      <c r="B18" s="178"/>
      <c r="C18" s="178"/>
      <c r="D18" s="178"/>
      <c r="E18" s="179"/>
    </row>
    <row r="19" spans="1:12" x14ac:dyDescent="0.25">
      <c r="A19" s="43"/>
      <c r="B19" s="43"/>
      <c r="C19" s="43"/>
      <c r="D19" s="43"/>
      <c r="E19" s="43"/>
    </row>
    <row r="20" spans="1:12" ht="15.75" thickBot="1" x14ac:dyDescent="0.3">
      <c r="A20" s="44" t="s">
        <v>36</v>
      </c>
      <c r="B20" s="45"/>
      <c r="C20" s="45"/>
      <c r="D20" s="46" t="s">
        <v>37</v>
      </c>
      <c r="E20" s="46" t="s">
        <v>38</v>
      </c>
    </row>
    <row r="21" spans="1:12" ht="15" customHeight="1" thickBot="1" x14ac:dyDescent="0.3">
      <c r="A21" s="47" t="s">
        <v>39</v>
      </c>
      <c r="B21" s="48"/>
      <c r="C21" s="48"/>
      <c r="D21" s="49" t="s">
        <v>40</v>
      </c>
      <c r="E21" s="50"/>
      <c r="H21" s="195" t="s">
        <v>70</v>
      </c>
      <c r="I21" s="196"/>
      <c r="J21" s="196"/>
      <c r="K21" s="197"/>
    </row>
    <row r="22" spans="1:12" ht="15.75" x14ac:dyDescent="0.25">
      <c r="A22" s="51" t="s">
        <v>41</v>
      </c>
      <c r="B22" s="52"/>
      <c r="C22" s="52"/>
      <c r="D22" s="53" t="s">
        <v>42</v>
      </c>
      <c r="E22" s="54"/>
      <c r="H22" s="115" t="s">
        <v>71</v>
      </c>
      <c r="I22" s="116" t="s">
        <v>72</v>
      </c>
      <c r="J22" s="116" t="s">
        <v>73</v>
      </c>
      <c r="K22" s="117" t="s">
        <v>74</v>
      </c>
    </row>
    <row r="23" spans="1:12" ht="15.75" x14ac:dyDescent="0.25">
      <c r="A23" s="51" t="s">
        <v>43</v>
      </c>
      <c r="B23" s="52"/>
      <c r="C23" s="52"/>
      <c r="D23" s="53" t="s">
        <v>44</v>
      </c>
      <c r="E23" s="54"/>
      <c r="H23" s="108" t="s">
        <v>75</v>
      </c>
      <c r="I23" s="102">
        <v>0.03</v>
      </c>
      <c r="J23" s="103">
        <v>0.04</v>
      </c>
      <c r="K23" s="109">
        <v>5.5E-2</v>
      </c>
    </row>
    <row r="24" spans="1:12" ht="15.75" x14ac:dyDescent="0.25">
      <c r="A24" s="51" t="s">
        <v>45</v>
      </c>
      <c r="B24" s="52"/>
      <c r="C24" s="52"/>
      <c r="D24" s="53" t="s">
        <v>46</v>
      </c>
      <c r="E24" s="54"/>
      <c r="H24" s="108" t="s">
        <v>76</v>
      </c>
      <c r="I24" s="104">
        <v>8.0000000000000002E-3</v>
      </c>
      <c r="J24" s="105">
        <v>8.0000000000000002E-3</v>
      </c>
      <c r="K24" s="110">
        <v>0.01</v>
      </c>
    </row>
    <row r="25" spans="1:12" ht="15.75" x14ac:dyDescent="0.25">
      <c r="A25" s="55" t="s">
        <v>47</v>
      </c>
      <c r="B25" s="56"/>
      <c r="C25" s="56"/>
      <c r="D25" s="53" t="s">
        <v>48</v>
      </c>
      <c r="E25" s="57"/>
      <c r="H25" s="108" t="s">
        <v>77</v>
      </c>
      <c r="I25" s="104">
        <v>9.7000000000000003E-3</v>
      </c>
      <c r="J25" s="105">
        <v>1.2699999999999999E-2</v>
      </c>
      <c r="K25" s="110">
        <v>1.2699999999999999E-2</v>
      </c>
    </row>
    <row r="26" spans="1:12" ht="15.75" x14ac:dyDescent="0.25">
      <c r="A26" s="55" t="s">
        <v>49</v>
      </c>
      <c r="B26" s="58" t="s">
        <v>50</v>
      </c>
      <c r="C26" s="59"/>
      <c r="D26" s="60" t="s">
        <v>51</v>
      </c>
      <c r="E26" s="57">
        <v>6.4999999999999997E-3</v>
      </c>
      <c r="H26" s="108" t="s">
        <v>78</v>
      </c>
      <c r="I26" s="104">
        <v>5.8999999999999999E-3</v>
      </c>
      <c r="J26" s="105">
        <v>1.23E-2</v>
      </c>
      <c r="K26" s="110">
        <v>1.3899999999999999E-2</v>
      </c>
    </row>
    <row r="27" spans="1:12" ht="16.5" thickBot="1" x14ac:dyDescent="0.3">
      <c r="A27" s="61"/>
      <c r="B27" s="58" t="s">
        <v>52</v>
      </c>
      <c r="C27" s="59"/>
      <c r="D27" s="60"/>
      <c r="E27" s="57">
        <v>0.03</v>
      </c>
      <c r="H27" s="108" t="s">
        <v>79</v>
      </c>
      <c r="I27" s="106">
        <v>6.1600000000000002E-2</v>
      </c>
      <c r="J27" s="107">
        <v>7.400000000000001E-2</v>
      </c>
      <c r="K27" s="111">
        <v>8.9600000000000013E-2</v>
      </c>
    </row>
    <row r="28" spans="1:12" ht="15.75" x14ac:dyDescent="0.25">
      <c r="A28" s="61"/>
      <c r="B28" s="58" t="s">
        <v>53</v>
      </c>
      <c r="C28" s="59"/>
      <c r="D28" s="60"/>
      <c r="E28" s="62">
        <f>IF(A18=" - Fornecimento de Materiais e Equipamentos (Aquisição direta)",0,ROUND(E37*D38,4))</f>
        <v>0.03</v>
      </c>
      <c r="H28" s="186" t="s">
        <v>81</v>
      </c>
      <c r="I28" s="187"/>
      <c r="J28" s="187"/>
      <c r="K28" s="188"/>
      <c r="L28" s="112">
        <v>3.6499999999999998E-2</v>
      </c>
    </row>
    <row r="29" spans="1:12" ht="15.75" x14ac:dyDescent="0.25">
      <c r="A29" s="61"/>
      <c r="B29" s="63" t="s">
        <v>54</v>
      </c>
      <c r="C29" s="65"/>
      <c r="D29" s="60"/>
      <c r="E29" s="66">
        <f>IF([2]Dados!$G$28="SELECIONAR","Ver DADOS",IF(A18=" - Fornecimento de Materiais e Equipamentos (Aquisição direta)",0,IF([2]Dados!$G$28="não desonerado",0%,4.5%)))</f>
        <v>4.4999999999999998E-2</v>
      </c>
      <c r="H29" s="189" t="s">
        <v>82</v>
      </c>
      <c r="I29" s="190"/>
      <c r="J29" s="190"/>
      <c r="K29" s="191"/>
      <c r="L29" s="113">
        <v>0.03</v>
      </c>
    </row>
    <row r="30" spans="1:12" ht="16.5" thickBot="1" x14ac:dyDescent="0.3">
      <c r="A30" s="67" t="s">
        <v>55</v>
      </c>
      <c r="B30" s="67"/>
      <c r="C30" s="67"/>
      <c r="D30" s="67"/>
      <c r="E30" s="68">
        <f>IF(A18=" - Fornecimento de Materiais e Equipamentos (Aquisição direta)",0,ROUND((((1+SUM(E$21:E$23))*(1+E$24)*(1+E$25))/(1-SUM(E$26:E$28)))-1,4))</f>
        <v>7.1199999999999999E-2</v>
      </c>
      <c r="H30" s="192" t="s">
        <v>80</v>
      </c>
      <c r="I30" s="193"/>
      <c r="J30" s="193"/>
      <c r="K30" s="194"/>
      <c r="L30" s="114">
        <v>4.4999999999999998E-2</v>
      </c>
    </row>
    <row r="31" spans="1:12" hidden="1" x14ac:dyDescent="0.25">
      <c r="A31" s="69" t="s">
        <v>56</v>
      </c>
      <c r="B31" s="70"/>
      <c r="C31" s="70"/>
      <c r="D31" s="70"/>
      <c r="E31" s="71">
        <f>IF(A18=" - Fornecimento de Materiais e Equipamentos (Aquisição direta)",0,ROUND((((1+SUM(E$21:E$23))*(1+E$24)*(1+E$25))/(1-SUM(E$26:E$29)))-1,4))</f>
        <v>0.1255</v>
      </c>
    </row>
    <row r="32" spans="1:12" x14ac:dyDescent="0.25">
      <c r="A32" s="43"/>
      <c r="B32" s="43"/>
      <c r="C32" s="43"/>
      <c r="D32" s="43"/>
      <c r="E32" s="43"/>
    </row>
    <row r="33" spans="1:5" x14ac:dyDescent="0.25">
      <c r="A33" s="43" t="s">
        <v>57</v>
      </c>
      <c r="B33" s="43"/>
      <c r="C33" s="43"/>
      <c r="D33" s="43"/>
      <c r="E33" s="43"/>
    </row>
    <row r="34" spans="1:5" x14ac:dyDescent="0.25">
      <c r="A34" s="43"/>
      <c r="B34" s="43"/>
      <c r="C34" s="43"/>
      <c r="D34" s="43"/>
      <c r="E34" s="43"/>
    </row>
    <row r="35" spans="1:5" x14ac:dyDescent="0.25">
      <c r="A35" s="180" t="str">
        <f>IF(AND(A18=" - Fornecimento de Materiais e Equipamentos (Aquisição direta)",E$31=0),"",IF(OR($AI$10&lt;$AK$10,$AI$10&gt;$AL$10)=TRUE(),$AK$21,""))</f>
        <v/>
      </c>
      <c r="B35" s="180"/>
      <c r="C35" s="180"/>
      <c r="D35" s="180"/>
      <c r="E35" s="180"/>
    </row>
    <row r="36" spans="1:5" x14ac:dyDescent="0.25">
      <c r="A36" s="72"/>
      <c r="B36" s="72"/>
      <c r="C36" s="72"/>
      <c r="D36" s="72"/>
      <c r="E36" s="72"/>
    </row>
    <row r="37" spans="1:5" ht="15.75" customHeight="1" x14ac:dyDescent="0.25">
      <c r="A37" s="181" t="s">
        <v>58</v>
      </c>
      <c r="B37" s="182"/>
      <c r="C37" s="182"/>
      <c r="D37" s="182"/>
      <c r="E37" s="73">
        <v>0.6</v>
      </c>
    </row>
    <row r="38" spans="1:5" x14ac:dyDescent="0.25">
      <c r="A38" s="181" t="s">
        <v>59</v>
      </c>
      <c r="B38" s="182"/>
      <c r="C38" s="182"/>
      <c r="D38" s="73">
        <v>0.05</v>
      </c>
      <c r="E38" s="72"/>
    </row>
    <row r="39" spans="1:5" x14ac:dyDescent="0.25">
      <c r="A39" s="74"/>
      <c r="B39" s="75"/>
      <c r="C39" s="75"/>
      <c r="D39" s="76"/>
      <c r="E39" s="77"/>
    </row>
    <row r="40" spans="1:5" x14ac:dyDescent="0.25">
      <c r="A40" s="183" t="s">
        <v>60</v>
      </c>
      <c r="B40" s="184"/>
      <c r="C40" s="184"/>
      <c r="D40" s="184"/>
      <c r="E40" s="184"/>
    </row>
    <row r="43" spans="1:5" x14ac:dyDescent="0.25">
      <c r="A43" s="78"/>
      <c r="B43" s="79"/>
      <c r="C43" s="80"/>
      <c r="D43" s="80"/>
      <c r="E43" s="80"/>
    </row>
    <row r="44" spans="1:5" x14ac:dyDescent="0.25">
      <c r="A44" s="64" t="s">
        <v>69</v>
      </c>
      <c r="B44" s="64"/>
      <c r="C44" s="56"/>
      <c r="D44" s="43"/>
      <c r="E44" s="43"/>
    </row>
    <row r="45" spans="1:5" x14ac:dyDescent="0.25">
      <c r="A45" s="176" t="s">
        <v>66</v>
      </c>
      <c r="B45" s="176"/>
      <c r="C45" s="176"/>
      <c r="D45" s="81" t="s">
        <v>61</v>
      </c>
      <c r="E45" s="82" t="s">
        <v>379</v>
      </c>
    </row>
    <row r="46" spans="1:5" x14ac:dyDescent="0.25">
      <c r="A46" s="176" t="s">
        <v>83</v>
      </c>
      <c r="B46" s="176"/>
      <c r="C46" s="176"/>
      <c r="D46" s="83"/>
      <c r="E46" s="83"/>
    </row>
    <row r="47" spans="1:5" x14ac:dyDescent="0.25">
      <c r="A47" s="83"/>
      <c r="B47" s="84"/>
      <c r="C47" s="85"/>
      <c r="D47" s="83"/>
      <c r="E47" s="83"/>
    </row>
  </sheetData>
  <sheetProtection algorithmName="SHA-512" hashValue="xXvD9Sf81cdowBiNyVgFVMBNf28kV+7cGwwHD1Mrr+xQGgMitOi+zyLmdlMRy4PebPoZdoGmxygENQXdprbjgw==" saltValue="Lz9BPNnMpFcf2Hu5jV5T5A==" spinCount="100000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ErrorMessage="1" sqref="A18 F18:J18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Usuário do Windows</cp:lastModifiedBy>
  <cp:lastPrinted>2022-05-06T11:46:12Z</cp:lastPrinted>
  <dcterms:created xsi:type="dcterms:W3CDTF">2013-05-17T17:26:46Z</dcterms:created>
  <dcterms:modified xsi:type="dcterms:W3CDTF">2022-05-09T16:03:01Z</dcterms:modified>
</cp:coreProperties>
</file>