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JEAN Felipe M\OBRAS 2022\3 CAMPINHOS - RECURSO PRÓPRIO\CAMPO 1\LICITAÇÃO - CAMPO 01\"/>
    </mc:Choice>
  </mc:AlternateContent>
  <xr:revisionPtr revIDLastSave="0" documentId="13_ncr:1_{22451252-1158-430E-B945-3CC6CAB2F6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ORÇAMENTO!$A$10:$G$68</definedName>
    <definedName name="_xlnm.Print_Area" localSheetId="2">BDI!$A$1:$E$46</definedName>
    <definedName name="_xlnm.Print_Area" localSheetId="1">CRONOGRAMA!$A$1:$V$49</definedName>
    <definedName name="_xlnm.Print_Area" localSheetId="0">ORÇAMENTO!$A$1:$G$76</definedName>
    <definedName name="BDI.TipoObra" hidden="1">[1]BDI!$A$138:$A$146</definedName>
    <definedName name="Import.CR">[2]Dados!$G$8</definedName>
    <definedName name="Import.Município">[2]Dados!$G$7</definedName>
    <definedName name="Import.Proponente">[2]Dados!$G$6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" i="2" l="1"/>
  <c r="B25" i="2"/>
  <c r="B24" i="2"/>
  <c r="B23" i="2"/>
  <c r="B22" i="2"/>
  <c r="B21" i="2"/>
  <c r="B20" i="2"/>
  <c r="B19" i="2"/>
  <c r="B18" i="2"/>
  <c r="B17" i="2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 s="1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F12" i="1" s="1"/>
  <c r="G12" i="1" s="1"/>
  <c r="I13" i="1"/>
  <c r="F13" i="1" s="1"/>
  <c r="G13" i="1" s="1"/>
  <c r="I14" i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I28" i="1"/>
  <c r="F28" i="1" s="1"/>
  <c r="G28" i="1" s="1"/>
  <c r="H27" i="1" s="1"/>
  <c r="C20" i="2" s="1"/>
  <c r="I29" i="1"/>
  <c r="I30" i="1"/>
  <c r="F30" i="1" s="1"/>
  <c r="G30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I36" i="1"/>
  <c r="I37" i="1"/>
  <c r="F37" i="1" s="1"/>
  <c r="G37" i="1" s="1"/>
  <c r="I38" i="1"/>
  <c r="F38" i="1" s="1"/>
  <c r="G38" i="1" s="1"/>
  <c r="I39" i="1"/>
  <c r="F39" i="1" s="1"/>
  <c r="G39" i="1" s="1"/>
  <c r="I40" i="1"/>
  <c r="F40" i="1" s="1"/>
  <c r="G40" i="1" s="1"/>
  <c r="I41" i="1"/>
  <c r="F41" i="1" s="1"/>
  <c r="G41" i="1" s="1"/>
  <c r="I42" i="1"/>
  <c r="F42" i="1" s="1"/>
  <c r="G42" i="1" s="1"/>
  <c r="I43" i="1"/>
  <c r="F43" i="1" s="1"/>
  <c r="G43" i="1" s="1"/>
  <c r="I44" i="1"/>
  <c r="F44" i="1" s="1"/>
  <c r="G44" i="1" s="1"/>
  <c r="I45" i="1"/>
  <c r="F45" i="1" s="1"/>
  <c r="G45" i="1" s="1"/>
  <c r="I46" i="1"/>
  <c r="F46" i="1" s="1"/>
  <c r="G46" i="1" s="1"/>
  <c r="I47" i="1"/>
  <c r="F47" i="1" s="1"/>
  <c r="G47" i="1" s="1"/>
  <c r="I48" i="1"/>
  <c r="F48" i="1" s="1"/>
  <c r="G48" i="1" s="1"/>
  <c r="I49" i="1"/>
  <c r="F49" i="1" s="1"/>
  <c r="G49" i="1" s="1"/>
  <c r="I50" i="1"/>
  <c r="F50" i="1" s="1"/>
  <c r="G50" i="1" s="1"/>
  <c r="I51" i="1"/>
  <c r="F51" i="1" s="1"/>
  <c r="G51" i="1" s="1"/>
  <c r="I52" i="1"/>
  <c r="F52" i="1" s="1"/>
  <c r="G52" i="1" s="1"/>
  <c r="I53" i="1"/>
  <c r="F53" i="1" s="1"/>
  <c r="G53" i="1" s="1"/>
  <c r="I54" i="1"/>
  <c r="F54" i="1" s="1"/>
  <c r="G54" i="1" s="1"/>
  <c r="I55" i="1"/>
  <c r="F55" i="1" s="1"/>
  <c r="G55" i="1" s="1"/>
  <c r="I56" i="1"/>
  <c r="F56" i="1" s="1"/>
  <c r="G56" i="1" s="1"/>
  <c r="I57" i="1"/>
  <c r="F57" i="1" s="1"/>
  <c r="G57" i="1" s="1"/>
  <c r="I58" i="1"/>
  <c r="F58" i="1" s="1"/>
  <c r="G58" i="1" s="1"/>
  <c r="I59" i="1"/>
  <c r="F59" i="1" s="1"/>
  <c r="G59" i="1" s="1"/>
  <c r="I60" i="1"/>
  <c r="F60" i="1" s="1"/>
  <c r="G60" i="1" s="1"/>
  <c r="I61" i="1"/>
  <c r="I62" i="1"/>
  <c r="F62" i="1" s="1"/>
  <c r="G62" i="1" s="1"/>
  <c r="H61" i="1" s="1"/>
  <c r="C24" i="2" s="1"/>
  <c r="I63" i="1"/>
  <c r="F63" i="1" s="1"/>
  <c r="G63" i="1" s="1"/>
  <c r="I64" i="1"/>
  <c r="F64" i="1" s="1"/>
  <c r="G64" i="1" s="1"/>
  <c r="I65" i="1"/>
  <c r="F65" i="1" s="1"/>
  <c r="G65" i="1" s="1"/>
  <c r="I66" i="1"/>
  <c r="F66" i="1" s="1"/>
  <c r="G66" i="1" s="1"/>
  <c r="I67" i="1"/>
  <c r="F67" i="1" s="1"/>
  <c r="G67" i="1" s="1"/>
  <c r="I68" i="1"/>
  <c r="F68" i="1" s="1"/>
  <c r="G68" i="1" s="1"/>
  <c r="H67" i="1" s="1"/>
  <c r="C26" i="2" s="1"/>
  <c r="H11" i="1" l="1"/>
  <c r="C17" i="2" s="1"/>
  <c r="H29" i="1"/>
  <c r="C21" i="2" s="1"/>
  <c r="H14" i="1"/>
  <c r="C18" i="2" s="1"/>
  <c r="H63" i="1"/>
  <c r="C25" i="2" s="1"/>
  <c r="H58" i="1"/>
  <c r="C23" i="2" s="1"/>
  <c r="H18" i="1"/>
  <c r="C19" i="2" s="1"/>
  <c r="H36" i="1"/>
  <c r="C22" i="2" s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70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8" i="5"/>
  <c r="C12" i="5"/>
  <c r="A12" i="2"/>
  <c r="C45" i="2" l="1"/>
  <c r="E31" i="5"/>
  <c r="A35" i="5" s="1"/>
  <c r="E30" i="5"/>
  <c r="D26" i="2" l="1"/>
  <c r="D20" i="2"/>
  <c r="D23" i="2"/>
  <c r="D21" i="2"/>
  <c r="D24" i="2"/>
  <c r="D25" i="2"/>
  <c r="D18" i="2"/>
  <c r="D22" i="2"/>
  <c r="D19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<sst xmlns="http://schemas.openxmlformats.org/spreadsheetml/2006/main" count="279" uniqueCount="216">
  <si>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</si>
  <si>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</si>
  <si>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</si>
  <si>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</si>
  <si>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</si>
  <si>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</si>
  <si>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</si>
  <si>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</si>
  <si>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</si>
  <si>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</si>
  <si>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</si>
  <si>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</si>
  <si>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</si>
  <si>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</si>
  <si>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</si>
  <si>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</si>
  <si>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</si>
  <si>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</si>
  <si>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</si>
  <si>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</si>
  <si>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</si>
  <si>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</si>
  <si>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</si>
  <si>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</si>
  <si>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</si>
  <si>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</si>
  <si>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</si>
  <si>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</si>
  <si>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</si>
  <si>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</si>
  <si>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</si>
  <si>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</si>
  <si>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</si>
  <si>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</si>
  <si>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</si>
  <si>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</si>
  <si>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</si>
  <si>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</si>
  <si>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</si>
  <si>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</si>
  <si>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</si>
  <si>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</si>
  <si>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</si>
  <si>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</si>
  <si>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</si>
  <si>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</si>
  <si>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</si>
  <si>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</si>
  <si>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</si>
  <si>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</si>
  <si>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</si>
  <si>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</si>
  <si>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</si>
  <si>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</si>
  <si>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</si>
  <si>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</si>
  <si>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</si>
  <si>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</si>
  <si>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</si>
  <si>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</si>
  <si>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</si>
  <si>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</si>
  <si>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</si>
  <si>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</si>
  <si>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</si>
  <si>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</si>
  <si>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</si>
  <si>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</si>
  <si>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</si>
  <si>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</si>
  <si>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</si>
  <si>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</si>
  <si>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</si>
  <si>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</si>
  <si>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</si>
  <si>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</si>
  <si>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</si>
  <si>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</si>
  <si>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</si>
  <si>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</si>
  <si>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</si>
  <si>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</si>
  <si>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</si>
  <si>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</si>
  <si>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</si>
  <si>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</si>
  <si>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</si>
  <si>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</si>
  <si>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>SERVIÇOS PRELIMINARES</t>
  </si>
  <si>
    <t>M</t>
  </si>
  <si>
    <t>-</t>
  </si>
  <si>
    <t/>
  </si>
  <si>
    <t>ESTACA BROCA DE CONCRETO, DIÂMETRO DE 20CM, ESCAVAÇÃO MANUAL COM TRADO CONCHA, COM ARMADURA DE ARRANQUE. AF_05/2020</t>
  </si>
  <si>
    <t>ARMAÇÃO DE BLOCO, VIGA BALDRAME OU SAPATA UTILIZANDO AÇO CA-50 DE 8 MM - MONTAGEM. AF_06/2017</t>
  </si>
  <si>
    <t>ESCAVAÇÃO MANUAL DE VALA COM PROFUNDIDADE MENOR OU IGUAL A 1,30 M. AF_02/2021</t>
  </si>
  <si>
    <t>REATERRO MANUAL APILOADO COM SOQUETE. AF_10/2017</t>
  </si>
  <si>
    <t>CABO DE COBRE FLEXÍVEL ISOLADO, 10 MM², ANTI-CHAMA 0,6/1,0 KV, PARA CIRCUITOS TERMINAIS - FORNECIMENTO E INSTALAÇÃO. AF_12/2015</t>
  </si>
  <si>
    <t>DISJUNTOR BIPOLAR TIPO DIN, CORRENTE NOMINAL DE 20A - FORNECIMENTO E INSTALAÇÃO. AF_10/2020</t>
  </si>
  <si>
    <t>EXECUÇÃO DE PASSEIO EM PISO INTERTRAVADO, COM BLOCO RETANGULAR COR NATURAL DE 20 X 10 CM, ESPESSURA 6 CM. AF_12/2015</t>
  </si>
  <si>
    <t>101173</t>
  </si>
  <si>
    <t>96545</t>
  </si>
  <si>
    <t>93358</t>
  </si>
  <si>
    <t>96995</t>
  </si>
  <si>
    <t>91933</t>
  </si>
  <si>
    <t>93662</t>
  </si>
  <si>
    <t>92396</t>
  </si>
  <si>
    <t>UN</t>
  </si>
  <si>
    <t>UND</t>
  </si>
  <si>
    <t>KG</t>
  </si>
  <si>
    <t xml:space="preserve">M2    </t>
  </si>
  <si>
    <t xml:space="preserve">UN    </t>
  </si>
  <si>
    <t>M³</t>
  </si>
  <si>
    <t>M²</t>
  </si>
  <si>
    <t>PLACA DE OBRA (PARA CONSTRUCAO CIVIL) EM CHAPA GALVANIZADA *N. 22*, ADESIVADA, DE *2,4 X 1,2* M (SEM POSTES PARA FIXACAO)</t>
  </si>
  <si>
    <t>LOCACAO CONVENCIONAL DE OBRA, UTILIZANDO GABARITO DE TÁBUAS CORRIDAS PONTALETADAS A CADA 2,00M -  2 UTILIZAÇÕES. AF_10/2018</t>
  </si>
  <si>
    <t>BASE DO CAMPO</t>
  </si>
  <si>
    <t>GEOTÊXTIL NÃO TECIDO 100% POLIÉSTER, RESISTÊNCIA A TRAÇÃO DE 9 KN/M (RT - 9), INSTALADO EM DRENO - FORNECIMENTO E INSTALAÇÃO. AF_07/2021</t>
  </si>
  <si>
    <t>LASTRO COM MATERIAL GRANULAR (PEDRA BRITADA N.1 E PEDRA BRITADA N.2), APLICADO EM PISOS OU LAJES SOBRE SOLO, ESPESSURA DE *10 CM*. AF_07/2019</t>
  </si>
  <si>
    <t>LASTRO COM PÓ DE PEDRA, COMPACTADO.</t>
  </si>
  <si>
    <t>DRENAGEM</t>
  </si>
  <si>
    <t>DRENO SUBSUPERFICIAL (SEÇÃO 0,30 X 0,30 M), COM TUBO DE PEAD CORRUGADO PERFURADO, DN 100 MM, ENCHIMENTO COM BRITA, ENVOLVIDO COM MANTA GEOTÊXTIL, INCLUSIVE ESCAVAÇÃO (30x60cm), E REATERRO APILOADO (30x30cm).</t>
  </si>
  <si>
    <t>m</t>
  </si>
  <si>
    <t>TUBO DE CONCRETO PARA REDES COLETORAS DE ÁGUAS PLUVIAIS, DIÂMETRO DE 400 MM, JUNTA RÍGIDA, INSTALADO EM LOCAL COM ALTO NÍVEL DE INTERFERÊNCIAS - FORNECIMENTO E ASSENTAMENTO. AF_12/2015</t>
  </si>
  <si>
    <t>CAIXA PARA BOCA DE LOBO SIMPLES RETANGULAR, EM CONCRETO PRÉ-MOLDADO, DIMENSÕES INTERNAS: 0,6X1,0X1,2 M. AF_12/2020</t>
  </si>
  <si>
    <t>CAIXA ENTERRADA HIDRÁULICA RETANGULAR, EM ALVENARIA COM BLOCOS DE CONCRETO, DIMENSÕES INTERNAS: 0,8X0,8X0,6 M PARA REDE DE DRENAGEM. AF_12/2020</t>
  </si>
  <si>
    <t>CAIXA ENTERRADA HIDRÁULICA RETANGULAR, EM ALVENARIA COM BLOCOS DE CONCRETO, DIMENSÕES INTERNAS: 0,6X0,6X0,6 M PARA REDE DE DRENAGEM. AF_12/2020</t>
  </si>
  <si>
    <t>CAIXA ENTERRADA HIDRÁULICA RETANGULAR, EM ALVENARIA COM BLOCOS DE CONCRETO, DIMENSÕES INTERNAS: 0,4X0,4X0,4 M PARA REDE DE ESGOTO. AF_12/2020</t>
  </si>
  <si>
    <t>RECOMPOSIÇÃO DE REVESTIMENTO EM CONCRETO ASFÁLTICO (AQUISIÇÃO EM USINA), PARA O FECHAMENTO DE VALAS - INCLUSO DEMOLIÇÃO DO PAVIMENTO. AF_12/2020</t>
  </si>
  <si>
    <t>RECOMPOSIÇÃO DE BASE E OU SUB-BASE PARA FECHAMENTO DE VALAS DE BRITA GRADUADA SIMPLES - INCLUSO RETIRADA E COLOCAÇÃO DO MATERIAL. AF_12/2020</t>
  </si>
  <si>
    <t>FUNDAÇÃO DO ALAMBRADO</t>
  </si>
  <si>
    <t>ESTRUTURA DO ALAMBRADO</t>
  </si>
  <si>
    <t>FABRICAÇÃO, MONTAGEM E DESMONTAGEM DE FÔRMA PARA VIGA BALDRAME, EM MADEIRA SERRADA, E=25 MM, 4 UTILIZAÇÕES. AF_06/2017</t>
  </si>
  <si>
    <t>ARMAÇÃO DE BLOCO, VIGA BALDRAME OU SAPATA UTILIZANDO AÇO CA-50 DE 6,3 MM - MONTAGEM. AF_06/2017</t>
  </si>
  <si>
    <t>CONCRETAGEM DE BLOCOS DE COROAMENTO E VIGAS BALDRAME, FCK 30 MPA, COM USO DE JERICA  LANÇAMENTO, ADENSAMENTO E ACABAMENTO. AF_06/2017</t>
  </si>
  <si>
    <t>TUBO DE AÇO GALVANIZADO COM COSTURA, CLASSE MÉDIA, DN 80 (3"), CONEXÃO ROSQUEADA, INSTALADO EM PRUMADAS - FORNECIMENTO E INSTALAÇÃO. AF_10/2020</t>
  </si>
  <si>
    <t>ALAMBRADO EM TUBOS DE AÇO GALVANIZADO, COM TELA LOSANGULAR GALVANIZADA (ATÉ ALT=4M) E REDE DE POLIETILENO (ALTURA ENTRE 4M ATÉ 7M) - CONFORME DETALHAMENTO EM PROJETO E MEMORIAL DESCRITIVO</t>
  </si>
  <si>
    <t>INSTALAÇÃO ELÉTRICA</t>
  </si>
  <si>
    <t>QUADRO DE MEDIÇÃO GERAL DE ENERGIA PARA 1 MEDIDOR DE SOBREPOR - FORNECIMENTO E INSTALAÇÃO. AF_10/2020</t>
  </si>
  <si>
    <t>QUADRO DE DISTRIBUICAO COM BARRAMENTO TRIFASICO, DE SOBREPOR, EM CHAPA DE ACO GALVANIZADO, PARA 12 DISJUNTORES DIN, 100 A</t>
  </si>
  <si>
    <t>DISJUNTOR BIPOLAR TIPO DIN, CORRENTE NOMINAL DE 50A - FORNECIMENTO E INSTALAÇÃO. AF_10/2020</t>
  </si>
  <si>
    <t>DISJUNTOR BIPOLAR TIPO DIN, CORRENTE NOMINAL DE 16A - FORNECIMENTO E INSTALAÇÃO. AF_10/2020</t>
  </si>
  <si>
    <t>CONTATOR TRIPOLAR I NOMINAL 22A - FORNECIMENTO E INSTALAÇÃO. AF_10/2020</t>
  </si>
  <si>
    <t>BOTOEIRA DE COMANDO LIGA/DESLIGA PARA QUADRO DE COMANDO, FORNECIMENTO E INSTALAÇÃO.</t>
  </si>
  <si>
    <t>ELETRODUTO FLEXÍVEL CORRUGADO, PEAD, DN 63 (2"), PARA REDE ENTERRADA DE DISTRIBUIÇÃO DE ENERGIA ELÉTRICA - FORNECIMENTO E INSTALAÇÃO. AF_12/2021</t>
  </si>
  <si>
    <t>ELETRODUTO DE AÇO GALVANIZADO, CLASSE LEVE, DN 20 MM (3/4), APARENTE, INSTALADO EM TETO - FORNECIMENTO E INSTALAÇÃO. AF_11/2016_P</t>
  </si>
  <si>
    <t>LUVA DE EMENDA PARA ELETRODUTO, AÇO GALVANIZADO, DN 20 MM (3/4  ), APARENTE, INSTALADA EM TETO - FORNECIMENTO E INSTALAÇÃO. AF_11/2016_P</t>
  </si>
  <si>
    <t>CABO DE COBRE FLEXÍVEL ISOLADO, 4 MM², ANTI-CHAMA 0,6/1,0 KV, PARA CIRCUITOS TERMINAIS - FORNECIMENTO E INSTALAÇÃO. AF_12/2015</t>
  </si>
  <si>
    <t>CABO DE COBRE FLEXÍVEL ISOLADO, 2,5 MM², ANTI-CHAMA 0,6/1,0 KV, PARA CIRCUITOS TERMINAIS - FORNECIMENTO E INSTALAÇÃO. AF_12/2015</t>
  </si>
  <si>
    <t>CAIXA ENTERRADA ELÉTRICA RETANGULAR, EM CONCRETO PRÉ-MOLDADO, FUNDO COM BRITA, DIMENSÕES INTERNAS: 0,4X0,4X0,4 M. AF_12/2020</t>
  </si>
  <si>
    <t>HASTE DE ATERRAMENTO 5/8  PARA SPDA - FORNECIMENTO E INSTALAÇÃO. AF_12/2017</t>
  </si>
  <si>
    <t>CORDOALHA DE COBRE NU 50 MM², NÃO ENTERRADA, COM ISOLADOR - FORNECIMENTO E INSTALAÇÃO. AF_12/2017</t>
  </si>
  <si>
    <t xml:space="preserve">CONJUNTO PARA ATERRAMENTO - Solda exotérmica, forma para solda exotérmica, parafuso, porca sextavada e arruelas inox  </t>
  </si>
  <si>
    <t>und</t>
  </si>
  <si>
    <t>LUMINÁRIA TIPO PROJETOR COM REATOR E LÂMPADA DE LED - FORNECIMENTO E INSTALAÇÃO CONFORME PROJETO ELÉTRICO</t>
  </si>
  <si>
    <t>POSTE METÁLICO COM ALTURA  DE 4M COM LUMINÁRIA 1 PÉTALA 100 W,CONFORME PROJETO E MEMORIAL DESCRITIVO.</t>
  </si>
  <si>
    <t>PASSEIO EM PAVER</t>
  </si>
  <si>
    <t>VIGA CONTENÇÃO DAS CALÇADAS, MOLDADA IN LOCO, EXECUTADA EM CONCRETO 15MPa E COLOCAÇÃO DE VERGALHÃO ø5mm - 10cm*20cm</t>
  </si>
  <si>
    <t>GRAMA SINTÉTICA</t>
  </si>
  <si>
    <t>FORNECIMENTO E INSTALAÇÃO DE GRAMA SINTÉTICA, CONFORME DETALHAMENTO EM PROJETO E MEMORIAL DESCRITIVO.</t>
  </si>
  <si>
    <t>TRAVE DE FUTEBOL</t>
  </si>
  <si>
    <t>CONCRETO FCK = 20MPA, TRAÇO 1:2,7:3 (EM MASSA SECA DE CIMENTO/ AREIA MÉDIA/ BRITA 1) - PREPARO MECÂNICO COM BETONEIRA 400 L. AF_05/2021</t>
  </si>
  <si>
    <t>ESTRUTURA METÁLICA DE TRAVES DE FUTEBOL, EM TUBOS DE AÇO GALVANIZADO, DIMENSÕES 4,00 X 2,30 X 1,00 M, COM ACABAMENTO E PINTURA, INCLUSIVE REDE EM FIO 100% NYLON COM PROTEÇÃO UV.</t>
  </si>
  <si>
    <t>PAR</t>
  </si>
  <si>
    <t>BANCOS</t>
  </si>
  <si>
    <t>BANCO DE CONCRETO ARMADO SIMPLES CONFORME PROJETO</t>
  </si>
  <si>
    <t>4813</t>
  </si>
  <si>
    <t>99059</t>
  </si>
  <si>
    <t>102712</t>
  </si>
  <si>
    <t>100324</t>
  </si>
  <si>
    <t>03</t>
  </si>
  <si>
    <t>04</t>
  </si>
  <si>
    <t>92219</t>
  </si>
  <si>
    <t>97935</t>
  </si>
  <si>
    <t>99262</t>
  </si>
  <si>
    <t>99260</t>
  </si>
  <si>
    <t>97905</t>
  </si>
  <si>
    <t>102098</t>
  </si>
  <si>
    <t>101849</t>
  </si>
  <si>
    <t>96536</t>
  </si>
  <si>
    <t>96555</t>
  </si>
  <si>
    <t>92343</t>
  </si>
  <si>
    <t>01</t>
  </si>
  <si>
    <t>101946</t>
  </si>
  <si>
    <t>39756</t>
  </si>
  <si>
    <t>93666</t>
  </si>
  <si>
    <t>93661</t>
  </si>
  <si>
    <t>101902</t>
  </si>
  <si>
    <t>06</t>
  </si>
  <si>
    <t>97668</t>
  </si>
  <si>
    <t>95745</t>
  </si>
  <si>
    <t>91929</t>
  </si>
  <si>
    <t>91927</t>
  </si>
  <si>
    <t>97882</t>
  </si>
  <si>
    <t>96974</t>
  </si>
  <si>
    <t>05</t>
  </si>
  <si>
    <t>02</t>
  </si>
  <si>
    <t>07</t>
  </si>
  <si>
    <t>CP 03</t>
  </si>
  <si>
    <t>1.1</t>
  </si>
  <si>
    <t>2.2</t>
  </si>
  <si>
    <t>1.2</t>
  </si>
  <si>
    <t>2.1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</si>
  <si>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</si>
  <si>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</si>
  <si>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</si>
  <si>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</si>
  <si>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</si>
  <si>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</si>
  <si>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</si>
  <si>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</si>
  <si>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</si>
  <si>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OBJETO: EXECUÇÃO CAMPO GRAMA SINTÉTICA - GERMANO ESTÉDILE</t>
  </si>
  <si>
    <t>LOCALIZAÇÃO: Rua Fioravante Marsaro esquina com a rua Luiz Peruzzo, Bairro Germano Stédile</t>
  </si>
  <si>
    <t>CORONEL VIVIDA, XX DE XXXXXXXXXXX DE 2022</t>
  </si>
  <si>
    <t>Construção de Praças Urbanas, Rodovias, Ferrovias e recapeamento e pavimentação de vias urbanas</t>
  </si>
  <si>
    <t>XX/XX/2022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</si>
</sst>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  <bgColor indexed="42"/>
      </patternFill>
    </fill>
  </fills>
  <borders count="7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8" fillId="0" borderId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6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6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7" borderId="53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2" fillId="8" borderId="2" xfId="0" applyFont="1" applyFill="1" applyBorder="1" applyAlignment="1" applyProtection="1">
      <alignment horizontal="center"/>
    </xf>
    <xf numFmtId="0" fontId="2" fillId="8" borderId="2" xfId="0" applyFont="1" applyFill="1" applyBorder="1" applyAlignment="1" applyProtection="1">
      <alignment horizontal="justify" vertical="top" wrapText="1"/>
    </xf>
    <xf numFmtId="4" fontId="2" fillId="8" borderId="2" xfId="0" applyNumberFormat="1" applyFont="1" applyFill="1" applyBorder="1" applyAlignment="1" applyProtection="1"/>
    <xf numFmtId="43" fontId="2" fillId="8" borderId="2" xfId="2" applyFont="1" applyFill="1" applyBorder="1" applyAlignment="1" applyProtection="1"/>
    <xf numFmtId="0" fontId="1" fillId="8" borderId="2" xfId="0" applyFont="1" applyFill="1" applyBorder="1" applyAlignment="1" applyProtection="1">
      <alignment horizontal="center"/>
    </xf>
    <xf numFmtId="0" fontId="1" fillId="8" borderId="2" xfId="0" applyFont="1" applyFill="1" applyBorder="1" applyAlignment="1" applyProtection="1">
      <alignment horizontal="justify" vertical="top" wrapText="1"/>
    </xf>
    <xf numFmtId="4" fontId="1" fillId="8" borderId="2" xfId="0" applyNumberFormat="1" applyFont="1" applyFill="1" applyBorder="1" applyAlignment="1" applyProtection="1"/>
    <xf numFmtId="43" fontId="1" fillId="8" borderId="2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8" borderId="5" xfId="0" applyFont="1" applyFill="1" applyBorder="1" applyAlignment="1" applyProtection="1">
      <alignment horizontal="center" vertical="top" wrapText="1"/>
    </xf>
    <xf numFmtId="0" fontId="1" fillId="8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165" fontId="29" fillId="9" borderId="70" xfId="3" applyFont="1" applyFill="1" applyBorder="1" applyAlignment="1" applyProtection="1">
      <alignment horizontal="center"/>
      <protection locked="0"/>
    </xf>
    <xf numFmtId="165" fontId="29" fillId="9" borderId="71" xfId="3" applyFont="1" applyFill="1" applyBorder="1" applyAlignment="1" applyProtection="1">
      <alignment horizontal="center"/>
      <protection locked="0"/>
    </xf>
    <xf numFmtId="165" fontId="29" fillId="9" borderId="72" xfId="3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7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7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7" borderId="55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7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</cellXfs>
  <cellStyles count="4">
    <cellStyle name="Moeda_Composicao BDI v2.1" xfId="3" xr:uid="{14483AD0-2D07-41F7-9E32-E164A0616A4E}"/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partamento%20de%20Engenharia%20-%20ENGENHARIA/JEAN%20Felipe%20M/OBRAS%202022/3%20CAMPINHOS%20-%20RECURSO%20PR&#211;PRIO/CAMPO%201/OR&#199;AMENTO%20-%20CAMPO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EVENTOS"/>
      <sheetName val="ORÇAMENTO"/>
      <sheetName val="CÁLCULO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9"/>
  <sheetViews>
    <sheetView tabSelected="1" workbookViewId="0"/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3"/>
      <c r="B1" s="23"/>
      <c r="C1" s="23"/>
      <c r="D1" s="23"/>
      <c r="E1" s="23"/>
      <c r="F1" s="23"/>
      <c r="G1" s="23"/>
      <c r="K1" s="143" t="s">
        <v>21</v>
      </c>
    </row>
    <row r="2" spans="1:13" ht="15" customHeight="1" x14ac:dyDescent="0.25">
      <c r="A2" s="23"/>
      <c r="B2" s="23"/>
      <c r="C2" s="23"/>
      <c r="D2" s="23"/>
      <c r="E2" s="23"/>
      <c r="F2" s="23"/>
      <c r="G2" s="23"/>
      <c r="I2" s="146" t="s">
        <v>8</v>
      </c>
      <c r="K2" s="144"/>
    </row>
    <row r="3" spans="1:13" ht="15" customHeight="1" x14ac:dyDescent="0.25">
      <c r="A3" s="23"/>
      <c r="B3" s="23"/>
      <c r="C3" s="24"/>
      <c r="D3" s="23"/>
      <c r="E3" s="23"/>
      <c r="F3" s="23"/>
      <c r="G3" s="23"/>
      <c r="I3" s="147"/>
      <c r="K3" s="144"/>
    </row>
    <row r="4" spans="1:13" ht="15" customHeight="1" x14ac:dyDescent="0.25">
      <c r="A4" s="23"/>
      <c r="B4" s="23"/>
      <c r="C4" s="24"/>
      <c r="D4" s="23"/>
      <c r="E4" s="23"/>
      <c r="F4" s="23"/>
      <c r="G4" s="23"/>
      <c r="I4" s="147"/>
      <c r="K4" s="144"/>
    </row>
    <row r="5" spans="1:13" ht="15" customHeight="1" x14ac:dyDescent="0.25">
      <c r="A5" s="23"/>
      <c r="B5" s="23"/>
      <c r="C5" s="23"/>
      <c r="D5" s="23"/>
      <c r="E5" s="23"/>
      <c r="F5" s="23"/>
      <c r="G5" s="23"/>
      <c r="I5" s="147"/>
      <c r="K5" s="144"/>
    </row>
    <row r="6" spans="1:13" ht="15" customHeight="1" x14ac:dyDescent="0.25">
      <c r="A6" s="23"/>
      <c r="B6" s="23"/>
      <c r="C6" s="23"/>
      <c r="D6" s="23"/>
      <c r="E6" s="23"/>
      <c r="F6" s="23"/>
      <c r="G6" s="23"/>
      <c r="I6" s="148"/>
      <c r="K6" s="144"/>
    </row>
    <row r="7" spans="1:13" ht="15.75" customHeight="1" x14ac:dyDescent="0.25">
      <c r="A7" s="141" t="s">
        <v>211</v>
      </c>
      <c r="B7" s="141"/>
      <c r="C7" s="141"/>
      <c r="D7" s="141"/>
      <c r="E7" s="141"/>
      <c r="F7" s="141"/>
      <c r="G7" s="141"/>
      <c r="K7" s="144"/>
    </row>
    <row r="8" spans="1:13" ht="15" customHeight="1" x14ac:dyDescent="0.25">
      <c r="A8" s="149" t="s">
        <v>212</v>
      </c>
      <c r="B8" s="149"/>
      <c r="C8" s="149"/>
      <c r="D8" s="149"/>
      <c r="E8" s="149"/>
      <c r="F8" s="149"/>
      <c r="G8" s="149"/>
      <c r="K8" s="144"/>
      <c r="L8" s="6" t="s">
        <v>9</v>
      </c>
    </row>
    <row r="9" spans="1:13" ht="15" customHeight="1" x14ac:dyDescent="0.25">
      <c r="A9" s="150"/>
      <c r="B9" s="151"/>
      <c r="C9" s="151"/>
      <c r="D9" s="151"/>
      <c r="E9" s="151"/>
      <c r="F9" s="151"/>
      <c r="G9" s="152"/>
      <c r="K9" s="145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G70</f>
        <v>418592.88000000006</v>
      </c>
    </row>
    <row r="11" spans="1:13" s="1" customFormat="1" x14ac:dyDescent="0.25">
      <c r="A11" s="132">
        <v>1</v>
      </c>
      <c r="B11" s="132"/>
      <c r="C11" s="133" t="s">
        <v>88</v>
      </c>
      <c r="D11" s="132" t="s">
        <v>90</v>
      </c>
      <c r="E11" s="134"/>
      <c r="F11" s="135"/>
      <c r="G11" s="135"/>
      <c r="H11" s="129">
        <f>SUM(G11:G13)</f>
        <v>9323.59</v>
      </c>
      <c r="I11" s="128">
        <f t="shared" ref="I11:I12" si="0">ROUND(L11-(L11*$K$10),2)</f>
        <v>0</v>
      </c>
      <c r="L11" s="6"/>
    </row>
    <row r="12" spans="1:13" s="1" customFormat="1" ht="33.75" x14ac:dyDescent="0.25">
      <c r="A12" s="136" t="s">
        <v>198</v>
      </c>
      <c r="B12" s="136" t="s">
        <v>165</v>
      </c>
      <c r="C12" s="137" t="s">
        <v>113</v>
      </c>
      <c r="D12" s="136" t="s">
        <v>109</v>
      </c>
      <c r="E12" s="138">
        <v>2.42</v>
      </c>
      <c r="F12" s="139">
        <f t="shared" ref="F12" si="1">ROUND(I12,2)</f>
        <v>369.5</v>
      </c>
      <c r="G12" s="139">
        <f t="shared" ref="G12" si="2">ROUND(F12*E12,2)</f>
        <v>894.19</v>
      </c>
      <c r="I12" s="128">
        <f t="shared" si="0"/>
        <v>369.5</v>
      </c>
      <c r="L12" s="6">
        <v>369.5</v>
      </c>
    </row>
    <row r="13" spans="1:13" s="1" customFormat="1" ht="33.75" x14ac:dyDescent="0.25">
      <c r="A13" s="136" t="s">
        <v>200</v>
      </c>
      <c r="B13" s="136" t="s">
        <v>166</v>
      </c>
      <c r="C13" s="137" t="s">
        <v>114</v>
      </c>
      <c r="D13" s="136" t="s">
        <v>89</v>
      </c>
      <c r="E13" s="138">
        <v>108</v>
      </c>
      <c r="F13" s="139">
        <f t="shared" ref="F13:F68" si="3">ROUND(I13,2)</f>
        <v>78.05</v>
      </c>
      <c r="G13" s="139">
        <f t="shared" ref="G13:G68" si="4">ROUND(F13*E13,2)</f>
        <v>8429.4</v>
      </c>
      <c r="I13" s="128">
        <f t="shared" ref="I13:I68" si="5">ROUND(L13-(L13*$K$10),2)</f>
        <v>78.05</v>
      </c>
      <c r="L13" s="6">
        <v>78.05</v>
      </c>
    </row>
    <row r="14" spans="1:13" s="1" customFormat="1" x14ac:dyDescent="0.25">
      <c r="A14" s="132">
        <v>2</v>
      </c>
      <c r="B14" s="136"/>
      <c r="C14" s="133" t="s">
        <v>115</v>
      </c>
      <c r="D14" s="136" t="s">
        <v>90</v>
      </c>
      <c r="E14" s="138">
        <v>0</v>
      </c>
      <c r="F14" s="139">
        <f t="shared" si="3"/>
        <v>0</v>
      </c>
      <c r="G14" s="139">
        <f t="shared" si="4"/>
        <v>0</v>
      </c>
      <c r="H14" s="129">
        <f>SUM(G14:G17)</f>
        <v>20291.48</v>
      </c>
      <c r="I14" s="128">
        <f t="shared" si="5"/>
        <v>0</v>
      </c>
      <c r="L14" s="6"/>
    </row>
    <row r="15" spans="1:13" s="1" customFormat="1" ht="33.75" x14ac:dyDescent="0.25">
      <c r="A15" s="136" t="s">
        <v>201</v>
      </c>
      <c r="B15" s="136" t="s">
        <v>167</v>
      </c>
      <c r="C15" s="137" t="s">
        <v>116</v>
      </c>
      <c r="D15" s="136" t="s">
        <v>67</v>
      </c>
      <c r="E15" s="138">
        <v>648</v>
      </c>
      <c r="F15" s="139">
        <f t="shared" si="3"/>
        <v>10.15</v>
      </c>
      <c r="G15" s="139">
        <f t="shared" si="4"/>
        <v>6577.2</v>
      </c>
      <c r="I15" s="128">
        <f t="shared" si="5"/>
        <v>10.15</v>
      </c>
      <c r="L15" s="6">
        <v>10.15</v>
      </c>
    </row>
    <row r="16" spans="1:13" s="1" customFormat="1" ht="33.75" x14ac:dyDescent="0.25">
      <c r="A16" s="136" t="s">
        <v>199</v>
      </c>
      <c r="B16" s="136" t="s">
        <v>168</v>
      </c>
      <c r="C16" s="137" t="s">
        <v>117</v>
      </c>
      <c r="D16" s="136" t="s">
        <v>68</v>
      </c>
      <c r="E16" s="138">
        <v>77.760000000000005</v>
      </c>
      <c r="F16" s="139">
        <f t="shared" si="3"/>
        <v>125.85</v>
      </c>
      <c r="G16" s="139">
        <f t="shared" si="4"/>
        <v>9786.1</v>
      </c>
      <c r="I16" s="128">
        <f t="shared" si="5"/>
        <v>125.85</v>
      </c>
      <c r="L16" s="6">
        <v>125.85</v>
      </c>
    </row>
    <row r="17" spans="1:12" s="1" customFormat="1" x14ac:dyDescent="0.25">
      <c r="A17" s="136" t="s">
        <v>202</v>
      </c>
      <c r="B17" s="136" t="s">
        <v>197</v>
      </c>
      <c r="C17" s="137" t="s">
        <v>118</v>
      </c>
      <c r="D17" s="136" t="s">
        <v>111</v>
      </c>
      <c r="E17" s="138">
        <v>32.4</v>
      </c>
      <c r="F17" s="139">
        <f t="shared" si="3"/>
        <v>121.24</v>
      </c>
      <c r="G17" s="139">
        <f t="shared" si="4"/>
        <v>3928.18</v>
      </c>
      <c r="I17" s="128">
        <f t="shared" si="5"/>
        <v>121.24</v>
      </c>
      <c r="L17" s="6">
        <v>121.24</v>
      </c>
    </row>
    <row r="18" spans="1:12" s="1" customFormat="1" x14ac:dyDescent="0.25">
      <c r="A18" s="132">
        <v>3</v>
      </c>
      <c r="B18" s="132"/>
      <c r="C18" s="133" t="s">
        <v>119</v>
      </c>
      <c r="D18" s="136" t="s">
        <v>90</v>
      </c>
      <c r="E18" s="138">
        <v>0</v>
      </c>
      <c r="F18" s="139">
        <f t="shared" si="3"/>
        <v>0</v>
      </c>
      <c r="G18" s="139">
        <f t="shared" si="4"/>
        <v>0</v>
      </c>
      <c r="H18" s="129">
        <f>SUM(G18:G26)</f>
        <v>45736.160000000003</v>
      </c>
      <c r="I18" s="128">
        <f t="shared" si="5"/>
        <v>0</v>
      </c>
      <c r="L18" s="6"/>
    </row>
    <row r="19" spans="1:12" s="1" customFormat="1" ht="45" x14ac:dyDescent="0.25">
      <c r="A19" s="136" t="s">
        <v>203</v>
      </c>
      <c r="B19" s="136" t="s">
        <v>170</v>
      </c>
      <c r="C19" s="137" t="s">
        <v>120</v>
      </c>
      <c r="D19" s="136" t="s">
        <v>121</v>
      </c>
      <c r="E19" s="138">
        <v>277.7</v>
      </c>
      <c r="F19" s="139">
        <f t="shared" si="3"/>
        <v>70.25</v>
      </c>
      <c r="G19" s="139">
        <f t="shared" si="4"/>
        <v>19508.43</v>
      </c>
      <c r="I19" s="128">
        <f t="shared" si="5"/>
        <v>70.25</v>
      </c>
      <c r="L19" s="6">
        <v>70.25</v>
      </c>
    </row>
    <row r="20" spans="1:12" s="1" customFormat="1" ht="45" x14ac:dyDescent="0.25">
      <c r="A20" s="136" t="s">
        <v>204</v>
      </c>
      <c r="B20" s="136" t="s">
        <v>171</v>
      </c>
      <c r="C20" s="137" t="s">
        <v>122</v>
      </c>
      <c r="D20" s="136" t="s">
        <v>89</v>
      </c>
      <c r="E20" s="138">
        <v>108.18</v>
      </c>
      <c r="F20" s="139">
        <f t="shared" si="3"/>
        <v>165.52</v>
      </c>
      <c r="G20" s="139">
        <f t="shared" si="4"/>
        <v>17905.95</v>
      </c>
      <c r="I20" s="128">
        <f t="shared" si="5"/>
        <v>165.52</v>
      </c>
      <c r="L20" s="6">
        <v>165.52</v>
      </c>
    </row>
    <row r="21" spans="1:12" s="1" customFormat="1" ht="33.75" x14ac:dyDescent="0.25">
      <c r="A21" s="136" t="s">
        <v>205</v>
      </c>
      <c r="B21" s="136" t="s">
        <v>172</v>
      </c>
      <c r="C21" s="137" t="s">
        <v>123</v>
      </c>
      <c r="D21" s="136" t="s">
        <v>106</v>
      </c>
      <c r="E21" s="138">
        <v>1</v>
      </c>
      <c r="F21" s="139">
        <f t="shared" si="3"/>
        <v>747.68</v>
      </c>
      <c r="G21" s="139">
        <f t="shared" si="4"/>
        <v>747.68</v>
      </c>
      <c r="I21" s="128">
        <f t="shared" si="5"/>
        <v>747.68</v>
      </c>
      <c r="L21" s="6">
        <v>747.68</v>
      </c>
    </row>
    <row r="22" spans="1:12" s="1" customFormat="1" ht="33.75" x14ac:dyDescent="0.25">
      <c r="A22" s="136" t="s">
        <v>206</v>
      </c>
      <c r="B22" s="136" t="s">
        <v>173</v>
      </c>
      <c r="C22" s="137" t="s">
        <v>124</v>
      </c>
      <c r="D22" s="136" t="s">
        <v>106</v>
      </c>
      <c r="E22" s="138">
        <v>2</v>
      </c>
      <c r="F22" s="139">
        <f t="shared" si="3"/>
        <v>762.69</v>
      </c>
      <c r="G22" s="139">
        <f t="shared" si="4"/>
        <v>1525.38</v>
      </c>
      <c r="I22" s="128">
        <f t="shared" si="5"/>
        <v>762.69</v>
      </c>
      <c r="L22" s="6">
        <v>762.69</v>
      </c>
    </row>
    <row r="23" spans="1:12" s="1" customFormat="1" ht="33.75" x14ac:dyDescent="0.25">
      <c r="A23" s="136" t="s">
        <v>207</v>
      </c>
      <c r="B23" s="136" t="s">
        <v>174</v>
      </c>
      <c r="C23" s="137" t="s">
        <v>125</v>
      </c>
      <c r="D23" s="136" t="s">
        <v>106</v>
      </c>
      <c r="E23" s="138">
        <v>3</v>
      </c>
      <c r="F23" s="139">
        <f t="shared" si="3"/>
        <v>539.51</v>
      </c>
      <c r="G23" s="139">
        <f t="shared" si="4"/>
        <v>1618.53</v>
      </c>
      <c r="H23" s="129"/>
      <c r="I23" s="128">
        <f t="shared" si="5"/>
        <v>539.51</v>
      </c>
      <c r="L23" s="6">
        <v>539.51</v>
      </c>
    </row>
    <row r="24" spans="1:12" s="1" customFormat="1" ht="33.75" x14ac:dyDescent="0.25">
      <c r="A24" s="136" t="s">
        <v>208</v>
      </c>
      <c r="B24" s="136" t="s">
        <v>175</v>
      </c>
      <c r="C24" s="137" t="s">
        <v>126</v>
      </c>
      <c r="D24" s="136" t="s">
        <v>106</v>
      </c>
      <c r="E24" s="138">
        <v>12</v>
      </c>
      <c r="F24" s="139">
        <f t="shared" si="3"/>
        <v>296.37</v>
      </c>
      <c r="G24" s="139">
        <f t="shared" si="4"/>
        <v>3556.44</v>
      </c>
      <c r="I24" s="128">
        <f t="shared" si="5"/>
        <v>296.37</v>
      </c>
      <c r="L24" s="6">
        <v>296.37</v>
      </c>
    </row>
    <row r="25" spans="1:12" s="1" customFormat="1" ht="33.75" x14ac:dyDescent="0.25">
      <c r="A25" s="136" t="s">
        <v>209</v>
      </c>
      <c r="B25" s="136" t="s">
        <v>176</v>
      </c>
      <c r="C25" s="137" t="s">
        <v>127</v>
      </c>
      <c r="D25" s="136" t="s">
        <v>68</v>
      </c>
      <c r="E25" s="138">
        <v>0.22</v>
      </c>
      <c r="F25" s="139">
        <f t="shared" si="3"/>
        <v>2208.5</v>
      </c>
      <c r="G25" s="139">
        <f t="shared" si="4"/>
        <v>485.87</v>
      </c>
      <c r="I25" s="128">
        <f t="shared" si="5"/>
        <v>2208.5</v>
      </c>
      <c r="L25" s="6">
        <v>2208.5</v>
      </c>
    </row>
    <row r="26" spans="1:12" s="1" customFormat="1" ht="33.75" x14ac:dyDescent="0.25">
      <c r="A26" s="136" t="s">
        <v>210</v>
      </c>
      <c r="B26" s="136" t="s">
        <v>177</v>
      </c>
      <c r="C26" s="137" t="s">
        <v>128</v>
      </c>
      <c r="D26" s="136" t="s">
        <v>68</v>
      </c>
      <c r="E26" s="138">
        <v>2.65</v>
      </c>
      <c r="F26" s="139">
        <f t="shared" si="3"/>
        <v>146.37</v>
      </c>
      <c r="G26" s="139">
        <f t="shared" si="4"/>
        <v>387.88</v>
      </c>
      <c r="I26" s="128">
        <f t="shared" si="5"/>
        <v>146.37</v>
      </c>
      <c r="L26" s="6">
        <v>146.37</v>
      </c>
    </row>
    <row r="27" spans="1:12" s="1" customFormat="1" x14ac:dyDescent="0.25">
      <c r="A27" s="132">
        <v>4</v>
      </c>
      <c r="B27" s="132"/>
      <c r="C27" s="133" t="s">
        <v>129</v>
      </c>
      <c r="D27" s="136"/>
      <c r="E27" s="138"/>
      <c r="F27" s="139"/>
      <c r="G27" s="139"/>
      <c r="H27" s="129">
        <f>G28</f>
        <v>5173.92</v>
      </c>
      <c r="I27" s="128">
        <f t="shared" si="5"/>
        <v>0</v>
      </c>
      <c r="L27" s="6"/>
    </row>
    <row r="28" spans="1:12" s="1" customFormat="1" ht="33.75" x14ac:dyDescent="0.25">
      <c r="A28" s="136"/>
      <c r="B28" s="136" t="s">
        <v>99</v>
      </c>
      <c r="C28" s="137" t="s">
        <v>92</v>
      </c>
      <c r="D28" s="136" t="s">
        <v>89</v>
      </c>
      <c r="E28" s="138">
        <v>72</v>
      </c>
      <c r="F28" s="139">
        <f t="shared" si="3"/>
        <v>71.86</v>
      </c>
      <c r="G28" s="139">
        <f t="shared" si="4"/>
        <v>5173.92</v>
      </c>
      <c r="H28" s="129"/>
      <c r="I28" s="128">
        <f t="shared" si="5"/>
        <v>71.86</v>
      </c>
      <c r="L28" s="6">
        <v>71.86</v>
      </c>
    </row>
    <row r="29" spans="1:12" s="1" customFormat="1" x14ac:dyDescent="0.25">
      <c r="A29" s="132">
        <v>5</v>
      </c>
      <c r="B29" s="132"/>
      <c r="C29" s="133" t="s">
        <v>130</v>
      </c>
      <c r="D29" s="136"/>
      <c r="E29" s="138"/>
      <c r="F29" s="139"/>
      <c r="G29" s="139"/>
      <c r="H29" s="129">
        <f>SUM(G29:G35)</f>
        <v>165642.23999999999</v>
      </c>
      <c r="I29" s="128">
        <f t="shared" si="5"/>
        <v>0</v>
      </c>
      <c r="L29" s="6"/>
    </row>
    <row r="30" spans="1:12" s="1" customFormat="1" ht="33.75" x14ac:dyDescent="0.25">
      <c r="A30" s="136"/>
      <c r="B30" s="136" t="s">
        <v>178</v>
      </c>
      <c r="C30" s="137" t="s">
        <v>131</v>
      </c>
      <c r="D30" s="136" t="s">
        <v>67</v>
      </c>
      <c r="E30" s="138">
        <v>43.2</v>
      </c>
      <c r="F30" s="139">
        <f t="shared" si="3"/>
        <v>108.9</v>
      </c>
      <c r="G30" s="139">
        <f t="shared" si="4"/>
        <v>4704.4799999999996</v>
      </c>
      <c r="I30" s="128">
        <f t="shared" si="5"/>
        <v>108.9</v>
      </c>
      <c r="L30" s="6">
        <v>108.9</v>
      </c>
    </row>
    <row r="31" spans="1:12" s="1" customFormat="1" ht="22.5" x14ac:dyDescent="0.25">
      <c r="A31" s="136"/>
      <c r="B31" s="136">
        <v>96544</v>
      </c>
      <c r="C31" s="137" t="s">
        <v>132</v>
      </c>
      <c r="D31" s="136" t="s">
        <v>108</v>
      </c>
      <c r="E31" s="138">
        <v>73.53</v>
      </c>
      <c r="F31" s="139">
        <f t="shared" si="3"/>
        <v>21.66</v>
      </c>
      <c r="G31" s="139">
        <f t="shared" si="4"/>
        <v>1592.66</v>
      </c>
      <c r="I31" s="128">
        <f t="shared" si="5"/>
        <v>21.66</v>
      </c>
      <c r="L31" s="6">
        <v>21.66</v>
      </c>
    </row>
    <row r="32" spans="1:12" s="1" customFormat="1" ht="22.5" x14ac:dyDescent="0.25">
      <c r="A32" s="136"/>
      <c r="B32" s="136" t="s">
        <v>100</v>
      </c>
      <c r="C32" s="137" t="s">
        <v>93</v>
      </c>
      <c r="D32" s="136" t="s">
        <v>108</v>
      </c>
      <c r="E32" s="138">
        <v>187.7</v>
      </c>
      <c r="F32" s="139">
        <f t="shared" si="3"/>
        <v>19.79</v>
      </c>
      <c r="G32" s="139">
        <f t="shared" si="4"/>
        <v>3714.58</v>
      </c>
      <c r="I32" s="128">
        <f t="shared" si="5"/>
        <v>19.79</v>
      </c>
      <c r="L32" s="6">
        <v>19.79</v>
      </c>
    </row>
    <row r="33" spans="1:12" s="1" customFormat="1" ht="33.75" x14ac:dyDescent="0.25">
      <c r="A33" s="136"/>
      <c r="B33" s="136" t="s">
        <v>179</v>
      </c>
      <c r="C33" s="137" t="s">
        <v>133</v>
      </c>
      <c r="D33" s="136" t="s">
        <v>68</v>
      </c>
      <c r="E33" s="138">
        <v>2.6</v>
      </c>
      <c r="F33" s="139">
        <f t="shared" si="3"/>
        <v>720.97</v>
      </c>
      <c r="G33" s="139">
        <f t="shared" si="4"/>
        <v>1874.52</v>
      </c>
      <c r="I33" s="128">
        <f t="shared" si="5"/>
        <v>720.97</v>
      </c>
      <c r="L33" s="6">
        <v>720.97</v>
      </c>
    </row>
    <row r="34" spans="1:12" s="1" customFormat="1" ht="33.75" x14ac:dyDescent="0.25">
      <c r="A34" s="136"/>
      <c r="B34" s="136" t="s">
        <v>180</v>
      </c>
      <c r="C34" s="137" t="s">
        <v>134</v>
      </c>
      <c r="D34" s="136" t="s">
        <v>89</v>
      </c>
      <c r="E34" s="138">
        <v>72</v>
      </c>
      <c r="F34" s="139">
        <f t="shared" si="3"/>
        <v>242.35</v>
      </c>
      <c r="G34" s="139">
        <f t="shared" si="4"/>
        <v>17449.2</v>
      </c>
      <c r="I34" s="128">
        <f t="shared" si="5"/>
        <v>242.35</v>
      </c>
      <c r="L34" s="6">
        <v>242.35</v>
      </c>
    </row>
    <row r="35" spans="1:12" s="1" customFormat="1" ht="45" x14ac:dyDescent="0.25">
      <c r="A35" s="136"/>
      <c r="B35" s="136" t="s">
        <v>181</v>
      </c>
      <c r="C35" s="137" t="s">
        <v>135</v>
      </c>
      <c r="D35" s="136" t="s">
        <v>112</v>
      </c>
      <c r="E35" s="138">
        <v>756</v>
      </c>
      <c r="F35" s="139">
        <f t="shared" si="3"/>
        <v>180.3</v>
      </c>
      <c r="G35" s="139">
        <f t="shared" si="4"/>
        <v>136306.79999999999</v>
      </c>
      <c r="I35" s="128">
        <f t="shared" si="5"/>
        <v>180.3</v>
      </c>
      <c r="L35" s="6">
        <v>180.3</v>
      </c>
    </row>
    <row r="36" spans="1:12" s="1" customFormat="1" x14ac:dyDescent="0.25">
      <c r="A36" s="132">
        <v>6</v>
      </c>
      <c r="B36" s="132"/>
      <c r="C36" s="133" t="s">
        <v>136</v>
      </c>
      <c r="D36" s="136"/>
      <c r="E36" s="138"/>
      <c r="F36" s="139"/>
      <c r="G36" s="139"/>
      <c r="H36" s="129">
        <f>SUM(G36:G57)</f>
        <v>32839.920000000006</v>
      </c>
      <c r="I36" s="128">
        <f t="shared" si="5"/>
        <v>0</v>
      </c>
      <c r="L36" s="6"/>
    </row>
    <row r="37" spans="1:12" s="1" customFormat="1" ht="22.5" x14ac:dyDescent="0.25">
      <c r="A37" s="136"/>
      <c r="B37" s="136" t="s">
        <v>182</v>
      </c>
      <c r="C37" s="137" t="s">
        <v>137</v>
      </c>
      <c r="D37" s="136" t="s">
        <v>106</v>
      </c>
      <c r="E37" s="138">
        <v>1</v>
      </c>
      <c r="F37" s="139">
        <f t="shared" si="3"/>
        <v>215.64</v>
      </c>
      <c r="G37" s="139">
        <f t="shared" si="4"/>
        <v>215.64</v>
      </c>
      <c r="I37" s="128">
        <f t="shared" si="5"/>
        <v>215.64</v>
      </c>
      <c r="L37" s="6">
        <v>215.64</v>
      </c>
    </row>
    <row r="38" spans="1:12" s="1" customFormat="1" ht="33.75" x14ac:dyDescent="0.25">
      <c r="A38" s="136"/>
      <c r="B38" s="136" t="s">
        <v>183</v>
      </c>
      <c r="C38" s="137" t="s">
        <v>138</v>
      </c>
      <c r="D38" s="136" t="s">
        <v>110</v>
      </c>
      <c r="E38" s="138">
        <v>1</v>
      </c>
      <c r="F38" s="139">
        <f t="shared" si="3"/>
        <v>638.23</v>
      </c>
      <c r="G38" s="139">
        <f t="shared" si="4"/>
        <v>638.23</v>
      </c>
      <c r="I38" s="128">
        <f t="shared" si="5"/>
        <v>638.23</v>
      </c>
      <c r="L38" s="6">
        <v>638.23</v>
      </c>
    </row>
    <row r="39" spans="1:12" s="1" customFormat="1" ht="22.5" x14ac:dyDescent="0.25">
      <c r="A39" s="136"/>
      <c r="B39" s="136" t="s">
        <v>184</v>
      </c>
      <c r="C39" s="137" t="s">
        <v>139</v>
      </c>
      <c r="D39" s="136" t="s">
        <v>106</v>
      </c>
      <c r="E39" s="138">
        <v>1</v>
      </c>
      <c r="F39" s="139">
        <f t="shared" si="3"/>
        <v>101.65</v>
      </c>
      <c r="G39" s="139">
        <f t="shared" si="4"/>
        <v>101.65</v>
      </c>
      <c r="I39" s="128">
        <f t="shared" si="5"/>
        <v>101.65</v>
      </c>
      <c r="L39" s="6">
        <v>101.65</v>
      </c>
    </row>
    <row r="40" spans="1:12" s="1" customFormat="1" ht="22.5" x14ac:dyDescent="0.25">
      <c r="A40" s="136"/>
      <c r="B40" s="136" t="s">
        <v>185</v>
      </c>
      <c r="C40" s="137" t="s">
        <v>140</v>
      </c>
      <c r="D40" s="136" t="s">
        <v>106</v>
      </c>
      <c r="E40" s="138">
        <v>1</v>
      </c>
      <c r="F40" s="139">
        <f t="shared" si="3"/>
        <v>82.31</v>
      </c>
      <c r="G40" s="139">
        <f t="shared" si="4"/>
        <v>82.31</v>
      </c>
      <c r="I40" s="128">
        <f t="shared" si="5"/>
        <v>82.31</v>
      </c>
      <c r="L40" s="6">
        <v>82.31</v>
      </c>
    </row>
    <row r="41" spans="1:12" s="1" customFormat="1" ht="22.5" x14ac:dyDescent="0.25">
      <c r="A41" s="136"/>
      <c r="B41" s="136" t="s">
        <v>104</v>
      </c>
      <c r="C41" s="137" t="s">
        <v>97</v>
      </c>
      <c r="D41" s="136" t="s">
        <v>106</v>
      </c>
      <c r="E41" s="138">
        <v>1</v>
      </c>
      <c r="F41" s="139">
        <f t="shared" si="3"/>
        <v>85.38</v>
      </c>
      <c r="G41" s="139">
        <f t="shared" si="4"/>
        <v>85.38</v>
      </c>
      <c r="I41" s="128">
        <f t="shared" si="5"/>
        <v>85.38</v>
      </c>
      <c r="L41" s="6">
        <v>85.38</v>
      </c>
    </row>
    <row r="42" spans="1:12" s="1" customFormat="1" ht="22.5" x14ac:dyDescent="0.25">
      <c r="A42" s="136"/>
      <c r="B42" s="136" t="s">
        <v>186</v>
      </c>
      <c r="C42" s="137" t="s">
        <v>141</v>
      </c>
      <c r="D42" s="136" t="s">
        <v>106</v>
      </c>
      <c r="E42" s="138">
        <v>1</v>
      </c>
      <c r="F42" s="139">
        <f t="shared" si="3"/>
        <v>203.25</v>
      </c>
      <c r="G42" s="139">
        <f t="shared" si="4"/>
        <v>203.25</v>
      </c>
      <c r="H42" s="129"/>
      <c r="I42" s="128">
        <f t="shared" si="5"/>
        <v>203.25</v>
      </c>
      <c r="L42" s="6">
        <v>203.25</v>
      </c>
    </row>
    <row r="43" spans="1:12" s="1" customFormat="1" ht="22.5" x14ac:dyDescent="0.25">
      <c r="A43" s="136"/>
      <c r="B43" s="136" t="s">
        <v>187</v>
      </c>
      <c r="C43" s="137" t="s">
        <v>142</v>
      </c>
      <c r="D43" s="136" t="s">
        <v>107</v>
      </c>
      <c r="E43" s="138">
        <v>1</v>
      </c>
      <c r="F43" s="139">
        <f t="shared" si="3"/>
        <v>74.61</v>
      </c>
      <c r="G43" s="139">
        <f t="shared" si="4"/>
        <v>74.61</v>
      </c>
      <c r="I43" s="128">
        <f t="shared" si="5"/>
        <v>74.61</v>
      </c>
      <c r="L43" s="6">
        <v>74.61</v>
      </c>
    </row>
    <row r="44" spans="1:12" s="1" customFormat="1" ht="22.5" x14ac:dyDescent="0.25">
      <c r="A44" s="136"/>
      <c r="B44" s="136" t="s">
        <v>101</v>
      </c>
      <c r="C44" s="137" t="s">
        <v>94</v>
      </c>
      <c r="D44" s="136" t="s">
        <v>68</v>
      </c>
      <c r="E44" s="138">
        <v>11.1</v>
      </c>
      <c r="F44" s="139">
        <f t="shared" si="3"/>
        <v>107.45</v>
      </c>
      <c r="G44" s="139">
        <f t="shared" si="4"/>
        <v>1192.7</v>
      </c>
      <c r="I44" s="128">
        <f t="shared" si="5"/>
        <v>107.45</v>
      </c>
      <c r="L44" s="6">
        <v>107.45</v>
      </c>
    </row>
    <row r="45" spans="1:12" s="1" customFormat="1" x14ac:dyDescent="0.25">
      <c r="A45" s="136"/>
      <c r="B45" s="136" t="s">
        <v>102</v>
      </c>
      <c r="C45" s="137" t="s">
        <v>95</v>
      </c>
      <c r="D45" s="136" t="s">
        <v>68</v>
      </c>
      <c r="E45" s="138">
        <v>11.1</v>
      </c>
      <c r="F45" s="139">
        <f t="shared" si="3"/>
        <v>65.14</v>
      </c>
      <c r="G45" s="139">
        <f t="shared" si="4"/>
        <v>723.05</v>
      </c>
      <c r="I45" s="128">
        <f t="shared" si="5"/>
        <v>65.14</v>
      </c>
      <c r="L45" s="6">
        <v>65.14</v>
      </c>
    </row>
    <row r="46" spans="1:12" s="1" customFormat="1" ht="33.75" x14ac:dyDescent="0.25">
      <c r="A46" s="136"/>
      <c r="B46" s="136" t="s">
        <v>188</v>
      </c>
      <c r="C46" s="137" t="s">
        <v>143</v>
      </c>
      <c r="D46" s="136" t="s">
        <v>89</v>
      </c>
      <c r="E46" s="138">
        <v>111.09</v>
      </c>
      <c r="F46" s="139">
        <f t="shared" si="3"/>
        <v>14.18</v>
      </c>
      <c r="G46" s="139">
        <f t="shared" si="4"/>
        <v>1575.26</v>
      </c>
      <c r="I46" s="128">
        <f t="shared" si="5"/>
        <v>14.18</v>
      </c>
      <c r="L46" s="6">
        <v>14.18</v>
      </c>
    </row>
    <row r="47" spans="1:12" s="1" customFormat="1" ht="33.75" x14ac:dyDescent="0.25">
      <c r="A47" s="136"/>
      <c r="B47" s="136" t="s">
        <v>189</v>
      </c>
      <c r="C47" s="137" t="s">
        <v>144</v>
      </c>
      <c r="D47" s="136" t="s">
        <v>89</v>
      </c>
      <c r="E47" s="138">
        <v>36</v>
      </c>
      <c r="F47" s="139">
        <f t="shared" si="3"/>
        <v>28.75</v>
      </c>
      <c r="G47" s="139">
        <f t="shared" si="4"/>
        <v>1035</v>
      </c>
      <c r="I47" s="128">
        <f t="shared" si="5"/>
        <v>28.75</v>
      </c>
      <c r="L47" s="6">
        <v>28.75</v>
      </c>
    </row>
    <row r="48" spans="1:12" s="1" customFormat="1" ht="33.75" x14ac:dyDescent="0.25">
      <c r="A48" s="136"/>
      <c r="B48" s="136">
        <v>95753</v>
      </c>
      <c r="C48" s="137" t="s">
        <v>145</v>
      </c>
      <c r="D48" s="136" t="s">
        <v>106</v>
      </c>
      <c r="E48" s="138">
        <v>8</v>
      </c>
      <c r="F48" s="139">
        <f t="shared" si="3"/>
        <v>9.6999999999999993</v>
      </c>
      <c r="G48" s="139">
        <f t="shared" si="4"/>
        <v>77.599999999999994</v>
      </c>
      <c r="I48" s="128">
        <f t="shared" si="5"/>
        <v>9.6999999999999993</v>
      </c>
      <c r="L48" s="6">
        <v>9.6999999999999993</v>
      </c>
    </row>
    <row r="49" spans="1:12" s="1" customFormat="1" ht="33.75" x14ac:dyDescent="0.25">
      <c r="A49" s="136"/>
      <c r="B49" s="136" t="s">
        <v>103</v>
      </c>
      <c r="C49" s="137" t="s">
        <v>96</v>
      </c>
      <c r="D49" s="136" t="s">
        <v>89</v>
      </c>
      <c r="E49" s="138">
        <v>9</v>
      </c>
      <c r="F49" s="139">
        <f t="shared" si="3"/>
        <v>20.02</v>
      </c>
      <c r="G49" s="139">
        <f t="shared" si="4"/>
        <v>180.18</v>
      </c>
      <c r="I49" s="128">
        <f t="shared" si="5"/>
        <v>20.02</v>
      </c>
      <c r="L49" s="6">
        <v>20.02</v>
      </c>
    </row>
    <row r="50" spans="1:12" s="1" customFormat="1" ht="33.75" x14ac:dyDescent="0.25">
      <c r="A50" s="136"/>
      <c r="B50" s="136" t="s">
        <v>190</v>
      </c>
      <c r="C50" s="137" t="s">
        <v>146</v>
      </c>
      <c r="D50" s="136" t="s">
        <v>89</v>
      </c>
      <c r="E50" s="138">
        <v>395.61</v>
      </c>
      <c r="F50" s="139">
        <f t="shared" si="3"/>
        <v>9.48</v>
      </c>
      <c r="G50" s="139">
        <f t="shared" si="4"/>
        <v>3750.38</v>
      </c>
      <c r="I50" s="128">
        <f t="shared" si="5"/>
        <v>9.48</v>
      </c>
      <c r="L50" s="6">
        <v>9.48</v>
      </c>
    </row>
    <row r="51" spans="1:12" s="1" customFormat="1" ht="33.75" x14ac:dyDescent="0.25">
      <c r="A51" s="136"/>
      <c r="B51" s="136" t="s">
        <v>191</v>
      </c>
      <c r="C51" s="137" t="s">
        <v>147</v>
      </c>
      <c r="D51" s="136" t="s">
        <v>89</v>
      </c>
      <c r="E51" s="138">
        <v>335.25</v>
      </c>
      <c r="F51" s="139">
        <f t="shared" si="3"/>
        <v>6.77</v>
      </c>
      <c r="G51" s="139">
        <f t="shared" si="4"/>
        <v>2269.64</v>
      </c>
      <c r="H51" s="129"/>
      <c r="I51" s="128">
        <f t="shared" si="5"/>
        <v>6.77</v>
      </c>
      <c r="L51" s="6">
        <v>6.77</v>
      </c>
    </row>
    <row r="52" spans="1:12" s="1" customFormat="1" ht="33.75" x14ac:dyDescent="0.25">
      <c r="A52" s="136"/>
      <c r="B52" s="136" t="s">
        <v>192</v>
      </c>
      <c r="C52" s="137" t="s">
        <v>148</v>
      </c>
      <c r="D52" s="136" t="s">
        <v>106</v>
      </c>
      <c r="E52" s="138">
        <v>17</v>
      </c>
      <c r="F52" s="139">
        <f t="shared" si="3"/>
        <v>179.37</v>
      </c>
      <c r="G52" s="139">
        <f t="shared" si="4"/>
        <v>3049.29</v>
      </c>
      <c r="I52" s="128">
        <f t="shared" si="5"/>
        <v>179.37</v>
      </c>
      <c r="L52" s="6">
        <v>179.37</v>
      </c>
    </row>
    <row r="53" spans="1:12" s="1" customFormat="1" ht="22.5" x14ac:dyDescent="0.25">
      <c r="A53" s="136"/>
      <c r="B53" s="136">
        <v>96985</v>
      </c>
      <c r="C53" s="137" t="s">
        <v>149</v>
      </c>
      <c r="D53" s="136" t="s">
        <v>106</v>
      </c>
      <c r="E53" s="138">
        <v>6</v>
      </c>
      <c r="F53" s="139">
        <f t="shared" si="3"/>
        <v>109.15</v>
      </c>
      <c r="G53" s="139">
        <f t="shared" si="4"/>
        <v>654.9</v>
      </c>
      <c r="I53" s="128">
        <f t="shared" si="5"/>
        <v>109.15</v>
      </c>
      <c r="L53" s="6">
        <v>109.15</v>
      </c>
    </row>
    <row r="54" spans="1:12" s="1" customFormat="1" ht="22.5" x14ac:dyDescent="0.25">
      <c r="A54" s="136"/>
      <c r="B54" s="136" t="s">
        <v>193</v>
      </c>
      <c r="C54" s="137" t="s">
        <v>150</v>
      </c>
      <c r="D54" s="136" t="s">
        <v>89</v>
      </c>
      <c r="E54" s="138">
        <v>8</v>
      </c>
      <c r="F54" s="139">
        <f t="shared" si="3"/>
        <v>101.37</v>
      </c>
      <c r="G54" s="139">
        <f t="shared" si="4"/>
        <v>810.96</v>
      </c>
      <c r="I54" s="128">
        <f t="shared" si="5"/>
        <v>101.37</v>
      </c>
      <c r="L54" s="6">
        <v>101.37</v>
      </c>
    </row>
    <row r="55" spans="1:12" s="1" customFormat="1" ht="22.5" x14ac:dyDescent="0.25">
      <c r="A55" s="136"/>
      <c r="B55" s="136" t="s">
        <v>170</v>
      </c>
      <c r="C55" s="137" t="s">
        <v>151</v>
      </c>
      <c r="D55" s="136" t="s">
        <v>152</v>
      </c>
      <c r="E55" s="138">
        <v>6</v>
      </c>
      <c r="F55" s="139">
        <f t="shared" si="3"/>
        <v>98.76</v>
      </c>
      <c r="G55" s="139">
        <f t="shared" si="4"/>
        <v>592.55999999999995</v>
      </c>
      <c r="H55" s="129"/>
      <c r="I55" s="128">
        <f t="shared" si="5"/>
        <v>98.76</v>
      </c>
      <c r="L55" s="6">
        <v>98.76</v>
      </c>
    </row>
    <row r="56" spans="1:12" s="1" customFormat="1" ht="22.5" x14ac:dyDescent="0.25">
      <c r="A56" s="136"/>
      <c r="B56" s="136" t="s">
        <v>194</v>
      </c>
      <c r="C56" s="137" t="s">
        <v>153</v>
      </c>
      <c r="D56" s="136" t="s">
        <v>152</v>
      </c>
      <c r="E56" s="138">
        <v>8</v>
      </c>
      <c r="F56" s="139">
        <f t="shared" si="3"/>
        <v>555.86</v>
      </c>
      <c r="G56" s="139">
        <f t="shared" si="4"/>
        <v>4446.88</v>
      </c>
      <c r="I56" s="128">
        <f t="shared" si="5"/>
        <v>555.86</v>
      </c>
      <c r="L56" s="6">
        <v>555.86</v>
      </c>
    </row>
    <row r="57" spans="1:12" s="1" customFormat="1" ht="22.5" x14ac:dyDescent="0.25">
      <c r="A57" s="136"/>
      <c r="B57" s="136" t="s">
        <v>187</v>
      </c>
      <c r="C57" s="137" t="s">
        <v>154</v>
      </c>
      <c r="D57" s="136" t="s">
        <v>152</v>
      </c>
      <c r="E57" s="138">
        <v>5</v>
      </c>
      <c r="F57" s="139">
        <f t="shared" si="3"/>
        <v>2216.09</v>
      </c>
      <c r="G57" s="139">
        <f t="shared" si="4"/>
        <v>11080.45</v>
      </c>
      <c r="I57" s="128">
        <f t="shared" si="5"/>
        <v>2216.09</v>
      </c>
      <c r="L57" s="6">
        <v>2216.09</v>
      </c>
    </row>
    <row r="58" spans="1:12" s="1" customFormat="1" x14ac:dyDescent="0.25">
      <c r="A58" s="132">
        <v>7</v>
      </c>
      <c r="B58" s="132"/>
      <c r="C58" s="133" t="s">
        <v>155</v>
      </c>
      <c r="D58" s="136" t="s">
        <v>90</v>
      </c>
      <c r="E58" s="138">
        <v>0</v>
      </c>
      <c r="F58" s="139">
        <f t="shared" si="3"/>
        <v>0</v>
      </c>
      <c r="G58" s="139">
        <f t="shared" si="4"/>
        <v>0</v>
      </c>
      <c r="H58" s="129">
        <f>SUM(G58:G60)</f>
        <v>24231.269999999997</v>
      </c>
      <c r="I58" s="128">
        <f t="shared" si="5"/>
        <v>0</v>
      </c>
      <c r="L58" s="6"/>
    </row>
    <row r="59" spans="1:12" s="1" customFormat="1" ht="33.75" x14ac:dyDescent="0.25">
      <c r="A59" s="136"/>
      <c r="B59" s="136" t="s">
        <v>105</v>
      </c>
      <c r="C59" s="137" t="s">
        <v>98</v>
      </c>
      <c r="D59" s="136" t="s">
        <v>67</v>
      </c>
      <c r="E59" s="138">
        <v>260.81</v>
      </c>
      <c r="F59" s="139">
        <f t="shared" si="3"/>
        <v>72.48</v>
      </c>
      <c r="G59" s="139">
        <f t="shared" si="4"/>
        <v>18903.509999999998</v>
      </c>
      <c r="I59" s="128">
        <f t="shared" si="5"/>
        <v>72.48</v>
      </c>
      <c r="L59" s="6">
        <v>72.48</v>
      </c>
    </row>
    <row r="60" spans="1:12" s="1" customFormat="1" ht="33.75" x14ac:dyDescent="0.25">
      <c r="A60" s="136"/>
      <c r="B60" s="136" t="s">
        <v>194</v>
      </c>
      <c r="C60" s="137" t="s">
        <v>156</v>
      </c>
      <c r="D60" s="136" t="s">
        <v>89</v>
      </c>
      <c r="E60" s="138">
        <v>168.44</v>
      </c>
      <c r="F60" s="139">
        <f t="shared" si="3"/>
        <v>31.63</v>
      </c>
      <c r="G60" s="139">
        <f t="shared" si="4"/>
        <v>5327.76</v>
      </c>
      <c r="I60" s="128">
        <f t="shared" si="5"/>
        <v>31.63</v>
      </c>
      <c r="L60" s="6">
        <v>31.63</v>
      </c>
    </row>
    <row r="61" spans="1:12" s="1" customFormat="1" x14ac:dyDescent="0.25">
      <c r="A61" s="132">
        <v>8</v>
      </c>
      <c r="B61" s="132"/>
      <c r="C61" s="133" t="s">
        <v>157</v>
      </c>
      <c r="D61" s="136"/>
      <c r="E61" s="138"/>
      <c r="F61" s="139"/>
      <c r="G61" s="139"/>
      <c r="H61" s="129">
        <f>SUM(G61:G62)</f>
        <v>109051.92</v>
      </c>
      <c r="I61" s="128">
        <f t="shared" si="5"/>
        <v>0</v>
      </c>
      <c r="L61" s="6"/>
    </row>
    <row r="62" spans="1:12" s="1" customFormat="1" ht="22.5" x14ac:dyDescent="0.25">
      <c r="A62" s="136"/>
      <c r="B62" s="136" t="s">
        <v>195</v>
      </c>
      <c r="C62" s="137" t="s">
        <v>158</v>
      </c>
      <c r="D62" s="136" t="s">
        <v>112</v>
      </c>
      <c r="E62" s="138">
        <v>648</v>
      </c>
      <c r="F62" s="139">
        <f t="shared" si="3"/>
        <v>168.29</v>
      </c>
      <c r="G62" s="139">
        <f t="shared" si="4"/>
        <v>109051.92</v>
      </c>
      <c r="I62" s="128">
        <f t="shared" si="5"/>
        <v>168.29</v>
      </c>
      <c r="L62" s="6">
        <v>168.29</v>
      </c>
    </row>
    <row r="63" spans="1:12" s="1" customFormat="1" x14ac:dyDescent="0.25">
      <c r="A63" s="132">
        <v>9</v>
      </c>
      <c r="B63" s="132"/>
      <c r="C63" s="133" t="s">
        <v>159</v>
      </c>
      <c r="D63" s="136" t="s">
        <v>90</v>
      </c>
      <c r="E63" s="138">
        <v>0</v>
      </c>
      <c r="F63" s="139">
        <f t="shared" si="3"/>
        <v>0</v>
      </c>
      <c r="G63" s="139">
        <f t="shared" si="4"/>
        <v>0</v>
      </c>
      <c r="H63" s="129">
        <f>SUM(G63:G66)</f>
        <v>4763.1799999999994</v>
      </c>
      <c r="I63" s="128">
        <f t="shared" si="5"/>
        <v>0</v>
      </c>
      <c r="L63" s="6"/>
    </row>
    <row r="64" spans="1:12" s="1" customFormat="1" ht="22.5" x14ac:dyDescent="0.25">
      <c r="A64" s="136"/>
      <c r="B64" s="136">
        <v>93358</v>
      </c>
      <c r="C64" s="137" t="s">
        <v>94</v>
      </c>
      <c r="D64" s="136" t="s">
        <v>68</v>
      </c>
      <c r="E64" s="138">
        <v>0.13</v>
      </c>
      <c r="F64" s="139">
        <f t="shared" si="3"/>
        <v>107.45</v>
      </c>
      <c r="G64" s="139">
        <f t="shared" si="4"/>
        <v>13.97</v>
      </c>
      <c r="I64" s="128">
        <f t="shared" si="5"/>
        <v>107.45</v>
      </c>
      <c r="L64" s="6">
        <v>107.45</v>
      </c>
    </row>
    <row r="65" spans="1:12" s="1" customFormat="1" ht="33.75" x14ac:dyDescent="0.25">
      <c r="A65" s="136"/>
      <c r="B65" s="136">
        <v>94964</v>
      </c>
      <c r="C65" s="137" t="s">
        <v>160</v>
      </c>
      <c r="D65" s="136" t="s">
        <v>68</v>
      </c>
      <c r="E65" s="138">
        <v>0.13</v>
      </c>
      <c r="F65" s="139">
        <f t="shared" si="3"/>
        <v>470.59</v>
      </c>
      <c r="G65" s="139">
        <f t="shared" si="4"/>
        <v>61.18</v>
      </c>
      <c r="I65" s="128">
        <f t="shared" si="5"/>
        <v>470.59</v>
      </c>
      <c r="L65" s="6">
        <v>470.59</v>
      </c>
    </row>
    <row r="66" spans="1:12" s="1" customFormat="1" ht="45" x14ac:dyDescent="0.25">
      <c r="A66" s="136"/>
      <c r="B66" s="136" t="s">
        <v>169</v>
      </c>
      <c r="C66" s="137" t="s">
        <v>161</v>
      </c>
      <c r="D66" s="136" t="s">
        <v>162</v>
      </c>
      <c r="E66" s="138">
        <v>1</v>
      </c>
      <c r="F66" s="139">
        <f t="shared" si="3"/>
        <v>4688.03</v>
      </c>
      <c r="G66" s="139">
        <f t="shared" si="4"/>
        <v>4688.03</v>
      </c>
      <c r="I66" s="128">
        <f t="shared" si="5"/>
        <v>4688.03</v>
      </c>
      <c r="L66" s="6">
        <v>4688.03</v>
      </c>
    </row>
    <row r="67" spans="1:12" s="1" customFormat="1" x14ac:dyDescent="0.25">
      <c r="A67" s="132">
        <v>10</v>
      </c>
      <c r="B67" s="132"/>
      <c r="C67" s="133" t="s">
        <v>163</v>
      </c>
      <c r="D67" s="136" t="s">
        <v>90</v>
      </c>
      <c r="E67" s="138">
        <v>0</v>
      </c>
      <c r="F67" s="139">
        <f t="shared" si="3"/>
        <v>0</v>
      </c>
      <c r="G67" s="139">
        <f t="shared" si="4"/>
        <v>0</v>
      </c>
      <c r="H67" s="129">
        <f>SUM(G68)</f>
        <v>1539.2</v>
      </c>
      <c r="I67" s="128">
        <f t="shared" si="5"/>
        <v>0</v>
      </c>
      <c r="L67" s="6"/>
    </row>
    <row r="68" spans="1:12" s="1" customFormat="1" x14ac:dyDescent="0.25">
      <c r="A68" s="136"/>
      <c r="B68" s="136" t="s">
        <v>196</v>
      </c>
      <c r="C68" s="137" t="s">
        <v>164</v>
      </c>
      <c r="D68" s="136" t="s">
        <v>107</v>
      </c>
      <c r="E68" s="138">
        <v>5</v>
      </c>
      <c r="F68" s="139">
        <f t="shared" si="3"/>
        <v>307.83999999999997</v>
      </c>
      <c r="G68" s="139">
        <f t="shared" si="4"/>
        <v>1539.2</v>
      </c>
      <c r="I68" s="128">
        <f t="shared" si="5"/>
        <v>307.83999999999997</v>
      </c>
      <c r="L68" s="6">
        <v>307.83999999999997</v>
      </c>
    </row>
    <row r="69" spans="1:12" s="1" customFormat="1" x14ac:dyDescent="0.25">
      <c r="A69" s="153"/>
      <c r="B69" s="153"/>
      <c r="C69" s="153"/>
      <c r="D69" s="153"/>
      <c r="E69" s="153"/>
      <c r="F69" s="153"/>
      <c r="G69" s="154"/>
      <c r="I69" s="97"/>
      <c r="L69" s="8"/>
    </row>
    <row r="70" spans="1:12" x14ac:dyDescent="0.25">
      <c r="A70" s="140" t="s">
        <v>4</v>
      </c>
      <c r="B70" s="140"/>
      <c r="C70" s="140"/>
      <c r="D70" s="140"/>
      <c r="E70" s="140"/>
      <c r="F70" s="140"/>
      <c r="G70" s="5">
        <f>SUM(G11:G68)</f>
        <v>418592.88000000006</v>
      </c>
      <c r="H70" s="130"/>
    </row>
    <row r="71" spans="1:12" x14ac:dyDescent="0.25">
      <c r="A71" s="23"/>
      <c r="B71" s="23"/>
      <c r="C71" s="23"/>
      <c r="D71" s="23"/>
      <c r="E71" s="131" t="s">
        <v>91</v>
      </c>
      <c r="F71" s="23"/>
      <c r="G71" s="23"/>
    </row>
    <row r="72" spans="1:12" ht="15" customHeight="1" x14ac:dyDescent="0.25">
      <c r="A72" s="142" t="s">
        <v>213</v>
      </c>
      <c r="B72" s="142"/>
      <c r="C72" s="142"/>
      <c r="D72" s="142"/>
      <c r="E72" s="142"/>
      <c r="F72" s="142"/>
      <c r="G72" s="142"/>
    </row>
    <row r="73" spans="1:12" x14ac:dyDescent="0.25">
      <c r="A73" s="23"/>
      <c r="B73" s="23"/>
      <c r="C73" s="23"/>
      <c r="D73" s="23"/>
      <c r="E73" s="23"/>
      <c r="F73" s="23"/>
      <c r="G73" s="23"/>
    </row>
    <row r="74" spans="1:12" x14ac:dyDescent="0.25">
      <c r="A74" s="23"/>
      <c r="B74" s="23"/>
      <c r="C74" s="23"/>
      <c r="D74" s="23"/>
      <c r="E74" s="23"/>
      <c r="F74" s="23"/>
      <c r="G74" s="23"/>
    </row>
    <row r="75" spans="1:12" x14ac:dyDescent="0.25">
      <c r="A75" s="23"/>
      <c r="B75" s="23"/>
      <c r="C75" s="23"/>
      <c r="D75" s="23"/>
      <c r="E75" s="23"/>
      <c r="F75" s="23"/>
      <c r="G75" s="23"/>
    </row>
    <row r="76" spans="1:12" x14ac:dyDescent="0.25">
      <c r="A76" s="23"/>
      <c r="B76" s="23"/>
      <c r="C76" s="23"/>
      <c r="D76" s="23"/>
      <c r="E76" s="23"/>
      <c r="F76" s="23"/>
      <c r="G76" s="23"/>
    </row>
    <row r="77" spans="1:12" x14ac:dyDescent="0.25">
      <c r="A77" s="23"/>
      <c r="B77" s="23"/>
      <c r="C77" s="23"/>
      <c r="D77" s="23"/>
      <c r="E77" s="23"/>
      <c r="F77" s="23"/>
      <c r="G77" s="23"/>
    </row>
    <row r="78" spans="1:12" x14ac:dyDescent="0.25">
      <c r="A78" s="23"/>
      <c r="B78" s="23"/>
      <c r="C78" s="23"/>
      <c r="D78" s="23"/>
      <c r="E78" s="23"/>
      <c r="F78" s="23"/>
      <c r="G78" s="23"/>
    </row>
    <row r="79" spans="1:12" x14ac:dyDescent="0.25">
      <c r="A79" s="23"/>
      <c r="B79" s="23"/>
      <c r="C79" s="23"/>
      <c r="D79" s="23"/>
      <c r="E79" s="23"/>
      <c r="F79" s="23"/>
      <c r="G79" s="23"/>
    </row>
  </sheetData>
  <sheetProtection algorithmName="SHA-512" hashValue="UZtfCRck2X2WVXnxa4vvnBgqb7GwDaeP02I6uYxjEbhN3mRmyvR+3+C8mwLpWJl6blnoWN7YVPV9Hnbnk/KcvA==" saltValue="cua8Zc5xWsYHFTWds0DpYQ==" spinCount="100000" sheet="1" selectLockedCells="1"/>
  <mergeCells count="8">
    <mergeCell ref="A70:F70"/>
    <mergeCell ref="A7:G7"/>
    <mergeCell ref="A72:G72"/>
    <mergeCell ref="K1:K9"/>
    <mergeCell ref="I2:I6"/>
    <mergeCell ref="A8:G8"/>
    <mergeCell ref="A9:G9"/>
    <mergeCell ref="A69:G69"/>
  </mergeCells>
  <phoneticPr fontId="27" type="noConversion"/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69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workbookViewId="0">
      <selection activeCell="A48" sqref="A48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5" t="s">
        <v>22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95"/>
    </row>
    <row r="10" spans="1:23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x14ac:dyDescent="0.25">
      <c r="A11" s="28" t="str">
        <f>ORÇAMENTO!A7</f>
        <v>OBJETO: EXECUÇÃO CAMPO GRAMA SINTÉTICA - GERMANO ESTÉDILE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98"/>
      <c r="R11" s="98"/>
      <c r="S11" s="98"/>
      <c r="T11" s="98"/>
      <c r="U11" s="98"/>
      <c r="V11" s="98"/>
      <c r="W11" s="98"/>
    </row>
    <row r="12" spans="1:23" x14ac:dyDescent="0.25">
      <c r="A12" s="28" t="str">
        <f>ORÇAMENTO!A8</f>
        <v>LOCALIZAÇÃO: Rua Fioravante Marsaro esquina com a rua Luiz Peruzzo, Bairro Germano Stédile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98"/>
      <c r="R12" s="98"/>
      <c r="S12" s="98"/>
      <c r="T12" s="98"/>
      <c r="U12" s="98"/>
      <c r="V12" s="98"/>
      <c r="W12" s="98"/>
    </row>
    <row r="13" spans="1:23" x14ac:dyDescent="0.25">
      <c r="A13" s="28" t="s">
        <v>23</v>
      </c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  <c r="Q13" s="12"/>
      <c r="R13" s="12"/>
      <c r="S13" s="12"/>
      <c r="T13" s="12"/>
      <c r="U13" s="12"/>
      <c r="V13" s="12"/>
      <c r="W13" s="12"/>
    </row>
    <row r="14" spans="1:23" ht="15.75" thickBo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x14ac:dyDescent="0.25">
      <c r="A15" s="158" t="s">
        <v>10</v>
      </c>
      <c r="B15" s="157" t="s">
        <v>24</v>
      </c>
      <c r="C15" s="161" t="s">
        <v>25</v>
      </c>
      <c r="D15" s="119" t="s">
        <v>29</v>
      </c>
      <c r="E15" s="157" t="s">
        <v>11</v>
      </c>
      <c r="F15" s="157"/>
      <c r="G15" s="157" t="s">
        <v>12</v>
      </c>
      <c r="H15" s="157"/>
      <c r="I15" s="157" t="s">
        <v>13</v>
      </c>
      <c r="J15" s="157"/>
      <c r="K15" s="157" t="s">
        <v>14</v>
      </c>
      <c r="L15" s="157"/>
      <c r="M15" s="157" t="s">
        <v>15</v>
      </c>
      <c r="N15" s="157"/>
      <c r="O15" s="157" t="s">
        <v>16</v>
      </c>
      <c r="P15" s="157"/>
      <c r="Q15" s="157" t="s">
        <v>85</v>
      </c>
      <c r="R15" s="157"/>
      <c r="S15" s="157" t="s">
        <v>86</v>
      </c>
      <c r="T15" s="157"/>
      <c r="U15" s="157" t="s">
        <v>87</v>
      </c>
      <c r="V15" s="164"/>
      <c r="W15" s="99"/>
    </row>
    <row r="16" spans="1:23" x14ac:dyDescent="0.25">
      <c r="A16" s="159"/>
      <c r="B16" s="160"/>
      <c r="C16" s="162"/>
      <c r="D16" s="94" t="s">
        <v>30</v>
      </c>
      <c r="E16" s="14" t="s">
        <v>17</v>
      </c>
      <c r="F16" s="15" t="s">
        <v>18</v>
      </c>
      <c r="G16" s="14" t="s">
        <v>17</v>
      </c>
      <c r="H16" s="15" t="s">
        <v>18</v>
      </c>
      <c r="I16" s="14" t="s">
        <v>17</v>
      </c>
      <c r="J16" s="15" t="s">
        <v>18</v>
      </c>
      <c r="K16" s="14" t="s">
        <v>17</v>
      </c>
      <c r="L16" s="15" t="s">
        <v>18</v>
      </c>
      <c r="M16" s="14" t="s">
        <v>17</v>
      </c>
      <c r="N16" s="15" t="s">
        <v>18</v>
      </c>
      <c r="O16" s="14" t="s">
        <v>17</v>
      </c>
      <c r="P16" s="15" t="s">
        <v>18</v>
      </c>
      <c r="Q16" s="14" t="s">
        <v>17</v>
      </c>
      <c r="R16" s="15" t="s">
        <v>18</v>
      </c>
      <c r="S16" s="14" t="s">
        <v>17</v>
      </c>
      <c r="T16" s="15" t="s">
        <v>18</v>
      </c>
      <c r="U16" s="14" t="s">
        <v>17</v>
      </c>
      <c r="V16" s="120" t="s">
        <v>18</v>
      </c>
      <c r="W16" s="99"/>
    </row>
    <row r="17" spans="1:25" x14ac:dyDescent="0.25">
      <c r="A17" s="121">
        <v>1</v>
      </c>
      <c r="B17" s="16" t="str">
        <f>ORÇAMENTO!C11</f>
        <v>SERVIÇOS PRELIMINARES</v>
      </c>
      <c r="C17" s="17">
        <f>ORÇAMENTO!H11</f>
        <v>9323.59</v>
      </c>
      <c r="D17" s="25">
        <f>((C17*100)/$C$45)/100</f>
        <v>2.2273646890506118E-2</v>
      </c>
      <c r="E17" s="18">
        <v>100</v>
      </c>
      <c r="F17" s="17">
        <f t="shared" ref="F17:F40" si="0">E17</f>
        <v>100</v>
      </c>
      <c r="G17" s="18"/>
      <c r="H17" s="17">
        <f t="shared" ref="H17:H40" si="1">F17+G17</f>
        <v>100</v>
      </c>
      <c r="I17" s="18"/>
      <c r="J17" s="17">
        <f t="shared" ref="J17:J40" si="2">H17+I17</f>
        <v>100</v>
      </c>
      <c r="K17" s="18"/>
      <c r="L17" s="17">
        <f t="shared" ref="L17:L40" si="3">J17+K17</f>
        <v>100</v>
      </c>
      <c r="M17" s="18"/>
      <c r="N17" s="17">
        <f t="shared" ref="N17:N40" si="4">L17+M17</f>
        <v>100</v>
      </c>
      <c r="O17" s="19"/>
      <c r="P17" s="17">
        <f t="shared" ref="P17:P40" si="5">N17+O17</f>
        <v>100</v>
      </c>
      <c r="Q17" s="19"/>
      <c r="R17" s="17">
        <f t="shared" ref="R17:R40" si="6">P17+Q17</f>
        <v>100</v>
      </c>
      <c r="S17" s="19"/>
      <c r="T17" s="17">
        <f t="shared" ref="T17:T40" si="7">R17+S17</f>
        <v>100</v>
      </c>
      <c r="U17" s="19"/>
      <c r="V17" s="122">
        <f t="shared" ref="V17:V40" si="8">T17+U17</f>
        <v>100</v>
      </c>
      <c r="W17" s="100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21">
        <v>2</v>
      </c>
      <c r="B18" s="16" t="str">
        <f>ORÇAMENTO!C14</f>
        <v>BASE DO CAMPO</v>
      </c>
      <c r="C18" s="17">
        <f>ORÇAMENTO!H14</f>
        <v>20291.48</v>
      </c>
      <c r="D18" s="25">
        <f t="shared" ref="D18:D26" si="10">((C18*100)/$C$45)/100</f>
        <v>4.8475454240884369E-2</v>
      </c>
      <c r="E18" s="18">
        <v>100</v>
      </c>
      <c r="F18" s="17">
        <f t="shared" si="0"/>
        <v>100</v>
      </c>
      <c r="G18" s="18"/>
      <c r="H18" s="17">
        <f t="shared" si="1"/>
        <v>100</v>
      </c>
      <c r="I18" s="18"/>
      <c r="J18" s="17">
        <f t="shared" si="2"/>
        <v>100</v>
      </c>
      <c r="K18" s="18"/>
      <c r="L18" s="17">
        <f t="shared" si="3"/>
        <v>100</v>
      </c>
      <c r="M18" s="18"/>
      <c r="N18" s="17">
        <f t="shared" si="4"/>
        <v>100</v>
      </c>
      <c r="O18" s="19"/>
      <c r="P18" s="17">
        <f t="shared" si="5"/>
        <v>100</v>
      </c>
      <c r="Q18" s="19"/>
      <c r="R18" s="17">
        <f t="shared" si="6"/>
        <v>100</v>
      </c>
      <c r="S18" s="19"/>
      <c r="T18" s="17">
        <f t="shared" si="7"/>
        <v>100</v>
      </c>
      <c r="U18" s="19"/>
      <c r="V18" s="122">
        <f t="shared" si="8"/>
        <v>100</v>
      </c>
      <c r="W18" s="100"/>
      <c r="Y18" t="str">
        <f t="shared" si="9"/>
        <v>PERCENTUAL CORRETO</v>
      </c>
    </row>
    <row r="19" spans="1:25" x14ac:dyDescent="0.25">
      <c r="A19" s="121">
        <v>3</v>
      </c>
      <c r="B19" s="16" t="str">
        <f>ORÇAMENTO!C18</f>
        <v>DRENAGEM</v>
      </c>
      <c r="C19" s="17">
        <f>ORÇAMENTO!H18</f>
        <v>45736.160000000003</v>
      </c>
      <c r="D19" s="25">
        <f t="shared" si="10"/>
        <v>0.10926167688279838</v>
      </c>
      <c r="E19" s="18"/>
      <c r="F19" s="17">
        <f t="shared" si="0"/>
        <v>0</v>
      </c>
      <c r="G19" s="18">
        <v>100</v>
      </c>
      <c r="H19" s="17">
        <f t="shared" si="1"/>
        <v>100</v>
      </c>
      <c r="I19" s="18"/>
      <c r="J19" s="17">
        <f t="shared" si="2"/>
        <v>100</v>
      </c>
      <c r="K19" s="18"/>
      <c r="L19" s="17">
        <f t="shared" si="3"/>
        <v>100</v>
      </c>
      <c r="M19" s="18"/>
      <c r="N19" s="17">
        <f t="shared" si="4"/>
        <v>100</v>
      </c>
      <c r="O19" s="19"/>
      <c r="P19" s="17">
        <f t="shared" si="5"/>
        <v>100</v>
      </c>
      <c r="Q19" s="19"/>
      <c r="R19" s="17">
        <f t="shared" si="6"/>
        <v>100</v>
      </c>
      <c r="S19" s="19"/>
      <c r="T19" s="17">
        <f t="shared" si="7"/>
        <v>100</v>
      </c>
      <c r="U19" s="19"/>
      <c r="V19" s="122">
        <f t="shared" si="8"/>
        <v>100</v>
      </c>
      <c r="W19" s="100"/>
      <c r="Y19" t="str">
        <f t="shared" si="9"/>
        <v>PERCENTUAL CORRETO</v>
      </c>
    </row>
    <row r="20" spans="1:25" x14ac:dyDescent="0.25">
      <c r="A20" s="121">
        <v>4</v>
      </c>
      <c r="B20" s="16" t="str">
        <f>ORÇAMENTO!C27</f>
        <v>FUNDAÇÃO DO ALAMBRADO</v>
      </c>
      <c r="C20" s="17">
        <f>ORÇAMENTO!H27</f>
        <v>5173.92</v>
      </c>
      <c r="D20" s="25">
        <f t="shared" si="10"/>
        <v>1.2360267570724089E-2</v>
      </c>
      <c r="E20" s="18"/>
      <c r="F20" s="17">
        <f t="shared" si="0"/>
        <v>0</v>
      </c>
      <c r="G20" s="18">
        <v>100</v>
      </c>
      <c r="H20" s="17">
        <f t="shared" si="1"/>
        <v>100</v>
      </c>
      <c r="I20" s="18"/>
      <c r="J20" s="17">
        <f t="shared" si="2"/>
        <v>100</v>
      </c>
      <c r="K20" s="18"/>
      <c r="L20" s="17">
        <f t="shared" si="3"/>
        <v>100</v>
      </c>
      <c r="M20" s="18"/>
      <c r="N20" s="17">
        <f t="shared" si="4"/>
        <v>100</v>
      </c>
      <c r="O20" s="19"/>
      <c r="P20" s="17">
        <f t="shared" si="5"/>
        <v>100</v>
      </c>
      <c r="Q20" s="19"/>
      <c r="R20" s="17">
        <f t="shared" si="6"/>
        <v>100</v>
      </c>
      <c r="S20" s="19"/>
      <c r="T20" s="17">
        <f t="shared" si="7"/>
        <v>100</v>
      </c>
      <c r="U20" s="19"/>
      <c r="V20" s="122">
        <f t="shared" si="8"/>
        <v>100</v>
      </c>
      <c r="W20" s="100"/>
      <c r="Y20" t="str">
        <f t="shared" si="9"/>
        <v>PERCENTUAL CORRETO</v>
      </c>
    </row>
    <row r="21" spans="1:25" ht="22.5" x14ac:dyDescent="0.25">
      <c r="A21" s="121">
        <v>5</v>
      </c>
      <c r="B21" s="16" t="str">
        <f>ORÇAMENTO!C29</f>
        <v>ESTRUTURA DO ALAMBRADO</v>
      </c>
      <c r="C21" s="17">
        <f>ORÇAMENTO!H29</f>
        <v>165642.23999999999</v>
      </c>
      <c r="D21" s="25">
        <f t="shared" si="10"/>
        <v>0.39571203408906525</v>
      </c>
      <c r="E21" s="18"/>
      <c r="F21" s="17">
        <f t="shared" si="0"/>
        <v>0</v>
      </c>
      <c r="G21" s="18">
        <v>100</v>
      </c>
      <c r="H21" s="17">
        <f t="shared" si="1"/>
        <v>100</v>
      </c>
      <c r="I21" s="18"/>
      <c r="J21" s="17">
        <f t="shared" si="2"/>
        <v>100</v>
      </c>
      <c r="K21" s="18"/>
      <c r="L21" s="17">
        <f t="shared" si="3"/>
        <v>100</v>
      </c>
      <c r="M21" s="18"/>
      <c r="N21" s="17">
        <f t="shared" si="4"/>
        <v>100</v>
      </c>
      <c r="O21" s="19"/>
      <c r="P21" s="17">
        <f t="shared" si="5"/>
        <v>100</v>
      </c>
      <c r="Q21" s="19"/>
      <c r="R21" s="17">
        <f t="shared" si="6"/>
        <v>100</v>
      </c>
      <c r="S21" s="19"/>
      <c r="T21" s="17">
        <f t="shared" si="7"/>
        <v>100</v>
      </c>
      <c r="U21" s="19"/>
      <c r="V21" s="122">
        <f t="shared" si="8"/>
        <v>100</v>
      </c>
      <c r="W21" s="100"/>
      <c r="Y21" t="str">
        <f t="shared" si="9"/>
        <v>PERCENTUAL CORRETO</v>
      </c>
    </row>
    <row r="22" spans="1:25" x14ac:dyDescent="0.25">
      <c r="A22" s="121">
        <v>6</v>
      </c>
      <c r="B22" s="16" t="str">
        <f>ORÇAMENTO!C36</f>
        <v>INSTALAÇÃO ELÉTRICA</v>
      </c>
      <c r="C22" s="17">
        <f>ORÇAMENTO!H36</f>
        <v>32839.920000000006</v>
      </c>
      <c r="D22" s="25">
        <f t="shared" si="10"/>
        <v>7.8453126101905996E-2</v>
      </c>
      <c r="E22" s="18"/>
      <c r="F22" s="17">
        <f t="shared" si="0"/>
        <v>0</v>
      </c>
      <c r="G22" s="18"/>
      <c r="H22" s="17">
        <f t="shared" si="1"/>
        <v>0</v>
      </c>
      <c r="I22" s="18">
        <v>100</v>
      </c>
      <c r="J22" s="17">
        <f t="shared" si="2"/>
        <v>100</v>
      </c>
      <c r="K22" s="18"/>
      <c r="L22" s="17">
        <f t="shared" si="3"/>
        <v>100</v>
      </c>
      <c r="M22" s="18"/>
      <c r="N22" s="17">
        <f t="shared" si="4"/>
        <v>100</v>
      </c>
      <c r="O22" s="19"/>
      <c r="P22" s="17">
        <f t="shared" si="5"/>
        <v>100</v>
      </c>
      <c r="Q22" s="19"/>
      <c r="R22" s="17">
        <f t="shared" si="6"/>
        <v>100</v>
      </c>
      <c r="S22" s="19"/>
      <c r="T22" s="17">
        <f t="shared" si="7"/>
        <v>100</v>
      </c>
      <c r="U22" s="19"/>
      <c r="V22" s="122">
        <f t="shared" si="8"/>
        <v>100</v>
      </c>
      <c r="W22" s="100"/>
      <c r="Y22" t="str">
        <f t="shared" si="9"/>
        <v>PERCENTUAL CORRETO</v>
      </c>
    </row>
    <row r="23" spans="1:25" ht="22.5" x14ac:dyDescent="0.25">
      <c r="A23" s="121">
        <v>7</v>
      </c>
      <c r="B23" s="16" t="str">
        <f>ORÇAMENTO!C58</f>
        <v>PASSEIO EM PAVER</v>
      </c>
      <c r="C23" s="17">
        <f>ORÇAMENTO!H58</f>
        <v>24231.269999999997</v>
      </c>
      <c r="D23" s="25">
        <f t="shared" si="10"/>
        <v>5.788743946146431E-2</v>
      </c>
      <c r="E23" s="18"/>
      <c r="F23" s="17">
        <f t="shared" si="0"/>
        <v>0</v>
      </c>
      <c r="G23" s="18"/>
      <c r="H23" s="17">
        <f t="shared" si="1"/>
        <v>0</v>
      </c>
      <c r="I23" s="18">
        <v>100</v>
      </c>
      <c r="J23" s="17">
        <f t="shared" si="2"/>
        <v>100</v>
      </c>
      <c r="K23" s="18"/>
      <c r="L23" s="17">
        <f t="shared" si="3"/>
        <v>100</v>
      </c>
      <c r="M23" s="18"/>
      <c r="N23" s="17">
        <f t="shared" si="4"/>
        <v>100</v>
      </c>
      <c r="O23" s="19"/>
      <c r="P23" s="17">
        <f t="shared" si="5"/>
        <v>100</v>
      </c>
      <c r="Q23" s="19"/>
      <c r="R23" s="17">
        <f t="shared" si="6"/>
        <v>100</v>
      </c>
      <c r="S23" s="19"/>
      <c r="T23" s="17">
        <f t="shared" si="7"/>
        <v>100</v>
      </c>
      <c r="U23" s="19"/>
      <c r="V23" s="122">
        <f t="shared" si="8"/>
        <v>100</v>
      </c>
      <c r="W23" s="100"/>
      <c r="Y23" t="str">
        <f t="shared" si="9"/>
        <v>PERCENTUAL CORRETO</v>
      </c>
    </row>
    <row r="24" spans="1:25" x14ac:dyDescent="0.25">
      <c r="A24" s="121">
        <v>8</v>
      </c>
      <c r="B24" s="16" t="str">
        <f>ORÇAMENTO!C61</f>
        <v>GRAMA SINTÉTICA</v>
      </c>
      <c r="C24" s="17">
        <f>ORÇAMENTO!H61</f>
        <v>109051.92</v>
      </c>
      <c r="D24" s="25">
        <f t="shared" si="10"/>
        <v>0.26052024582931271</v>
      </c>
      <c r="E24" s="18"/>
      <c r="F24" s="17">
        <f t="shared" si="0"/>
        <v>0</v>
      </c>
      <c r="G24" s="18"/>
      <c r="H24" s="17">
        <f t="shared" si="1"/>
        <v>0</v>
      </c>
      <c r="I24" s="18"/>
      <c r="J24" s="17">
        <f t="shared" si="2"/>
        <v>0</v>
      </c>
      <c r="K24" s="18">
        <v>100</v>
      </c>
      <c r="L24" s="17">
        <f t="shared" si="3"/>
        <v>100</v>
      </c>
      <c r="M24" s="18"/>
      <c r="N24" s="17">
        <f t="shared" si="4"/>
        <v>100</v>
      </c>
      <c r="O24" s="19"/>
      <c r="P24" s="17">
        <f t="shared" si="5"/>
        <v>100</v>
      </c>
      <c r="Q24" s="19"/>
      <c r="R24" s="17">
        <f t="shared" si="6"/>
        <v>100</v>
      </c>
      <c r="S24" s="19"/>
      <c r="T24" s="17">
        <f t="shared" si="7"/>
        <v>100</v>
      </c>
      <c r="U24" s="19"/>
      <c r="V24" s="122">
        <f t="shared" si="8"/>
        <v>100</v>
      </c>
      <c r="W24" s="100"/>
      <c r="Y24" t="str">
        <f t="shared" si="9"/>
        <v>PERCENTUAL CORRETO</v>
      </c>
    </row>
    <row r="25" spans="1:25" ht="22.5" x14ac:dyDescent="0.25">
      <c r="A25" s="121">
        <v>9</v>
      </c>
      <c r="B25" s="16" t="str">
        <f>ORÇAMENTO!C63</f>
        <v>TRAVE DE FUTEBOL</v>
      </c>
      <c r="C25" s="17">
        <f>ORÇAMENTO!H63</f>
        <v>4763.1799999999994</v>
      </c>
      <c r="D25" s="25">
        <f t="shared" si="10"/>
        <v>1.1379027756038275E-2</v>
      </c>
      <c r="E25" s="18"/>
      <c r="F25" s="17">
        <f t="shared" si="0"/>
        <v>0</v>
      </c>
      <c r="G25" s="18"/>
      <c r="H25" s="17">
        <f t="shared" si="1"/>
        <v>0</v>
      </c>
      <c r="I25" s="18"/>
      <c r="J25" s="17">
        <f t="shared" si="2"/>
        <v>0</v>
      </c>
      <c r="K25" s="18">
        <v>100</v>
      </c>
      <c r="L25" s="17">
        <f t="shared" si="3"/>
        <v>100</v>
      </c>
      <c r="M25" s="18"/>
      <c r="N25" s="17">
        <f t="shared" si="4"/>
        <v>100</v>
      </c>
      <c r="O25" s="19"/>
      <c r="P25" s="17">
        <f t="shared" si="5"/>
        <v>100</v>
      </c>
      <c r="Q25" s="19"/>
      <c r="R25" s="17">
        <f t="shared" si="6"/>
        <v>100</v>
      </c>
      <c r="S25" s="19"/>
      <c r="T25" s="17">
        <f t="shared" si="7"/>
        <v>100</v>
      </c>
      <c r="U25" s="19"/>
      <c r="V25" s="122">
        <f t="shared" si="8"/>
        <v>100</v>
      </c>
      <c r="W25" s="100"/>
      <c r="Y25" t="str">
        <f t="shared" si="9"/>
        <v>PERCENTUAL CORRETO</v>
      </c>
    </row>
    <row r="26" spans="1:25" x14ac:dyDescent="0.25">
      <c r="A26" s="121">
        <v>10</v>
      </c>
      <c r="B26" s="16" t="str">
        <f>ORÇAMENTO!C67</f>
        <v>BANCOS</v>
      </c>
      <c r="C26" s="17">
        <f>ORÇAMENTO!H67</f>
        <v>1539.2</v>
      </c>
      <c r="D26" s="25">
        <f t="shared" si="10"/>
        <v>3.6770811773004838E-3</v>
      </c>
      <c r="E26" s="18"/>
      <c r="F26" s="17">
        <f t="shared" si="0"/>
        <v>0</v>
      </c>
      <c r="G26" s="18"/>
      <c r="H26" s="17">
        <f t="shared" si="1"/>
        <v>0</v>
      </c>
      <c r="I26" s="18"/>
      <c r="J26" s="17">
        <f t="shared" si="2"/>
        <v>0</v>
      </c>
      <c r="K26" s="18">
        <v>100</v>
      </c>
      <c r="L26" s="17">
        <f t="shared" si="3"/>
        <v>100</v>
      </c>
      <c r="M26" s="18"/>
      <c r="N26" s="17">
        <f t="shared" si="4"/>
        <v>100</v>
      </c>
      <c r="O26" s="19"/>
      <c r="P26" s="17">
        <f t="shared" si="5"/>
        <v>100</v>
      </c>
      <c r="Q26" s="19"/>
      <c r="R26" s="17">
        <f t="shared" si="6"/>
        <v>100</v>
      </c>
      <c r="S26" s="19"/>
      <c r="T26" s="17">
        <f t="shared" si="7"/>
        <v>100</v>
      </c>
      <c r="U26" s="19"/>
      <c r="V26" s="122">
        <f t="shared" si="8"/>
        <v>100</v>
      </c>
      <c r="W26" s="100"/>
      <c r="Y26" t="str">
        <f t="shared" si="9"/>
        <v>PERCENTUAL CORRETO</v>
      </c>
    </row>
    <row r="27" spans="1:25" hidden="1" x14ac:dyDescent="0.25">
      <c r="A27" s="121">
        <v>11</v>
      </c>
      <c r="B27" s="16"/>
      <c r="C27" s="17"/>
      <c r="D27" s="25"/>
      <c r="E27" s="18"/>
      <c r="F27" s="17">
        <f t="shared" si="0"/>
        <v>0</v>
      </c>
      <c r="G27" s="18"/>
      <c r="H27" s="17">
        <f t="shared" si="1"/>
        <v>0</v>
      </c>
      <c r="I27" s="18"/>
      <c r="J27" s="17">
        <f t="shared" si="2"/>
        <v>0</v>
      </c>
      <c r="K27" s="18"/>
      <c r="L27" s="17">
        <f t="shared" si="3"/>
        <v>0</v>
      </c>
      <c r="M27" s="18"/>
      <c r="N27" s="17">
        <f t="shared" si="4"/>
        <v>0</v>
      </c>
      <c r="O27" s="19"/>
      <c r="P27" s="17">
        <f t="shared" si="5"/>
        <v>0</v>
      </c>
      <c r="Q27" s="19"/>
      <c r="R27" s="17">
        <f t="shared" si="6"/>
        <v>0</v>
      </c>
      <c r="S27" s="19"/>
      <c r="T27" s="17">
        <f t="shared" si="7"/>
        <v>0</v>
      </c>
      <c r="U27" s="19"/>
      <c r="V27" s="122">
        <f t="shared" si="8"/>
        <v>0</v>
      </c>
      <c r="W27" s="100"/>
      <c r="Y27" t="str">
        <f t="shared" si="9"/>
        <v>REVER PERCENTUAL ATÉ ATINGIR 100%- CASO NECESSÁRIO</v>
      </c>
    </row>
    <row r="28" spans="1:25" hidden="1" x14ac:dyDescent="0.25">
      <c r="A28" s="121">
        <v>12</v>
      </c>
      <c r="B28" s="16"/>
      <c r="C28" s="17"/>
      <c r="D28" s="25"/>
      <c r="E28" s="18"/>
      <c r="F28" s="17">
        <f t="shared" si="0"/>
        <v>0</v>
      </c>
      <c r="G28" s="18"/>
      <c r="H28" s="17">
        <f t="shared" si="1"/>
        <v>0</v>
      </c>
      <c r="I28" s="18"/>
      <c r="J28" s="17">
        <f t="shared" si="2"/>
        <v>0</v>
      </c>
      <c r="K28" s="18"/>
      <c r="L28" s="17">
        <f t="shared" si="3"/>
        <v>0</v>
      </c>
      <c r="M28" s="18"/>
      <c r="N28" s="17">
        <f t="shared" si="4"/>
        <v>0</v>
      </c>
      <c r="O28" s="19"/>
      <c r="P28" s="17">
        <f t="shared" si="5"/>
        <v>0</v>
      </c>
      <c r="Q28" s="19"/>
      <c r="R28" s="17">
        <f t="shared" si="6"/>
        <v>0</v>
      </c>
      <c r="S28" s="19"/>
      <c r="T28" s="17">
        <f t="shared" si="7"/>
        <v>0</v>
      </c>
      <c r="U28" s="19"/>
      <c r="V28" s="122">
        <f t="shared" si="8"/>
        <v>0</v>
      </c>
      <c r="W28" s="100"/>
      <c r="Y28" t="str">
        <f t="shared" si="9"/>
        <v>REVER PERCENTUAL ATÉ ATINGIR 100%- CASO NECESSÁRIO</v>
      </c>
    </row>
    <row r="29" spans="1:25" hidden="1" x14ac:dyDescent="0.25">
      <c r="A29" s="121">
        <v>13</v>
      </c>
      <c r="B29" s="16"/>
      <c r="C29" s="17"/>
      <c r="D29" s="25"/>
      <c r="E29" s="18"/>
      <c r="F29" s="17">
        <f t="shared" si="0"/>
        <v>0</v>
      </c>
      <c r="G29" s="18"/>
      <c r="H29" s="17">
        <f t="shared" si="1"/>
        <v>0</v>
      </c>
      <c r="I29" s="18"/>
      <c r="J29" s="17">
        <f t="shared" si="2"/>
        <v>0</v>
      </c>
      <c r="K29" s="18"/>
      <c r="L29" s="17">
        <f t="shared" si="3"/>
        <v>0</v>
      </c>
      <c r="M29" s="18"/>
      <c r="N29" s="17">
        <f t="shared" si="4"/>
        <v>0</v>
      </c>
      <c r="O29" s="19"/>
      <c r="P29" s="17">
        <f t="shared" si="5"/>
        <v>0</v>
      </c>
      <c r="Q29" s="19"/>
      <c r="R29" s="17">
        <f t="shared" si="6"/>
        <v>0</v>
      </c>
      <c r="S29" s="19"/>
      <c r="T29" s="17">
        <f t="shared" si="7"/>
        <v>0</v>
      </c>
      <c r="U29" s="19"/>
      <c r="V29" s="122">
        <f t="shared" si="8"/>
        <v>0</v>
      </c>
      <c r="W29" s="100"/>
      <c r="Y29" t="str">
        <f t="shared" si="9"/>
        <v>REVER PERCENTUAL ATÉ ATINGIR 100%- CASO NECESSÁRIO</v>
      </c>
    </row>
    <row r="30" spans="1:25" hidden="1" x14ac:dyDescent="0.25">
      <c r="A30" s="121">
        <v>14</v>
      </c>
      <c r="B30" s="16"/>
      <c r="C30" s="17"/>
      <c r="D30" s="25"/>
      <c r="E30" s="18"/>
      <c r="F30" s="17">
        <f t="shared" si="0"/>
        <v>0</v>
      </c>
      <c r="G30" s="18"/>
      <c r="H30" s="17">
        <f t="shared" si="1"/>
        <v>0</v>
      </c>
      <c r="I30" s="18"/>
      <c r="J30" s="17">
        <f t="shared" si="2"/>
        <v>0</v>
      </c>
      <c r="K30" s="18"/>
      <c r="L30" s="17">
        <f t="shared" si="3"/>
        <v>0</v>
      </c>
      <c r="M30" s="18"/>
      <c r="N30" s="17">
        <f t="shared" si="4"/>
        <v>0</v>
      </c>
      <c r="O30" s="19"/>
      <c r="P30" s="17">
        <f t="shared" si="5"/>
        <v>0</v>
      </c>
      <c r="Q30" s="19"/>
      <c r="R30" s="17">
        <f t="shared" si="6"/>
        <v>0</v>
      </c>
      <c r="S30" s="19"/>
      <c r="T30" s="17">
        <f t="shared" si="7"/>
        <v>0</v>
      </c>
      <c r="U30" s="19"/>
      <c r="V30" s="122">
        <f t="shared" si="8"/>
        <v>0</v>
      </c>
      <c r="W30" s="100"/>
      <c r="Y30" t="str">
        <f t="shared" si="9"/>
        <v>REVER PERCENTUAL ATÉ ATINGIR 100%- CASO NECESSÁRIO</v>
      </c>
    </row>
    <row r="31" spans="1:25" hidden="1" x14ac:dyDescent="0.25">
      <c r="A31" s="121">
        <v>15</v>
      </c>
      <c r="B31" s="16"/>
      <c r="C31" s="17"/>
      <c r="D31" s="25"/>
      <c r="E31" s="18"/>
      <c r="F31" s="17">
        <f t="shared" si="0"/>
        <v>0</v>
      </c>
      <c r="G31" s="18"/>
      <c r="H31" s="17">
        <f t="shared" si="1"/>
        <v>0</v>
      </c>
      <c r="I31" s="18"/>
      <c r="J31" s="17">
        <f t="shared" si="2"/>
        <v>0</v>
      </c>
      <c r="K31" s="18"/>
      <c r="L31" s="17">
        <f t="shared" si="3"/>
        <v>0</v>
      </c>
      <c r="M31" s="18"/>
      <c r="N31" s="17">
        <f t="shared" si="4"/>
        <v>0</v>
      </c>
      <c r="O31" s="19"/>
      <c r="P31" s="17">
        <f t="shared" si="5"/>
        <v>0</v>
      </c>
      <c r="Q31" s="19"/>
      <c r="R31" s="17">
        <f t="shared" si="6"/>
        <v>0</v>
      </c>
      <c r="S31" s="19"/>
      <c r="T31" s="17">
        <f t="shared" si="7"/>
        <v>0</v>
      </c>
      <c r="U31" s="19"/>
      <c r="V31" s="122">
        <f t="shared" si="8"/>
        <v>0</v>
      </c>
      <c r="W31" s="100"/>
      <c r="Y31" t="str">
        <f t="shared" si="9"/>
        <v>REVER PERCENTUAL ATÉ ATINGIR 100%- CASO NECESSÁRIO</v>
      </c>
    </row>
    <row r="32" spans="1:25" hidden="1" x14ac:dyDescent="0.25">
      <c r="A32" s="121">
        <v>16</v>
      </c>
      <c r="B32" s="16"/>
      <c r="C32" s="17"/>
      <c r="D32" s="25"/>
      <c r="E32" s="18"/>
      <c r="F32" s="17">
        <f t="shared" si="0"/>
        <v>0</v>
      </c>
      <c r="G32" s="18"/>
      <c r="H32" s="17">
        <f t="shared" si="1"/>
        <v>0</v>
      </c>
      <c r="I32" s="18"/>
      <c r="J32" s="17">
        <f t="shared" si="2"/>
        <v>0</v>
      </c>
      <c r="K32" s="18"/>
      <c r="L32" s="17">
        <f t="shared" si="3"/>
        <v>0</v>
      </c>
      <c r="M32" s="18"/>
      <c r="N32" s="17">
        <f t="shared" si="4"/>
        <v>0</v>
      </c>
      <c r="O32" s="19"/>
      <c r="P32" s="17">
        <f t="shared" si="5"/>
        <v>0</v>
      </c>
      <c r="Q32" s="19"/>
      <c r="R32" s="17">
        <f t="shared" si="6"/>
        <v>0</v>
      </c>
      <c r="S32" s="19"/>
      <c r="T32" s="17">
        <f t="shared" si="7"/>
        <v>0</v>
      </c>
      <c r="U32" s="19"/>
      <c r="V32" s="122">
        <f t="shared" si="8"/>
        <v>0</v>
      </c>
      <c r="W32" s="100"/>
      <c r="Y32" t="str">
        <f t="shared" si="9"/>
        <v>REVER PERCENTUAL ATÉ ATINGIR 100%- CASO NECESSÁRIO</v>
      </c>
    </row>
    <row r="33" spans="1:25" hidden="1" x14ac:dyDescent="0.25">
      <c r="A33" s="121">
        <v>17</v>
      </c>
      <c r="B33" s="16"/>
      <c r="C33" s="17"/>
      <c r="D33" s="25"/>
      <c r="E33" s="18"/>
      <c r="F33" s="17">
        <f t="shared" si="0"/>
        <v>0</v>
      </c>
      <c r="G33" s="18"/>
      <c r="H33" s="17">
        <f t="shared" si="1"/>
        <v>0</v>
      </c>
      <c r="I33" s="18"/>
      <c r="J33" s="17">
        <f t="shared" si="2"/>
        <v>0</v>
      </c>
      <c r="K33" s="18"/>
      <c r="L33" s="17">
        <f t="shared" si="3"/>
        <v>0</v>
      </c>
      <c r="M33" s="18"/>
      <c r="N33" s="17">
        <f t="shared" si="4"/>
        <v>0</v>
      </c>
      <c r="O33" s="19"/>
      <c r="P33" s="17">
        <f t="shared" si="5"/>
        <v>0</v>
      </c>
      <c r="Q33" s="19"/>
      <c r="R33" s="17">
        <f t="shared" si="6"/>
        <v>0</v>
      </c>
      <c r="S33" s="19"/>
      <c r="T33" s="17">
        <f t="shared" si="7"/>
        <v>0</v>
      </c>
      <c r="U33" s="19"/>
      <c r="V33" s="122">
        <f t="shared" si="8"/>
        <v>0</v>
      </c>
      <c r="W33" s="100"/>
      <c r="Y33" t="str">
        <f t="shared" si="9"/>
        <v>REVER PERCENTUAL ATÉ ATINGIR 100%- CASO NECESSÁRIO</v>
      </c>
    </row>
    <row r="34" spans="1:25" hidden="1" x14ac:dyDescent="0.25">
      <c r="A34" s="121">
        <v>18</v>
      </c>
      <c r="B34" s="16"/>
      <c r="C34" s="17"/>
      <c r="D34" s="25"/>
      <c r="E34" s="18"/>
      <c r="F34" s="17">
        <f t="shared" si="0"/>
        <v>0</v>
      </c>
      <c r="G34" s="18"/>
      <c r="H34" s="17">
        <f t="shared" si="1"/>
        <v>0</v>
      </c>
      <c r="I34" s="18"/>
      <c r="J34" s="17">
        <f t="shared" si="2"/>
        <v>0</v>
      </c>
      <c r="K34" s="18"/>
      <c r="L34" s="17">
        <f t="shared" si="3"/>
        <v>0</v>
      </c>
      <c r="M34" s="18"/>
      <c r="N34" s="17">
        <f t="shared" si="4"/>
        <v>0</v>
      </c>
      <c r="O34" s="19"/>
      <c r="P34" s="17">
        <f t="shared" si="5"/>
        <v>0</v>
      </c>
      <c r="Q34" s="19"/>
      <c r="R34" s="17">
        <f t="shared" si="6"/>
        <v>0</v>
      </c>
      <c r="S34" s="19"/>
      <c r="T34" s="17">
        <f t="shared" si="7"/>
        <v>0</v>
      </c>
      <c r="U34" s="19"/>
      <c r="V34" s="122">
        <f t="shared" si="8"/>
        <v>0</v>
      </c>
      <c r="W34" s="100"/>
      <c r="Y34" t="str">
        <f t="shared" si="9"/>
        <v>REVER PERCENTUAL ATÉ ATINGIR 100%- CASO NECESSÁRIO</v>
      </c>
    </row>
    <row r="35" spans="1:25" hidden="1" x14ac:dyDescent="0.25">
      <c r="A35" s="121">
        <v>19</v>
      </c>
      <c r="B35" s="16"/>
      <c r="C35" s="17"/>
      <c r="D35" s="25"/>
      <c r="E35" s="18"/>
      <c r="F35" s="17">
        <f t="shared" si="0"/>
        <v>0</v>
      </c>
      <c r="G35" s="18"/>
      <c r="H35" s="17">
        <f t="shared" si="1"/>
        <v>0</v>
      </c>
      <c r="I35" s="18"/>
      <c r="J35" s="17">
        <f t="shared" si="2"/>
        <v>0</v>
      </c>
      <c r="K35" s="18"/>
      <c r="L35" s="17">
        <f t="shared" si="3"/>
        <v>0</v>
      </c>
      <c r="M35" s="18"/>
      <c r="N35" s="17">
        <f t="shared" si="4"/>
        <v>0</v>
      </c>
      <c r="O35" s="19"/>
      <c r="P35" s="17">
        <f t="shared" si="5"/>
        <v>0</v>
      </c>
      <c r="Q35" s="19"/>
      <c r="R35" s="17">
        <f t="shared" si="6"/>
        <v>0</v>
      </c>
      <c r="S35" s="19"/>
      <c r="T35" s="17">
        <f t="shared" si="7"/>
        <v>0</v>
      </c>
      <c r="U35" s="19"/>
      <c r="V35" s="122">
        <f t="shared" si="8"/>
        <v>0</v>
      </c>
      <c r="W35" s="100"/>
      <c r="Y35" t="str">
        <f t="shared" si="9"/>
        <v>REVER PERCENTUAL ATÉ ATINGIR 100%- CASO NECESSÁRIO</v>
      </c>
    </row>
    <row r="36" spans="1:25" hidden="1" x14ac:dyDescent="0.25">
      <c r="A36" s="121">
        <v>20</v>
      </c>
      <c r="B36" s="16"/>
      <c r="C36" s="17"/>
      <c r="D36" s="25"/>
      <c r="E36" s="18"/>
      <c r="F36" s="17">
        <f t="shared" si="0"/>
        <v>0</v>
      </c>
      <c r="G36" s="18"/>
      <c r="H36" s="17">
        <f t="shared" si="1"/>
        <v>0</v>
      </c>
      <c r="I36" s="18"/>
      <c r="J36" s="17">
        <f t="shared" si="2"/>
        <v>0</v>
      </c>
      <c r="K36" s="18"/>
      <c r="L36" s="17">
        <f t="shared" si="3"/>
        <v>0</v>
      </c>
      <c r="M36" s="18"/>
      <c r="N36" s="17">
        <f t="shared" si="4"/>
        <v>0</v>
      </c>
      <c r="O36" s="19"/>
      <c r="P36" s="17">
        <f t="shared" si="5"/>
        <v>0</v>
      </c>
      <c r="Q36" s="19"/>
      <c r="R36" s="17">
        <f t="shared" si="6"/>
        <v>0</v>
      </c>
      <c r="S36" s="19"/>
      <c r="T36" s="17">
        <f t="shared" si="7"/>
        <v>0</v>
      </c>
      <c r="U36" s="19"/>
      <c r="V36" s="122">
        <f t="shared" si="8"/>
        <v>0</v>
      </c>
      <c r="W36" s="100"/>
      <c r="Y36" t="str">
        <f t="shared" si="9"/>
        <v>REVER PERCENTUAL ATÉ ATINGIR 100%- CASO NECESSÁRIO</v>
      </c>
    </row>
    <row r="37" spans="1:25" hidden="1" x14ac:dyDescent="0.25">
      <c r="A37" s="121">
        <v>21</v>
      </c>
      <c r="B37" s="16"/>
      <c r="C37" s="17"/>
      <c r="D37" s="25"/>
      <c r="E37" s="18"/>
      <c r="F37" s="17">
        <f t="shared" si="0"/>
        <v>0</v>
      </c>
      <c r="G37" s="18"/>
      <c r="H37" s="17">
        <f t="shared" si="1"/>
        <v>0</v>
      </c>
      <c r="I37" s="18"/>
      <c r="J37" s="17">
        <f t="shared" si="2"/>
        <v>0</v>
      </c>
      <c r="K37" s="18"/>
      <c r="L37" s="17">
        <f t="shared" si="3"/>
        <v>0</v>
      </c>
      <c r="M37" s="18"/>
      <c r="N37" s="17">
        <f t="shared" si="4"/>
        <v>0</v>
      </c>
      <c r="O37" s="19"/>
      <c r="P37" s="17">
        <f t="shared" si="5"/>
        <v>0</v>
      </c>
      <c r="Q37" s="19"/>
      <c r="R37" s="17">
        <f t="shared" si="6"/>
        <v>0</v>
      </c>
      <c r="S37" s="19"/>
      <c r="T37" s="17">
        <f t="shared" si="7"/>
        <v>0</v>
      </c>
      <c r="U37" s="19"/>
      <c r="V37" s="122">
        <f t="shared" si="8"/>
        <v>0</v>
      </c>
      <c r="W37" s="100"/>
      <c r="Y37" t="str">
        <f t="shared" si="9"/>
        <v>REVER PERCENTUAL ATÉ ATINGIR 100%- CASO NECESSÁRIO</v>
      </c>
    </row>
    <row r="38" spans="1:25" hidden="1" x14ac:dyDescent="0.25">
      <c r="A38" s="121">
        <v>22</v>
      </c>
      <c r="B38" s="16"/>
      <c r="C38" s="17"/>
      <c r="D38" s="25"/>
      <c r="E38" s="18"/>
      <c r="F38" s="17">
        <f t="shared" si="0"/>
        <v>0</v>
      </c>
      <c r="G38" s="18"/>
      <c r="H38" s="17">
        <f t="shared" si="1"/>
        <v>0</v>
      </c>
      <c r="I38" s="18"/>
      <c r="J38" s="17">
        <f t="shared" si="2"/>
        <v>0</v>
      </c>
      <c r="K38" s="18"/>
      <c r="L38" s="17">
        <f t="shared" si="3"/>
        <v>0</v>
      </c>
      <c r="M38" s="18"/>
      <c r="N38" s="17">
        <f t="shared" si="4"/>
        <v>0</v>
      </c>
      <c r="O38" s="19"/>
      <c r="P38" s="17">
        <f t="shared" si="5"/>
        <v>0</v>
      </c>
      <c r="Q38" s="19"/>
      <c r="R38" s="17">
        <f t="shared" si="6"/>
        <v>0</v>
      </c>
      <c r="S38" s="19"/>
      <c r="T38" s="17">
        <f t="shared" si="7"/>
        <v>0</v>
      </c>
      <c r="U38" s="19"/>
      <c r="V38" s="122">
        <f t="shared" si="8"/>
        <v>0</v>
      </c>
      <c r="W38" s="100"/>
      <c r="Y38" t="str">
        <f t="shared" si="9"/>
        <v>REVER PERCENTUAL ATÉ ATINGIR 100%- CASO NECESSÁRIO</v>
      </c>
    </row>
    <row r="39" spans="1:25" hidden="1" x14ac:dyDescent="0.25">
      <c r="A39" s="121">
        <v>23</v>
      </c>
      <c r="B39" s="16"/>
      <c r="C39" s="17"/>
      <c r="D39" s="25"/>
      <c r="E39" s="18"/>
      <c r="F39" s="17">
        <f t="shared" si="0"/>
        <v>0</v>
      </c>
      <c r="G39" s="18"/>
      <c r="H39" s="17">
        <f t="shared" si="1"/>
        <v>0</v>
      </c>
      <c r="I39" s="18"/>
      <c r="J39" s="17">
        <f t="shared" si="2"/>
        <v>0</v>
      </c>
      <c r="K39" s="18"/>
      <c r="L39" s="17">
        <f t="shared" si="3"/>
        <v>0</v>
      </c>
      <c r="M39" s="18"/>
      <c r="N39" s="17">
        <f t="shared" si="4"/>
        <v>0</v>
      </c>
      <c r="O39" s="19"/>
      <c r="P39" s="17">
        <f t="shared" si="5"/>
        <v>0</v>
      </c>
      <c r="Q39" s="19"/>
      <c r="R39" s="17">
        <f t="shared" si="6"/>
        <v>0</v>
      </c>
      <c r="S39" s="19"/>
      <c r="T39" s="17">
        <f t="shared" si="7"/>
        <v>0</v>
      </c>
      <c r="U39" s="19"/>
      <c r="V39" s="122">
        <f t="shared" si="8"/>
        <v>0</v>
      </c>
      <c r="W39" s="100"/>
      <c r="Y39" t="str">
        <f t="shared" si="9"/>
        <v>REVER PERCENTUAL ATÉ ATINGIR 100%- CASO NECESSÁRIO</v>
      </c>
    </row>
    <row r="40" spans="1:25" hidden="1" x14ac:dyDescent="0.25">
      <c r="A40" s="121">
        <v>24</v>
      </c>
      <c r="B40" s="16"/>
      <c r="C40" s="17"/>
      <c r="D40" s="25"/>
      <c r="E40" s="18"/>
      <c r="F40" s="17">
        <f t="shared" si="0"/>
        <v>0</v>
      </c>
      <c r="G40" s="18"/>
      <c r="H40" s="17">
        <f t="shared" si="1"/>
        <v>0</v>
      </c>
      <c r="I40" s="18"/>
      <c r="J40" s="17">
        <f t="shared" si="2"/>
        <v>0</v>
      </c>
      <c r="K40" s="18"/>
      <c r="L40" s="17">
        <f t="shared" si="3"/>
        <v>0</v>
      </c>
      <c r="M40" s="18"/>
      <c r="N40" s="17">
        <f t="shared" si="4"/>
        <v>0</v>
      </c>
      <c r="O40" s="19"/>
      <c r="P40" s="17">
        <f t="shared" si="5"/>
        <v>0</v>
      </c>
      <c r="Q40" s="19"/>
      <c r="R40" s="17">
        <f t="shared" si="6"/>
        <v>0</v>
      </c>
      <c r="S40" s="19"/>
      <c r="T40" s="17">
        <f t="shared" si="7"/>
        <v>0</v>
      </c>
      <c r="U40" s="19"/>
      <c r="V40" s="122">
        <f t="shared" si="8"/>
        <v>0</v>
      </c>
      <c r="W40" s="100"/>
      <c r="Y40" t="str">
        <f t="shared" si="9"/>
        <v>REVER PERCENTUAL ATÉ ATINGIR 100%- CASO NECESSÁRIO</v>
      </c>
    </row>
    <row r="41" spans="1:25" hidden="1" x14ac:dyDescent="0.25">
      <c r="A41" s="121">
        <v>25</v>
      </c>
      <c r="B41" s="16"/>
      <c r="C41" s="17"/>
      <c r="D41" s="25"/>
      <c r="E41" s="18"/>
      <c r="F41" s="17">
        <f t="shared" ref="F41:F43" si="11">E41</f>
        <v>0</v>
      </c>
      <c r="G41" s="18"/>
      <c r="H41" s="17">
        <f>F41+G41</f>
        <v>0</v>
      </c>
      <c r="I41" s="18"/>
      <c r="J41" s="17">
        <f>H41+I41</f>
        <v>0</v>
      </c>
      <c r="K41" s="18"/>
      <c r="L41" s="17">
        <f>J41+K41</f>
        <v>0</v>
      </c>
      <c r="M41" s="18"/>
      <c r="N41" s="17">
        <f>L41+M41</f>
        <v>0</v>
      </c>
      <c r="O41" s="19"/>
      <c r="P41" s="17">
        <f>N41+O41</f>
        <v>0</v>
      </c>
      <c r="Q41" s="19"/>
      <c r="R41" s="17">
        <f>P41+Q41</f>
        <v>0</v>
      </c>
      <c r="S41" s="19"/>
      <c r="T41" s="17">
        <f>R41+S41</f>
        <v>0</v>
      </c>
      <c r="U41" s="19"/>
      <c r="V41" s="122">
        <f>T41+U41</f>
        <v>0</v>
      </c>
      <c r="W41" s="100"/>
      <c r="Y41" t="str">
        <f t="shared" si="9"/>
        <v>REVER PERCENTUAL ATÉ ATINGIR 100%- CASO NECESSÁRIO</v>
      </c>
    </row>
    <row r="42" spans="1:25" hidden="1" x14ac:dyDescent="0.25">
      <c r="A42" s="121">
        <v>26</v>
      </c>
      <c r="B42" s="16"/>
      <c r="C42" s="17"/>
      <c r="D42" s="25"/>
      <c r="E42" s="18"/>
      <c r="F42" s="17">
        <f t="shared" si="11"/>
        <v>0</v>
      </c>
      <c r="G42" s="18"/>
      <c r="H42" s="17">
        <f t="shared" ref="H42" si="12">F42+G42</f>
        <v>0</v>
      </c>
      <c r="I42" s="18"/>
      <c r="J42" s="17">
        <f t="shared" ref="J42" si="13">H42+I42</f>
        <v>0</v>
      </c>
      <c r="K42" s="18"/>
      <c r="L42" s="17">
        <f t="shared" ref="L42" si="14">J42+K42</f>
        <v>0</v>
      </c>
      <c r="M42" s="18"/>
      <c r="N42" s="17">
        <f t="shared" ref="N42" si="15">L42+M42</f>
        <v>0</v>
      </c>
      <c r="O42" s="19"/>
      <c r="P42" s="17">
        <f t="shared" ref="P42" si="16">N42+O42</f>
        <v>0</v>
      </c>
      <c r="Q42" s="19"/>
      <c r="R42" s="17">
        <f t="shared" ref="R42:R43" si="17">P42+Q42</f>
        <v>0</v>
      </c>
      <c r="S42" s="19"/>
      <c r="T42" s="17">
        <f t="shared" ref="T42:T43" si="18">R42+S42</f>
        <v>0</v>
      </c>
      <c r="U42" s="19"/>
      <c r="V42" s="122">
        <f t="shared" ref="V42:V43" si="19">T42+U42</f>
        <v>0</v>
      </c>
      <c r="W42" s="100"/>
      <c r="Y42" t="str">
        <f t="shared" si="9"/>
        <v>REVER PERCENTUAL ATÉ ATINGIR 100%- CASO NECESSÁRIO</v>
      </c>
    </row>
    <row r="43" spans="1:25" hidden="1" x14ac:dyDescent="0.25">
      <c r="A43" s="121"/>
      <c r="B43" s="16"/>
      <c r="C43" s="17"/>
      <c r="D43" s="96">
        <f>((C43*100)/$C$45)/100</f>
        <v>0</v>
      </c>
      <c r="E43" s="18"/>
      <c r="F43" s="17">
        <f t="shared" si="11"/>
        <v>0</v>
      </c>
      <c r="G43" s="18"/>
      <c r="H43" s="17">
        <f t="shared" ref="H43" si="20">F43+G43</f>
        <v>0</v>
      </c>
      <c r="I43" s="18"/>
      <c r="J43" s="17">
        <f t="shared" ref="J43" si="21">H43+I43</f>
        <v>0</v>
      </c>
      <c r="K43" s="91"/>
      <c r="L43" s="17">
        <f t="shared" ref="L43" si="22">J43+K43</f>
        <v>0</v>
      </c>
      <c r="M43" s="91"/>
      <c r="N43" s="17">
        <f t="shared" ref="N43" si="23">L43+M43</f>
        <v>0</v>
      </c>
      <c r="O43" s="92"/>
      <c r="P43" s="17">
        <f t="shared" ref="P43" si="24">N43+O43</f>
        <v>0</v>
      </c>
      <c r="Q43" s="92"/>
      <c r="R43" s="17">
        <f t="shared" si="17"/>
        <v>0</v>
      </c>
      <c r="S43" s="92"/>
      <c r="T43" s="17">
        <f t="shared" si="18"/>
        <v>0</v>
      </c>
      <c r="U43" s="92"/>
      <c r="V43" s="122">
        <f t="shared" si="19"/>
        <v>0</v>
      </c>
      <c r="W43" s="100"/>
    </row>
    <row r="44" spans="1:25" x14ac:dyDescent="0.25">
      <c r="A44" s="123"/>
      <c r="B44" s="20" t="s">
        <v>26</v>
      </c>
      <c r="C44" s="26">
        <f>C45/SUM(C17:C42)</f>
        <v>1</v>
      </c>
      <c r="D44" s="26">
        <f>SUM(D17:D43)</f>
        <v>1</v>
      </c>
      <c r="E44" s="27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7.0749101131390491E-2</v>
      </c>
      <c r="F44" s="27">
        <f>E44</f>
        <v>7.0749101131390491E-2</v>
      </c>
      <c r="G44" s="27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0.51733397854258767</v>
      </c>
      <c r="H44" s="27">
        <f>F44+G44</f>
        <v>0.58808307967397822</v>
      </c>
      <c r="I44" s="27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0.13634056556337032</v>
      </c>
      <c r="J44" s="27">
        <f>H44+I44</f>
        <v>0.72442364523734848</v>
      </c>
      <c r="K44" s="27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0.27557635476265147</v>
      </c>
      <c r="L44" s="27">
        <f>J44+K44</f>
        <v>1</v>
      </c>
      <c r="M44" s="27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7">
        <f>L44+M44</f>
        <v>1</v>
      </c>
      <c r="O44" s="27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7">
        <f>N44+O44</f>
        <v>1</v>
      </c>
      <c r="Q44" s="27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7">
        <f>P44+Q44</f>
        <v>1</v>
      </c>
      <c r="S44" s="27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7">
        <f>R44+S44</f>
        <v>1</v>
      </c>
      <c r="U44" s="27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7">
        <f>T44+U44</f>
        <v>1</v>
      </c>
      <c r="W44" s="101"/>
    </row>
    <row r="45" spans="1:25" x14ac:dyDescent="0.25">
      <c r="A45" s="124"/>
      <c r="B45" s="22" t="s">
        <v>27</v>
      </c>
      <c r="C45" s="21">
        <f>SUM(C17:C43)</f>
        <v>418592.88</v>
      </c>
      <c r="D45" s="26">
        <f>D44</f>
        <v>1</v>
      </c>
      <c r="E45" s="156">
        <f>($C$45*E44)</f>
        <v>29615.070000000003</v>
      </c>
      <c r="F45" s="156"/>
      <c r="G45" s="156">
        <f t="shared" ref="G45" si="25">($C$45*G44)</f>
        <v>216552.31999999998</v>
      </c>
      <c r="H45" s="156"/>
      <c r="I45" s="156">
        <f t="shared" ref="I45" si="26">($C$45*I44)</f>
        <v>57071.19</v>
      </c>
      <c r="J45" s="156"/>
      <c r="K45" s="156">
        <f t="shared" ref="K45" si="27">($C$45*K44)</f>
        <v>115354.29999999999</v>
      </c>
      <c r="L45" s="156"/>
      <c r="M45" s="156">
        <f t="shared" ref="M45" si="28">($C$45*M44)</f>
        <v>0</v>
      </c>
      <c r="N45" s="156"/>
      <c r="O45" s="156">
        <f t="shared" ref="O45" si="29">($C$45*O44)</f>
        <v>0</v>
      </c>
      <c r="P45" s="156"/>
      <c r="Q45" s="156">
        <f t="shared" ref="Q45" si="30">($C$45*Q44)</f>
        <v>0</v>
      </c>
      <c r="R45" s="156"/>
      <c r="S45" s="156">
        <f t="shared" ref="S45" si="31">($C$45*S44)</f>
        <v>0</v>
      </c>
      <c r="T45" s="156"/>
      <c r="U45" s="156">
        <f t="shared" ref="U45" si="32">($C$45*U44)</f>
        <v>0</v>
      </c>
      <c r="V45" s="165"/>
      <c r="W45" s="102"/>
    </row>
    <row r="46" spans="1:25" ht="15.75" thickBot="1" x14ac:dyDescent="0.3">
      <c r="A46" s="125"/>
      <c r="B46" s="126" t="s">
        <v>28</v>
      </c>
      <c r="C46" s="127"/>
      <c r="D46" s="127"/>
      <c r="E46" s="163">
        <f>E45</f>
        <v>29615.070000000003</v>
      </c>
      <c r="F46" s="163"/>
      <c r="G46" s="163">
        <f>G45+E46</f>
        <v>246167.38999999998</v>
      </c>
      <c r="H46" s="163"/>
      <c r="I46" s="163">
        <f t="shared" ref="I46" si="33">I45+G46</f>
        <v>303238.57999999996</v>
      </c>
      <c r="J46" s="163"/>
      <c r="K46" s="163">
        <f t="shared" ref="K46" si="34">K45+I46</f>
        <v>418592.87999999995</v>
      </c>
      <c r="L46" s="163"/>
      <c r="M46" s="163">
        <f t="shared" ref="M46" si="35">M45+K46</f>
        <v>418592.87999999995</v>
      </c>
      <c r="N46" s="163"/>
      <c r="O46" s="163">
        <f t="shared" ref="O46" si="36">O45+M46</f>
        <v>418592.87999999995</v>
      </c>
      <c r="P46" s="163"/>
      <c r="Q46" s="163">
        <f t="shared" ref="Q46" si="37">Q45+O46</f>
        <v>418592.87999999995</v>
      </c>
      <c r="R46" s="163"/>
      <c r="S46" s="163">
        <f t="shared" ref="S46" si="38">S45+Q46</f>
        <v>418592.87999999995</v>
      </c>
      <c r="T46" s="163"/>
      <c r="U46" s="163">
        <f t="shared" ref="U46" si="39">U45+S46</f>
        <v>418592.87999999995</v>
      </c>
      <c r="V46" s="166"/>
      <c r="W46" s="102"/>
    </row>
    <row r="48" spans="1:25" x14ac:dyDescent="0.25">
      <c r="A48" s="93"/>
      <c r="B48" s="93"/>
      <c r="C48" s="24"/>
      <c r="D48" s="93"/>
      <c r="E48" s="93"/>
      <c r="F48" s="93"/>
      <c r="G48" s="93"/>
      <c r="H48" s="93"/>
      <c r="I48" s="93"/>
      <c r="J48" s="93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</row>
    <row r="49" spans="1:23" x14ac:dyDescent="0.25">
      <c r="A49" s="24" t="s">
        <v>31</v>
      </c>
      <c r="B49" s="24"/>
      <c r="C49" s="24"/>
      <c r="D49" s="24" t="s">
        <v>69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</row>
    <row r="50" spans="1:23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</row>
    <row r="51" spans="1:23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</row>
    <row r="52" spans="1:23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</row>
    <row r="53" spans="1:23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1:23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</row>
    <row r="55" spans="1:23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</row>
    <row r="56" spans="1:23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</row>
    <row r="57" spans="1:23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</row>
  </sheetData>
  <sheetProtection algorithmName="SHA-512" hashValue="vfCmEbFOHEz5iC6KiqM2eNGeTW23aFn/CS4Cgu3wlz9yxhbmyjOW2n/SPXhcunWR7Uv99ZNUEXMOB30fGL2kgA==" saltValue="cwfU5uWuGu8KTBdmM2SkGw==" spinCount="100000" sheet="1" selectLockedCells="1"/>
  <mergeCells count="31"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workbookViewId="0">
      <selection activeCell="E24" sqref="E24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3"/>
      <c r="B1" s="43"/>
      <c r="C1" s="43"/>
      <c r="D1" s="43"/>
      <c r="E1" s="43"/>
    </row>
    <row r="2" spans="1:5" x14ac:dyDescent="0.25">
      <c r="A2" s="43"/>
      <c r="B2" s="43"/>
      <c r="C2" s="43"/>
      <c r="D2" s="43"/>
      <c r="E2" s="43"/>
    </row>
    <row r="3" spans="1:5" x14ac:dyDescent="0.25">
      <c r="A3" s="43"/>
      <c r="B3" s="43"/>
      <c r="C3" s="43"/>
      <c r="D3" s="43"/>
      <c r="E3" s="43"/>
    </row>
    <row r="4" spans="1:5" x14ac:dyDescent="0.25">
      <c r="A4" s="43"/>
      <c r="B4" s="43"/>
      <c r="C4" s="43"/>
      <c r="D4" s="43"/>
      <c r="E4" s="43"/>
    </row>
    <row r="5" spans="1:5" x14ac:dyDescent="0.25">
      <c r="A5" s="43"/>
      <c r="B5" s="43"/>
      <c r="C5" s="43"/>
      <c r="D5" s="43"/>
      <c r="E5" s="43"/>
    </row>
    <row r="6" spans="1:5" x14ac:dyDescent="0.25">
      <c r="A6" s="43"/>
      <c r="B6" s="43"/>
      <c r="C6" s="43"/>
      <c r="D6" s="43"/>
      <c r="E6" s="43"/>
    </row>
    <row r="7" spans="1:5" x14ac:dyDescent="0.25">
      <c r="A7" s="43"/>
      <c r="B7" s="43"/>
      <c r="C7" s="43"/>
      <c r="D7" s="43"/>
      <c r="E7" s="43"/>
    </row>
    <row r="8" spans="1:5" x14ac:dyDescent="0.25">
      <c r="A8" s="176" t="s">
        <v>62</v>
      </c>
      <c r="B8" s="176"/>
      <c r="C8" s="176"/>
      <c r="D8" s="43"/>
      <c r="E8" s="86" t="s">
        <v>63</v>
      </c>
    </row>
    <row r="9" spans="1:5" x14ac:dyDescent="0.25">
      <c r="A9" s="43"/>
      <c r="B9" s="87"/>
      <c r="C9" s="87"/>
      <c r="D9" s="87"/>
      <c r="E9" s="88" t="s">
        <v>64</v>
      </c>
    </row>
    <row r="10" spans="1:5" x14ac:dyDescent="0.25">
      <c r="A10" s="43"/>
      <c r="B10" s="43"/>
      <c r="C10" s="43"/>
      <c r="D10" s="43"/>
      <c r="E10" s="43"/>
    </row>
    <row r="11" spans="1:5" x14ac:dyDescent="0.25">
      <c r="A11" s="89" t="s">
        <v>32</v>
      </c>
      <c r="B11" s="89" t="s">
        <v>84</v>
      </c>
      <c r="C11" s="197" t="s">
        <v>33</v>
      </c>
      <c r="D11" s="198"/>
      <c r="E11" s="199"/>
    </row>
    <row r="12" spans="1:5" x14ac:dyDescent="0.25">
      <c r="A12" s="34"/>
      <c r="B12" s="34"/>
      <c r="C12" s="200" t="str">
        <f>Import.Município</f>
        <v>CORONEL VIVIDA - PR</v>
      </c>
      <c r="D12" s="201"/>
      <c r="E12" s="202"/>
    </row>
    <row r="13" spans="1:5" x14ac:dyDescent="0.25">
      <c r="A13" s="35"/>
      <c r="B13" s="35"/>
      <c r="C13" s="36"/>
      <c r="D13" s="37"/>
      <c r="E13" s="37"/>
    </row>
    <row r="14" spans="1:5" ht="15" customHeight="1" x14ac:dyDescent="0.25">
      <c r="A14" s="90" t="s">
        <v>34</v>
      </c>
      <c r="B14" s="189" t="str">
        <f>ORÇAMENTO!A7</f>
        <v>OBJETO: EXECUÇÃO CAMPO GRAMA SINTÉTICA - GERMANO ESTÉDILE</v>
      </c>
      <c r="C14" s="191" t="str">
        <f>ORÇAMENTO!A8</f>
        <v>LOCALIZAÇÃO: Rua Fioravante Marsaro esquina com a rua Luiz Peruzzo, Bairro Germano Stédile</v>
      </c>
      <c r="D14" s="192"/>
      <c r="E14" s="193"/>
    </row>
    <row r="15" spans="1:5" ht="25.5" customHeight="1" x14ac:dyDescent="0.25">
      <c r="A15" s="38" t="s">
        <v>65</v>
      </c>
      <c r="B15" s="190"/>
      <c r="C15" s="194"/>
      <c r="D15" s="195"/>
      <c r="E15" s="196"/>
    </row>
    <row r="16" spans="1:5" x14ac:dyDescent="0.25">
      <c r="A16" s="39"/>
      <c r="B16" s="40"/>
      <c r="C16" s="41"/>
      <c r="D16" s="41"/>
      <c r="E16" s="40"/>
    </row>
    <row r="17" spans="1:12" x14ac:dyDescent="0.25">
      <c r="A17" s="42" t="s">
        <v>35</v>
      </c>
      <c r="B17" s="40"/>
      <c r="C17" s="41"/>
      <c r="D17" s="41"/>
      <c r="E17" s="40"/>
    </row>
    <row r="18" spans="1:12" x14ac:dyDescent="0.25">
      <c r="A18" s="168" t="s">
        <v>214</v>
      </c>
      <c r="B18" s="169"/>
      <c r="C18" s="169"/>
      <c r="D18" s="169"/>
      <c r="E18" s="170"/>
    </row>
    <row r="19" spans="1:12" x14ac:dyDescent="0.25">
      <c r="A19" s="43"/>
      <c r="B19" s="43"/>
      <c r="C19" s="43"/>
      <c r="D19" s="43"/>
      <c r="E19" s="43"/>
    </row>
    <row r="20" spans="1:12" ht="15.75" thickBot="1" x14ac:dyDescent="0.3">
      <c r="A20" s="44" t="s">
        <v>36</v>
      </c>
      <c r="B20" s="45"/>
      <c r="C20" s="45"/>
      <c r="D20" s="46" t="s">
        <v>37</v>
      </c>
      <c r="E20" s="46" t="s">
        <v>38</v>
      </c>
    </row>
    <row r="21" spans="1:12" ht="15" customHeight="1" thickBot="1" x14ac:dyDescent="0.3">
      <c r="A21" s="47" t="s">
        <v>39</v>
      </c>
      <c r="B21" s="48"/>
      <c r="C21" s="48"/>
      <c r="D21" s="49" t="s">
        <v>40</v>
      </c>
      <c r="E21" s="50">
        <v>4.6699999999999998E-2</v>
      </c>
      <c r="H21" s="186" t="s">
        <v>70</v>
      </c>
      <c r="I21" s="187"/>
      <c r="J21" s="187"/>
      <c r="K21" s="188"/>
    </row>
    <row r="22" spans="1:12" ht="15.75" x14ac:dyDescent="0.25">
      <c r="A22" s="51" t="s">
        <v>41</v>
      </c>
      <c r="B22" s="52"/>
      <c r="C22" s="52"/>
      <c r="D22" s="53" t="s">
        <v>42</v>
      </c>
      <c r="E22" s="54">
        <v>7.0000000000000001E-3</v>
      </c>
      <c r="H22" s="116" t="s">
        <v>71</v>
      </c>
      <c r="I22" s="117" t="s">
        <v>72</v>
      </c>
      <c r="J22" s="117" t="s">
        <v>73</v>
      </c>
      <c r="K22" s="118" t="s">
        <v>74</v>
      </c>
    </row>
    <row r="23" spans="1:12" ht="15.75" x14ac:dyDescent="0.25">
      <c r="A23" s="51" t="s">
        <v>43</v>
      </c>
      <c r="B23" s="52"/>
      <c r="C23" s="52"/>
      <c r="D23" s="53" t="s">
        <v>44</v>
      </c>
      <c r="E23" s="54">
        <v>9.7000000000000003E-3</v>
      </c>
      <c r="H23" s="109" t="s">
        <v>75</v>
      </c>
      <c r="I23" s="103">
        <v>3.7999999999999999E-2</v>
      </c>
      <c r="J23" s="104">
        <v>4.0099999999999997E-2</v>
      </c>
      <c r="K23" s="110">
        <v>4.6699999999999998E-2</v>
      </c>
    </row>
    <row r="24" spans="1:12" ht="15.75" x14ac:dyDescent="0.25">
      <c r="A24" s="51" t="s">
        <v>45</v>
      </c>
      <c r="B24" s="52"/>
      <c r="C24" s="52"/>
      <c r="D24" s="53" t="s">
        <v>46</v>
      </c>
      <c r="E24" s="54">
        <v>0.01</v>
      </c>
      <c r="H24" s="109" t="s">
        <v>76</v>
      </c>
      <c r="I24" s="105">
        <v>3.2000000000000002E-3</v>
      </c>
      <c r="J24" s="106">
        <v>4.0000000000000001E-3</v>
      </c>
      <c r="K24" s="111">
        <v>7.4000000000000003E-3</v>
      </c>
    </row>
    <row r="25" spans="1:12" ht="15.75" x14ac:dyDescent="0.25">
      <c r="A25" s="55" t="s">
        <v>47</v>
      </c>
      <c r="B25" s="56"/>
      <c r="C25" s="56"/>
      <c r="D25" s="53" t="s">
        <v>48</v>
      </c>
      <c r="E25" s="57">
        <v>7.9500000000000001E-2</v>
      </c>
      <c r="H25" s="109" t="s">
        <v>77</v>
      </c>
      <c r="I25" s="105">
        <v>5.0000000000000001E-3</v>
      </c>
      <c r="J25" s="106">
        <v>5.5999999999999999E-3</v>
      </c>
      <c r="K25" s="111">
        <v>9.7000000000000003E-3</v>
      </c>
    </row>
    <row r="26" spans="1:12" ht="15.75" x14ac:dyDescent="0.25">
      <c r="A26" s="55" t="s">
        <v>49</v>
      </c>
      <c r="B26" s="58" t="s">
        <v>50</v>
      </c>
      <c r="C26" s="59"/>
      <c r="D26" s="60" t="s">
        <v>51</v>
      </c>
      <c r="E26" s="57">
        <v>6.4999999999999997E-3</v>
      </c>
      <c r="H26" s="109" t="s">
        <v>78</v>
      </c>
      <c r="I26" s="105">
        <v>1.0200000000000001E-2</v>
      </c>
      <c r="J26" s="106">
        <v>1.11E-2</v>
      </c>
      <c r="K26" s="111">
        <v>1.21E-2</v>
      </c>
    </row>
    <row r="27" spans="1:12" ht="16.5" thickBot="1" x14ac:dyDescent="0.3">
      <c r="A27" s="61"/>
      <c r="B27" s="58" t="s">
        <v>52</v>
      </c>
      <c r="C27" s="59"/>
      <c r="D27" s="60"/>
      <c r="E27" s="57">
        <v>0.03</v>
      </c>
      <c r="H27" s="109" t="s">
        <v>79</v>
      </c>
      <c r="I27" s="107">
        <v>6.6400000000000001E-2</v>
      </c>
      <c r="J27" s="108">
        <v>7.2999999999999995E-2</v>
      </c>
      <c r="K27" s="112">
        <v>8.6900000000000005E-2</v>
      </c>
    </row>
    <row r="28" spans="1:12" ht="15.75" x14ac:dyDescent="0.25">
      <c r="A28" s="61"/>
      <c r="B28" s="58" t="s">
        <v>53</v>
      </c>
      <c r="C28" s="59"/>
      <c r="D28" s="60"/>
      <c r="E28" s="62">
        <f>IF(A18=" - Fornecimento de Materiais e Equipamentos (Aquisição direta)",0,ROUND(E37*D38,4))</f>
        <v>0.03</v>
      </c>
      <c r="H28" s="177" t="s">
        <v>81</v>
      </c>
      <c r="I28" s="178"/>
      <c r="J28" s="178"/>
      <c r="K28" s="179"/>
      <c r="L28" s="113">
        <v>3.6499999999999998E-2</v>
      </c>
    </row>
    <row r="29" spans="1:12" ht="15.75" x14ac:dyDescent="0.25">
      <c r="A29" s="61"/>
      <c r="B29" s="63" t="s">
        <v>54</v>
      </c>
      <c r="C29" s="65"/>
      <c r="D29" s="60"/>
      <c r="E29" s="66">
        <v>0</v>
      </c>
      <c r="H29" s="180" t="s">
        <v>82</v>
      </c>
      <c r="I29" s="181"/>
      <c r="J29" s="181"/>
      <c r="K29" s="182"/>
      <c r="L29" s="114">
        <v>0.03</v>
      </c>
    </row>
    <row r="30" spans="1:12" ht="16.5" thickBot="1" x14ac:dyDescent="0.3">
      <c r="A30" s="67" t="s">
        <v>55</v>
      </c>
      <c r="B30" s="67"/>
      <c r="C30" s="67"/>
      <c r="D30" s="67"/>
      <c r="E30" s="68">
        <f>IF(A18=" - Fornecimento de Materiais e Equipamentos (Aquisição direta)",0,ROUND((((1+SUM(E$21:E$23))*(1+E$24)*(1+E$25))/(1-SUM(E$26:E$28)))-1,4))</f>
        <v>0.24199999999999999</v>
      </c>
      <c r="H30" s="183" t="s">
        <v>80</v>
      </c>
      <c r="I30" s="184"/>
      <c r="J30" s="184"/>
      <c r="K30" s="185"/>
      <c r="L30" s="115">
        <v>0</v>
      </c>
    </row>
    <row r="31" spans="1:12" x14ac:dyDescent="0.25">
      <c r="A31" s="69" t="s">
        <v>56</v>
      </c>
      <c r="B31" s="70"/>
      <c r="C31" s="70"/>
      <c r="D31" s="70"/>
      <c r="E31" s="71">
        <f>IF(A18=" - Fornecimento de Materiais e Equipamentos (Aquisição direta)",0,ROUND((((1+SUM(E$21:E$23))*(1+E$24)*(1+E$25))/(1-SUM(E$26:E$29)))-1,4))</f>
        <v>0.24199999999999999</v>
      </c>
    </row>
    <row r="32" spans="1:12" x14ac:dyDescent="0.25">
      <c r="A32" s="43"/>
      <c r="B32" s="43"/>
      <c r="C32" s="43"/>
      <c r="D32" s="43"/>
      <c r="E32" s="43"/>
    </row>
    <row r="33" spans="1:5" x14ac:dyDescent="0.25">
      <c r="A33" s="43" t="s">
        <v>57</v>
      </c>
      <c r="B33" s="43"/>
      <c r="C33" s="43"/>
      <c r="D33" s="43"/>
      <c r="E33" s="43"/>
    </row>
    <row r="34" spans="1:5" x14ac:dyDescent="0.25">
      <c r="A34" s="43"/>
      <c r="B34" s="43"/>
      <c r="C34" s="43"/>
      <c r="D34" s="43"/>
      <c r="E34" s="43"/>
    </row>
    <row r="35" spans="1:5" x14ac:dyDescent="0.25">
      <c r="A35" s="171" t="str">
        <f>IF(AND(A18=" - Fornecimento de Materiais e Equipamentos (Aquisição direta)",E$31=0),"",IF(OR($AI$10&lt;$AK$10,$AI$10&gt;$AL$10)=TRUE(),$AK$21,""))</f>
        <v/>
      </c>
      <c r="B35" s="171"/>
      <c r="C35" s="171"/>
      <c r="D35" s="171"/>
      <c r="E35" s="171"/>
    </row>
    <row r="36" spans="1:5" x14ac:dyDescent="0.25">
      <c r="A36" s="72"/>
      <c r="B36" s="72"/>
      <c r="C36" s="72"/>
      <c r="D36" s="72"/>
      <c r="E36" s="72"/>
    </row>
    <row r="37" spans="1:5" ht="15.75" customHeight="1" x14ac:dyDescent="0.25">
      <c r="A37" s="172" t="s">
        <v>58</v>
      </c>
      <c r="B37" s="173"/>
      <c r="C37" s="173"/>
      <c r="D37" s="173"/>
      <c r="E37" s="73">
        <v>0.6</v>
      </c>
    </row>
    <row r="38" spans="1:5" x14ac:dyDescent="0.25">
      <c r="A38" s="172" t="s">
        <v>59</v>
      </c>
      <c r="B38" s="173"/>
      <c r="C38" s="173"/>
      <c r="D38" s="73">
        <v>0.05</v>
      </c>
      <c r="E38" s="72"/>
    </row>
    <row r="39" spans="1:5" x14ac:dyDescent="0.25">
      <c r="A39" s="74"/>
      <c r="B39" s="75"/>
      <c r="C39" s="75"/>
      <c r="D39" s="76"/>
      <c r="E39" s="77"/>
    </row>
    <row r="40" spans="1:5" x14ac:dyDescent="0.25">
      <c r="A40" s="174" t="s">
        <v>60</v>
      </c>
      <c r="B40" s="175"/>
      <c r="C40" s="175"/>
      <c r="D40" s="175"/>
      <c r="E40" s="175"/>
    </row>
    <row r="43" spans="1:5" x14ac:dyDescent="0.25">
      <c r="A43" s="78"/>
      <c r="B43" s="79"/>
      <c r="C43" s="80"/>
      <c r="D43" s="80"/>
      <c r="E43" s="80"/>
    </row>
    <row r="44" spans="1:5" x14ac:dyDescent="0.25">
      <c r="A44" s="64" t="s">
        <v>69</v>
      </c>
      <c r="B44" s="64"/>
      <c r="C44" s="56"/>
      <c r="D44" s="43"/>
      <c r="E44" s="43"/>
    </row>
    <row r="45" spans="1:5" x14ac:dyDescent="0.25">
      <c r="A45" s="167" t="s">
        <v>66</v>
      </c>
      <c r="B45" s="167"/>
      <c r="C45" s="167"/>
      <c r="D45" s="81" t="s">
        <v>61</v>
      </c>
      <c r="E45" s="82" t="s">
        <v>215</v>
      </c>
    </row>
    <row r="46" spans="1:5" x14ac:dyDescent="0.25">
      <c r="A46" s="167" t="s">
        <v>83</v>
      </c>
      <c r="B46" s="167"/>
      <c r="C46" s="167"/>
      <c r="D46" s="83"/>
      <c r="E46" s="83"/>
    </row>
    <row r="47" spans="1:5" x14ac:dyDescent="0.25">
      <c r="A47" s="83"/>
      <c r="B47" s="84"/>
      <c r="C47" s="85"/>
      <c r="D47" s="83"/>
      <c r="E47" s="83"/>
    </row>
  </sheetData>
  <sheetProtection algorithmName="SHA-512" hashValue="osHbDrWSHmYQZRD6QGCau6+n/hVHT1AX6oPUrXhq4VqyHNAjedRLmtBtq1Vbbb0vWp2QSP0KKKzOi88uuRYp+g==" saltValue="/hlNyYGTHQACQezpKthdLw==" spinCount="100000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ErrorMessage="1" sqref="A18 F18:J18" xr:uid="{3DDD25BE-29AE-490F-B37F-47C570673969}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2</cp:lastModifiedBy>
  <cp:lastPrinted>2019-06-12T17:29:23Z</cp:lastPrinted>
  <dcterms:created xsi:type="dcterms:W3CDTF">2013-05-17T17:26:46Z</dcterms:created>
  <dcterms:modified xsi:type="dcterms:W3CDTF">2022-06-24T22:36:22Z</dcterms:modified>
</cp:coreProperties>
</file>