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epartamento de Engenharia - ENGENHARIA\JEAN Felipe M\OBRAS 2022\REFORMA UBS SESA\LICITAÇÃO\CENTRAL\"/>
    </mc:Choice>
  </mc:AlternateContent>
  <xr:revisionPtr revIDLastSave="0" documentId="13_ncr:1_{61430B77-7273-4FD7-8B2D-19BD9E6A5AD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RÇAMENTO" sheetId="1" r:id="rId1"/>
    <sheet name="CRONOGRAMA" sheetId="2" r:id="rId2"/>
    <sheet name="BDI" sheetId="5" r:id="rId3"/>
  </sheets>
  <externalReferences>
    <externalReference r:id="rId4"/>
  </externalReferences>
  <definedNames>
    <definedName name="_xlnm._FilterDatabase" localSheetId="0" hidden="1">ORÇAMENTO!$A$10:$G$28</definedName>
    <definedName name="_xlnm.Print_Area" localSheetId="2">BDI!$A$1:$E$46</definedName>
    <definedName name="_xlnm.Print_Area" localSheetId="1">CRONOGRAMA!$A$1:$V$28</definedName>
    <definedName name="_xlnm.Print_Area" localSheetId="0">ORÇAMENTO!$A$1:$G$36</definedName>
    <definedName name="Import.CR">[1]Dados!$G$8</definedName>
    <definedName name="Import.Município">[1]Dados!$G$7</definedName>
    <definedName name="Import.Proponente">[1]Dados!$G$6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2" i="1" l="1"/>
  <c r="B21" i="2" l="1"/>
  <c r="B20" i="2"/>
  <c r="B19" i="2"/>
  <c r="B18" i="2"/>
  <c r="B17" i="2"/>
  <c r="F17" i="2"/>
  <c r="H17" i="2" s="1"/>
  <c r="J17" i="2" s="1"/>
  <c r="L17" i="2" s="1"/>
  <c r="N17" i="2" s="1"/>
  <c r="P17" i="2" s="1"/>
  <c r="R17" i="2" s="1"/>
  <c r="T17" i="2" s="1"/>
  <c r="V17" i="2" s="1"/>
  <c r="F18" i="2"/>
  <c r="H18" i="2" s="1"/>
  <c r="J18" i="2" s="1"/>
  <c r="L18" i="2" s="1"/>
  <c r="N18" i="2" s="1"/>
  <c r="P18" i="2" s="1"/>
  <c r="R18" i="2" s="1"/>
  <c r="T18" i="2" s="1"/>
  <c r="V18" i="2" s="1"/>
  <c r="F19" i="2"/>
  <c r="H19" i="2" s="1"/>
  <c r="J19" i="2" s="1"/>
  <c r="L19" i="2" s="1"/>
  <c r="N19" i="2" s="1"/>
  <c r="P19" i="2" s="1"/>
  <c r="R19" i="2" s="1"/>
  <c r="T19" i="2" s="1"/>
  <c r="V19" i="2" s="1"/>
  <c r="F20" i="2"/>
  <c r="H20" i="2" s="1"/>
  <c r="J20" i="2" s="1"/>
  <c r="L20" i="2" s="1"/>
  <c r="N20" i="2" s="1"/>
  <c r="P20" i="2" s="1"/>
  <c r="R20" i="2" s="1"/>
  <c r="T20" i="2" s="1"/>
  <c r="V20" i="2" s="1"/>
  <c r="F21" i="2"/>
  <c r="H21" i="2" s="1"/>
  <c r="J21" i="2" s="1"/>
  <c r="L21" i="2" s="1"/>
  <c r="N21" i="2" s="1"/>
  <c r="P21" i="2" s="1"/>
  <c r="R21" i="2" s="1"/>
  <c r="T21" i="2" s="1"/>
  <c r="V21" i="2" s="1"/>
  <c r="I11" i="1"/>
  <c r="F12" i="1"/>
  <c r="G12" i="1" s="1"/>
  <c r="H11" i="1" s="1"/>
  <c r="I14" i="1"/>
  <c r="F14" i="1" s="1"/>
  <c r="G14" i="1" s="1"/>
  <c r="I15" i="1"/>
  <c r="F15" i="1" s="1"/>
  <c r="G15" i="1" s="1"/>
  <c r="I16" i="1"/>
  <c r="F16" i="1" s="1"/>
  <c r="G16" i="1" s="1"/>
  <c r="I17" i="1"/>
  <c r="F17" i="1" s="1"/>
  <c r="G17" i="1" s="1"/>
  <c r="I18" i="1"/>
  <c r="F18" i="1" s="1"/>
  <c r="G18" i="1" s="1"/>
  <c r="I20" i="1"/>
  <c r="F20" i="1" s="1"/>
  <c r="G20" i="1" s="1"/>
  <c r="I21" i="1"/>
  <c r="F21" i="1" s="1"/>
  <c r="G21" i="1" s="1"/>
  <c r="I23" i="1"/>
  <c r="F23" i="1" s="1"/>
  <c r="G23" i="1" s="1"/>
  <c r="I24" i="1"/>
  <c r="F24" i="1" s="1"/>
  <c r="G24" i="1" s="1"/>
  <c r="I25" i="1"/>
  <c r="F25" i="1" s="1"/>
  <c r="G25" i="1" s="1"/>
  <c r="I27" i="1"/>
  <c r="F27" i="1" s="1"/>
  <c r="G27" i="1" s="1"/>
  <c r="I28" i="1"/>
  <c r="F28" i="1" s="1"/>
  <c r="G28" i="1" s="1"/>
  <c r="H22" i="1" l="1"/>
  <c r="C20" i="2" s="1"/>
  <c r="H26" i="1"/>
  <c r="C21" i="2" s="1"/>
  <c r="H19" i="1"/>
  <c r="C19" i="2" s="1"/>
  <c r="H13" i="1"/>
  <c r="C18" i="2" s="1"/>
  <c r="C17" i="2"/>
  <c r="Y21" i="2"/>
  <c r="Y20" i="2"/>
  <c r="Y19" i="2"/>
  <c r="Y18" i="2"/>
  <c r="C14" i="5"/>
  <c r="B14" i="5"/>
  <c r="G30" i="1" l="1"/>
  <c r="F22" i="2" l="1"/>
  <c r="H22" i="2" s="1"/>
  <c r="J22" i="2" s="1"/>
  <c r="L22" i="2" s="1"/>
  <c r="N22" i="2" s="1"/>
  <c r="P22" i="2" s="1"/>
  <c r="R22" i="2" l="1"/>
  <c r="T22" i="2" s="1"/>
  <c r="V22" i="2" s="1"/>
  <c r="Y17" i="2"/>
  <c r="C12" i="5"/>
  <c r="A12" i="2"/>
  <c r="C24" i="2" l="1"/>
  <c r="E31" i="5"/>
  <c r="A35" i="5" s="1"/>
  <c r="E30" i="5"/>
  <c r="D20" i="2" l="1"/>
  <c r="D21" i="2"/>
  <c r="D18" i="2"/>
  <c r="D19" i="2"/>
  <c r="C23" i="2"/>
  <c r="D17" i="2"/>
  <c r="D22" i="2"/>
  <c r="A11" i="2"/>
  <c r="E23" i="2" l="1"/>
  <c r="G23" i="2"/>
  <c r="U23" i="2"/>
  <c r="U24" i="2" s="1"/>
  <c r="S23" i="2"/>
  <c r="Q23" i="2"/>
  <c r="D23" i="2"/>
  <c r="D24" i="2" s="1"/>
  <c r="S24" i="2" l="1"/>
  <c r="Q24" i="2"/>
  <c r="O24" i="2"/>
  <c r="M24" i="2"/>
  <c r="K24" i="2"/>
  <c r="I24" i="2"/>
  <c r="G24" i="2"/>
  <c r="F23" i="2"/>
  <c r="H23" i="2" s="1"/>
  <c r="J23" i="2" s="1"/>
  <c r="L23" i="2" s="1"/>
  <c r="N23" i="2" s="1"/>
  <c r="P23" i="2" s="1"/>
  <c r="R23" i="2" s="1"/>
  <c r="T23" i="2" s="1"/>
  <c r="V23" i="2" s="1"/>
  <c r="E24" i="2"/>
  <c r="M10" i="1" l="1"/>
  <c r="E25" i="2" l="1"/>
  <c r="G25" i="2" l="1"/>
  <c r="I25" i="2" s="1"/>
  <c r="K25" i="2" s="1"/>
  <c r="M25" i="2" s="1"/>
  <c r="O25" i="2" s="1"/>
  <c r="Q25" i="2" s="1"/>
  <c r="S25" i="2" s="1"/>
  <c r="U25" i="2" s="1"/>
</calcChain>
</file>

<file path=xl/sharedStrings.xml><?xml version="1.0" encoding="utf-8"?>
<sst xmlns="http://schemas.openxmlformats.org/spreadsheetml/2006/main" count="162" uniqueCount="128">
  <si>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</si>
  <si>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</si>
  <si>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</si>
  <si>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</si>
  <si>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</si>
  <si>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</si>
  <si>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</si>
  <si>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MAXIMO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</si>
  <si>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</si>
  <si>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</si>
  <si>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</si>
  <si>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</si>
  <si>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</si>
  <si>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</si>
  <si>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</si>
  <si>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</si>
  <si>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</si>
  <si>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</si>
  <si>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</si>
  <si>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</si>
  <si>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</si>
  <si>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</si>
  <si>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</si>
  <si>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Agente Promotor / Proponente: PREFEITURA MUNICIPAL DE CORONEL VIVIDA-PR</t>
  </si>
  <si>
    <t>DESCRIÇÃO DOS AGRUPADORES DE SERVIÇOS</t>
  </si>
  <si>
    <t>Investimento</t>
  </si>
  <si>
    <t>TOTAL (%)</t>
  </si>
  <si>
    <t>TOTAL (R$)</t>
  </si>
  <si>
    <t>ACUMULADO (R$)</t>
  </si>
  <si>
    <t>PESO</t>
  </si>
  <si>
    <t>%</t>
  </si>
  <si>
    <t>Local/data</t>
  </si>
  <si>
    <t>Nº da Operação</t>
  </si>
  <si>
    <t>Município/UF</t>
  </si>
  <si>
    <t>Proponente</t>
  </si>
  <si>
    <t>Tipo de Obra (conforme Acórdão 2622/2013 - TCU):</t>
  </si>
  <si>
    <t xml:space="preserve"> - Construção de Rodovias e Ferrovias (também para Recapeamento, Pavimentação e Praças)</t>
  </si>
  <si>
    <t>ITENS</t>
  </si>
  <si>
    <t>SIGLAS</t>
  </si>
  <si>
    <t>VALORES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</si>
  <si>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</si>
  <si>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</si>
  <si>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</si>
  <si>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</si>
  <si>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</si>
  <si>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</si>
  <si>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</si>
  <si>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</si>
  <si>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</si>
  <si>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</si>
  <si>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</si>
  <si>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</si>
  <si>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I</t>
  </si>
  <si>
    <t>COFINS (geralmente 3,00%)</t>
  </si>
  <si>
    <t>ISS (legislação municipal)</t>
  </si>
  <si>
    <t>CPRB (INSS)</t>
  </si>
  <si>
    <t>BDI conforme Acórdão 2622/2013 - TCU</t>
  </si>
  <si>
    <t>BDI RESULTANTE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</si>
  <si>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</si>
  <si>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</si>
  <si>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</si>
  <si>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 xml:space="preserve">Observações: </t>
  </si>
  <si>
    <t>Data:</t>
  </si>
  <si>
    <t xml:space="preserve">         QUADRO DE COMPOSIÇÃO DO BDI - PADRÃO</t>
  </si>
  <si>
    <t>Grau de Sigilo</t>
  </si>
  <si>
    <t>#PUBLICO</t>
  </si>
  <si>
    <t>MUNICÍPIO DE CORONEL VIVIDA</t>
  </si>
  <si>
    <t>Nome:</t>
  </si>
  <si>
    <t>M2</t>
  </si>
  <si>
    <t>Responsável legal ou procurador</t>
  </si>
  <si>
    <t>Intervalo de admissibilidade</t>
  </si>
  <si>
    <t>Item Componente do BDI</t>
  </si>
  <si>
    <t>1º Quartil</t>
  </si>
  <si>
    <t>Médio</t>
  </si>
  <si>
    <t>3º Quartil</t>
  </si>
  <si>
    <r>
      <t>A</t>
    </r>
    <r>
      <rPr>
        <sz val="12"/>
        <rFont val="Arial"/>
        <family val="2"/>
      </rPr>
      <t xml:space="preserve">dministração </t>
    </r>
    <r>
      <rPr>
        <b/>
        <sz val="12"/>
        <rFont val="Arial"/>
        <family val="2"/>
      </rPr>
      <t>C</t>
    </r>
    <r>
      <rPr>
        <sz val="12"/>
        <rFont val="Arial"/>
        <family val="2"/>
      </rPr>
      <t>entral</t>
    </r>
  </si>
  <si>
    <r>
      <t>S</t>
    </r>
    <r>
      <rPr>
        <sz val="12"/>
        <rFont val="Arial"/>
        <family val="2"/>
      </rPr>
      <t xml:space="preserve">eguro e </t>
    </r>
    <r>
      <rPr>
        <b/>
        <sz val="12"/>
        <rFont val="Arial"/>
        <family val="2"/>
      </rPr>
      <t>G</t>
    </r>
    <r>
      <rPr>
        <sz val="12"/>
        <rFont val="Arial"/>
        <family val="2"/>
      </rPr>
      <t>arantia</t>
    </r>
  </si>
  <si>
    <r>
      <t>R</t>
    </r>
    <r>
      <rPr>
        <sz val="12"/>
        <rFont val="Arial"/>
        <family val="2"/>
      </rPr>
      <t>isco</t>
    </r>
  </si>
  <si>
    <r>
      <t>D</t>
    </r>
    <r>
      <rPr>
        <sz val="12"/>
        <rFont val="Arial"/>
        <family val="2"/>
      </rPr>
      <t xml:space="preserve">espesas </t>
    </r>
    <r>
      <rPr>
        <b/>
        <sz val="12"/>
        <rFont val="Arial"/>
        <family val="2"/>
      </rPr>
      <t>F</t>
    </r>
    <r>
      <rPr>
        <sz val="12"/>
        <rFont val="Arial"/>
        <family val="2"/>
      </rPr>
      <t>inanceiras</t>
    </r>
  </si>
  <si>
    <r>
      <t>L</t>
    </r>
    <r>
      <rPr>
        <sz val="12"/>
        <rFont val="Arial"/>
        <family val="2"/>
      </rPr>
      <t>ucro</t>
    </r>
  </si>
  <si>
    <t>I3: Cont.Prev s/Rec.Bruta (Lei 13.161/2015 - Desoneração)</t>
  </si>
  <si>
    <r>
      <t>I1:</t>
    </r>
    <r>
      <rPr>
        <sz val="12"/>
        <rFont val="Arial"/>
        <family val="2"/>
      </rPr>
      <t xml:space="preserve"> PIS e COFINS (geralmente PIS 0,65%, COFINS 3,00%)</t>
    </r>
  </si>
  <si>
    <r>
      <t>I2:</t>
    </r>
    <r>
      <rPr>
        <sz val="12"/>
        <rFont val="Arial"/>
        <family val="2"/>
      </rPr>
      <t xml:space="preserve"> ISSQN (conforme legislação municipal) (5% sobre 60% do valor)</t>
    </r>
  </si>
  <si>
    <t>CPF/CNPJ ou Crea</t>
  </si>
  <si>
    <t>Programa</t>
  </si>
  <si>
    <t>Mês 07</t>
  </si>
  <si>
    <t>Mês 08</t>
  </si>
  <si>
    <t>Mês 09</t>
  </si>
  <si>
    <t>SERVIÇOS PRELIMINARES</t>
  </si>
  <si>
    <t>M</t>
  </si>
  <si>
    <t/>
  </si>
  <si>
    <t>COBERTURA</t>
  </si>
  <si>
    <t>TELHAMENTO COM TELHA DE AÇO/ALUMÍNIO E = 0,5 MM, COM ATÉ 2 ÁGUAS, INCLUSO IÇAMENTO. AF_07/2019</t>
  </si>
  <si>
    <t>1.</t>
  </si>
  <si>
    <t xml:space="preserve">M2    </t>
  </si>
  <si>
    <t>OBJETO: Reforma da Unidade Básica de Saúde - Central</t>
  </si>
  <si>
    <t>LOCALIZAÇÃO: Rua Romário Martins, 154.</t>
  </si>
  <si>
    <t>PLACA DE OBRA (PARA CONSTRUCAO CIVIL) EM CHAPA GALVANIZADA *N. 22*, ADESIVADA, DE *2,4 X 1,2* M (SEM POSTES PARA FIXACAO)</t>
  </si>
  <si>
    <t>CALHA EM CHAPA DE AÇO GALVANIZADO NÚMERO 24, DESENVOLVIMENTO DE 50 CM, INCLUSO TRANSPORTE VERTICAL. AF_07/2019</t>
  </si>
  <si>
    <t>TUBO, PVC, SOLDÁVEL, DN 75MM, INSTALADO EM PRUMADA DE ÁGUA - FORNECIMENTO E INSTALAÇÃO. AF_12/2014</t>
  </si>
  <si>
    <t>FORRO DE PVC, LISO, PARA AMBIENTES COMERCIAIS, INCLUSIVE ESTRUTURA DE FIXAÇÃO. AF_05/2017_P</t>
  </si>
  <si>
    <t>TELHAMENTO COM TELHA ONDULADA DE FIBROCIMENTO E = 6 MM, COM RECOBRIMENTO LATERAL DE 1/4 DE ONDA PARA TELHADO COM INCLINAÇÃO MAIOR QUE 10°, COM ATÉ 2 ÁGUAS, INCLUSO IÇAMENTO. AF_07/2019</t>
  </si>
  <si>
    <t>PINTURA INTERNA</t>
  </si>
  <si>
    <t>APLICAÇÃO MANUAL DE PINTURA COM TINTA LÁTEX ACRÍLICA EM PAREDES, DUAS DEMÃOS. AF_06/2014</t>
  </si>
  <si>
    <t>APLICAÇÃO DE FUNDO SELADOR ACRÍLICO EM PAREDES, UMA DEMÃO. AF_06/2014</t>
  </si>
  <si>
    <t>RECUPERAÇÃO DE TRINCAS</t>
  </si>
  <si>
    <t>PEDREIRO COM ENCARGOS COMPLEMENTARES</t>
  </si>
  <si>
    <t>H</t>
  </si>
  <si>
    <t>TELA DE FIBRA DE VIDRO, ACABAMENTO ANTI-ALCALINO, MALHA 10 X 10 MM</t>
  </si>
  <si>
    <t>PROTEÇÃO MECÂNICA DE SUPERFÍCIE VERTICAL COM ARGAMASSA DE CIMENTO E AREIA, TRAÇO 1:3, E=5CM. AF_06/2018</t>
  </si>
  <si>
    <t>LIMPEZA FINAL DE OBRA</t>
  </si>
  <si>
    <t>COMP 001</t>
  </si>
  <si>
    <t>LIMPEZA DE PISO CERÂMICO OU PORCELANATO COM PANO ÚMIDO. AF_04/2019</t>
  </si>
  <si>
    <t>1.1</t>
  </si>
  <si>
    <t>2.2</t>
  </si>
  <si>
    <t>2.1</t>
  </si>
  <si>
    <t>2.3</t>
  </si>
  <si>
    <t>2.4</t>
  </si>
  <si>
    <t>2.5</t>
  </si>
  <si>
    <t>3.1</t>
  </si>
  <si>
    <t>3.2</t>
  </si>
  <si>
    <t>4.1</t>
  </si>
  <si>
    <t>4.2</t>
  </si>
  <si>
    <t>4.3</t>
  </si>
  <si>
    <t>5.1</t>
  </si>
  <si>
    <t>5.2</t>
  </si>
  <si>
    <t>CORONEL VIVIDA, XX DE XXXXXXXXXXX DE 2022</t>
  </si>
  <si>
    <t>XX/XX/2022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</si>
</sst>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0.000%"/>
    <numFmt numFmtId="165" formatCode="0.0000"/>
  </numFmts>
  <fonts count="28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sz val="12"/>
      <name val="Arial"/>
      <family val="2"/>
    </font>
    <font>
      <b/>
      <sz val="15"/>
      <name val="Arial"/>
      <family val="2"/>
    </font>
    <font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</fills>
  <borders count="70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7" fillId="0" borderId="0"/>
  </cellStyleXfs>
  <cellXfs count="204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center"/>
    </xf>
    <xf numFmtId="4" fontId="4" fillId="3" borderId="0" xfId="0" applyNumberFormat="1" applyFont="1" applyFill="1" applyAlignment="1" applyProtection="1">
      <alignment horizontal="right"/>
    </xf>
    <xf numFmtId="4" fontId="6" fillId="0" borderId="1" xfId="0" applyNumberFormat="1" applyFont="1" applyBorder="1" applyAlignment="1" applyProtection="1">
      <alignment horizontal="center"/>
    </xf>
    <xf numFmtId="0" fontId="7" fillId="2" borderId="2" xfId="0" applyFont="1" applyFill="1" applyBorder="1" applyAlignment="1" applyProtection="1">
      <alignment horizontal="center" vertical="top" wrapText="1"/>
    </xf>
    <xf numFmtId="4" fontId="6" fillId="0" borderId="0" xfId="0" applyNumberFormat="1" applyFont="1" applyBorder="1" applyAlignment="1" applyProtection="1">
      <alignment horizontal="center"/>
    </xf>
    <xf numFmtId="164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2" fontId="2" fillId="0" borderId="11" xfId="0" applyNumberFormat="1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4" fontId="1" fillId="0" borderId="2" xfId="0" applyNumberFormat="1" applyFont="1" applyBorder="1" applyAlignment="1" applyProtection="1">
      <alignment horizontal="justify" vertical="top" wrapText="1"/>
    </xf>
    <xf numFmtId="4" fontId="1" fillId="0" borderId="2" xfId="0" applyNumberFormat="1" applyFont="1" applyBorder="1" applyAlignment="1" applyProtection="1"/>
    <xf numFmtId="4" fontId="1" fillId="4" borderId="2" xfId="0" applyNumberFormat="1" applyFont="1" applyFill="1" applyBorder="1" applyAlignment="1" applyProtection="1">
      <protection locked="0"/>
    </xf>
    <xf numFmtId="4" fontId="1" fillId="4" borderId="4" xfId="0" applyNumberFormat="1" applyFont="1" applyFill="1" applyBorder="1" applyAlignment="1" applyProtection="1">
      <protection locked="0"/>
    </xf>
    <xf numFmtId="0" fontId="2" fillId="0" borderId="19" xfId="0" applyFont="1" applyBorder="1" applyAlignment="1" applyProtection="1">
      <alignment horizontal="right" vertical="center"/>
    </xf>
    <xf numFmtId="4" fontId="2" fillId="0" borderId="11" xfId="0" applyNumberFormat="1" applyFont="1" applyBorder="1" applyAlignment="1" applyProtection="1">
      <alignment vertical="center"/>
    </xf>
    <xf numFmtId="0" fontId="2" fillId="0" borderId="7" xfId="0" applyFont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protection locked="0"/>
    </xf>
    <xf numFmtId="0" fontId="0" fillId="0" borderId="0" xfId="0" applyProtection="1">
      <protection locked="0"/>
    </xf>
    <xf numFmtId="10" fontId="1" fillId="0" borderId="2" xfId="1" applyNumberFormat="1" applyFont="1" applyBorder="1" applyAlignment="1" applyProtection="1"/>
    <xf numFmtId="9" fontId="2" fillId="0" borderId="11" xfId="1" applyFont="1" applyBorder="1" applyAlignment="1" applyProtection="1">
      <alignment vertical="center"/>
    </xf>
    <xf numFmtId="10" fontId="2" fillId="0" borderId="11" xfId="1" applyNumberFormat="1" applyFont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9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1" fillId="0" borderId="29" xfId="0" applyFont="1" applyFill="1" applyBorder="1" applyAlignment="1" applyProtection="1">
      <alignment vertical="center"/>
    </xf>
    <xf numFmtId="0" fontId="2" fillId="0" borderId="29" xfId="0" applyFont="1" applyFill="1" applyBorder="1" applyAlignment="1" applyProtection="1">
      <alignment horizontal="left" vertical="center"/>
    </xf>
    <xf numFmtId="0" fontId="2" fillId="0" borderId="21" xfId="0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>
      <alignment horizontal="left" vertical="center"/>
    </xf>
    <xf numFmtId="0" fontId="13" fillId="0" borderId="0" xfId="0" applyNumberFormat="1" applyFont="1" applyFill="1" applyAlignment="1">
      <alignment horizontal="left" vertical="center"/>
    </xf>
    <xf numFmtId="0" fontId="13" fillId="0" borderId="0" xfId="0" applyNumberFormat="1" applyFont="1" applyFill="1" applyAlignment="1" applyProtection="1">
      <alignment horizontal="left" vertical="center" wrapText="1"/>
      <protection hidden="1"/>
    </xf>
    <xf numFmtId="0" fontId="13" fillId="0" borderId="0" xfId="0" applyNumberFormat="1" applyFont="1" applyFill="1" applyAlignment="1" applyProtection="1">
      <alignment horizontal="left" vertical="center"/>
    </xf>
    <xf numFmtId="0" fontId="14" fillId="0" borderId="10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5" fillId="0" borderId="0" xfId="0" applyFont="1"/>
    <xf numFmtId="0" fontId="16" fillId="0" borderId="20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5" fillId="0" borderId="31" xfId="0" applyFont="1" applyBorder="1"/>
    <xf numFmtId="0" fontId="15" fillId="0" borderId="23" xfId="0" applyFont="1" applyBorder="1"/>
    <xf numFmtId="0" fontId="15" fillId="0" borderId="32" xfId="0" applyFont="1" applyFill="1" applyBorder="1" applyAlignment="1">
      <alignment horizontal="center"/>
    </xf>
    <xf numFmtId="10" fontId="15" fillId="7" borderId="32" xfId="1" applyNumberFormat="1" applyFont="1" applyFill="1" applyBorder="1" applyProtection="1">
      <protection locked="0"/>
    </xf>
    <xf numFmtId="0" fontId="15" fillId="0" borderId="26" xfId="0" applyFont="1" applyBorder="1"/>
    <xf numFmtId="0" fontId="15" fillId="0" borderId="5" xfId="0" applyFont="1" applyBorder="1"/>
    <xf numFmtId="0" fontId="15" fillId="0" borderId="33" xfId="0" applyFont="1" applyFill="1" applyBorder="1" applyAlignment="1">
      <alignment horizontal="center"/>
    </xf>
    <xf numFmtId="10" fontId="15" fillId="7" borderId="33" xfId="1" applyNumberFormat="1" applyFont="1" applyFill="1" applyBorder="1" applyProtection="1">
      <protection locked="0"/>
    </xf>
    <xf numFmtId="0" fontId="15" fillId="0" borderId="28" xfId="0" applyFont="1" applyBorder="1"/>
    <xf numFmtId="0" fontId="15" fillId="0" borderId="3" xfId="0" applyFont="1" applyBorder="1"/>
    <xf numFmtId="10" fontId="15" fillId="7" borderId="34" xfId="1" applyNumberFormat="1" applyFont="1" applyFill="1" applyBorder="1" applyProtection="1">
      <protection locked="0"/>
    </xf>
    <xf numFmtId="0" fontId="15" fillId="0" borderId="4" xfId="0" applyFont="1" applyBorder="1"/>
    <xf numFmtId="0" fontId="15" fillId="0" borderId="27" xfId="0" applyFont="1" applyBorder="1"/>
    <xf numFmtId="0" fontId="15" fillId="0" borderId="30" xfId="0" applyFont="1" applyFill="1" applyBorder="1" applyAlignment="1">
      <alignment horizontal="center"/>
    </xf>
    <xf numFmtId="0" fontId="15" fillId="0" borderId="13" xfId="0" applyFont="1" applyBorder="1"/>
    <xf numFmtId="10" fontId="15" fillId="0" borderId="33" xfId="1" applyNumberFormat="1" applyFont="1" applyFill="1" applyBorder="1" applyProtection="1"/>
    <xf numFmtId="0" fontId="15" fillId="0" borderId="25" xfId="0" applyFont="1" applyBorder="1"/>
    <xf numFmtId="0" fontId="15" fillId="0" borderId="0" xfId="0" applyFont="1" applyBorder="1"/>
    <xf numFmtId="0" fontId="15" fillId="0" borderId="35" xfId="0" applyFont="1" applyBorder="1"/>
    <xf numFmtId="10" fontId="15" fillId="0" borderId="34" xfId="1" applyNumberFormat="1" applyFont="1" applyFill="1" applyBorder="1" applyAlignment="1" applyProtection="1">
      <alignment horizontal="right"/>
    </xf>
    <xf numFmtId="0" fontId="15" fillId="0" borderId="29" xfId="0" applyFont="1" applyBorder="1"/>
    <xf numFmtId="10" fontId="15" fillId="0" borderId="11" xfId="1" applyNumberFormat="1" applyFont="1" applyFill="1" applyBorder="1"/>
    <xf numFmtId="0" fontId="17" fillId="0" borderId="20" xfId="0" applyFont="1" applyFill="1" applyBorder="1"/>
    <xf numFmtId="0" fontId="17" fillId="0" borderId="29" xfId="0" applyFont="1" applyFill="1" applyBorder="1"/>
    <xf numFmtId="10" fontId="17" fillId="0" borderId="11" xfId="1" applyNumberFormat="1" applyFont="1" applyFill="1" applyBorder="1"/>
    <xf numFmtId="0" fontId="18" fillId="0" borderId="0" xfId="0" applyFont="1" applyAlignment="1">
      <alignment vertical="center" wrapText="1"/>
    </xf>
    <xf numFmtId="10" fontId="19" fillId="7" borderId="0" xfId="0" applyNumberFormat="1" applyFont="1" applyFill="1" applyAlignment="1" applyProtection="1">
      <alignment horizontal="left" vertical="center" wrapText="1"/>
      <protection locked="0"/>
    </xf>
    <xf numFmtId="0" fontId="19" fillId="0" borderId="0" xfId="0" applyFont="1" applyFill="1" applyAlignment="1" applyProtection="1">
      <alignment horizontal="right" vertical="center" wrapText="1"/>
    </xf>
    <xf numFmtId="0" fontId="21" fillId="0" borderId="0" xfId="0" applyFont="1" applyFill="1" applyAlignment="1" applyProtection="1">
      <alignment horizontal="right" vertical="center" wrapText="1"/>
    </xf>
    <xf numFmtId="10" fontId="19" fillId="0" borderId="0" xfId="0" applyNumberFormat="1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vertical="center" wrapText="1"/>
    </xf>
    <xf numFmtId="0" fontId="18" fillId="0" borderId="23" xfId="0" applyFont="1" applyBorder="1" applyAlignment="1">
      <alignment vertical="center" wrapText="1"/>
    </xf>
    <xf numFmtId="0" fontId="22" fillId="0" borderId="2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Fill="1" applyAlignment="1">
      <alignment horizontal="right"/>
    </xf>
    <xf numFmtId="14" fontId="19" fillId="7" borderId="0" xfId="0" applyNumberFormat="1" applyFont="1" applyFill="1" applyAlignment="1" applyProtection="1">
      <alignment horizontal="left" vertical="center" wrapText="1"/>
      <protection locked="0"/>
    </xf>
    <xf numFmtId="0" fontId="15" fillId="0" borderId="0" xfId="0" applyFont="1" applyFill="1"/>
    <xf numFmtId="49" fontId="15" fillId="0" borderId="0" xfId="0" applyNumberFormat="1" applyFont="1" applyFill="1" applyAlignment="1">
      <alignment wrapText="1"/>
    </xf>
    <xf numFmtId="0" fontId="0" fillId="0" borderId="0" xfId="0" applyFill="1" applyAlignment="1">
      <alignment wrapText="1"/>
    </xf>
    <xf numFmtId="0" fontId="15" fillId="0" borderId="30" xfId="0" applyFont="1" applyBorder="1" applyAlignment="1">
      <alignment horizontal="center"/>
    </xf>
    <xf numFmtId="0" fontId="17" fillId="0" borderId="0" xfId="0" applyFont="1" applyAlignment="1">
      <alignment vertical="center"/>
    </xf>
    <xf numFmtId="0" fontId="17" fillId="0" borderId="10" xfId="0" applyFont="1" applyBorder="1" applyAlignment="1">
      <alignment horizontal="center" vertical="center"/>
    </xf>
    <xf numFmtId="0" fontId="13" fillId="0" borderId="18" xfId="0" applyNumberFormat="1" applyFont="1" applyFill="1" applyBorder="1" applyAlignment="1">
      <alignment horizontal="left" vertical="center"/>
    </xf>
    <xf numFmtId="0" fontId="13" fillId="0" borderId="9" xfId="0" applyNumberFormat="1" applyFont="1" applyFill="1" applyBorder="1" applyAlignment="1">
      <alignment horizontal="left" vertical="center"/>
    </xf>
    <xf numFmtId="4" fontId="1" fillId="4" borderId="14" xfId="0" applyNumberFormat="1" applyFont="1" applyFill="1" applyBorder="1" applyAlignment="1" applyProtection="1">
      <protection locked="0"/>
    </xf>
    <xf numFmtId="4" fontId="1" fillId="4" borderId="24" xfId="0" applyNumberFormat="1" applyFont="1" applyFill="1" applyBorder="1" applyAlignment="1" applyProtection="1">
      <protection locked="0"/>
    </xf>
    <xf numFmtId="0" fontId="0" fillId="0" borderId="8" xfId="0" applyBorder="1" applyProtection="1">
      <protection locked="0"/>
    </xf>
    <xf numFmtId="0" fontId="2" fillId="0" borderId="10" xfId="0" applyFont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center" vertical="center"/>
    </xf>
    <xf numFmtId="10" fontId="24" fillId="0" borderId="2" xfId="1" applyNumberFormat="1" applyFont="1" applyBorder="1" applyAlignment="1" applyProtection="1"/>
    <xf numFmtId="4" fontId="1" fillId="3" borderId="0" xfId="0" applyNumberFormat="1" applyFont="1" applyFill="1" applyBorder="1" applyAlignment="1" applyProtection="1">
      <protection locked="0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4" fontId="1" fillId="0" borderId="0" xfId="0" applyNumberFormat="1" applyFont="1" applyBorder="1" applyAlignment="1" applyProtection="1"/>
    <xf numFmtId="10" fontId="23" fillId="0" borderId="0" xfId="1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horizontal="right" vertical="center"/>
    </xf>
    <xf numFmtId="10" fontId="25" fillId="0" borderId="37" xfId="0" applyNumberFormat="1" applyFont="1" applyFill="1" applyBorder="1" applyAlignment="1">
      <alignment horizontal="center" vertical="center"/>
    </xf>
    <xf numFmtId="10" fontId="25" fillId="0" borderId="36" xfId="0" applyNumberFormat="1" applyFont="1" applyFill="1" applyBorder="1" applyAlignment="1">
      <alignment horizontal="center" vertical="center"/>
    </xf>
    <xf numFmtId="10" fontId="25" fillId="0" borderId="12" xfId="0" applyNumberFormat="1" applyFont="1" applyFill="1" applyBorder="1" applyAlignment="1">
      <alignment horizontal="center" vertical="center"/>
    </xf>
    <xf numFmtId="10" fontId="25" fillId="0" borderId="2" xfId="0" applyNumberFormat="1" applyFont="1" applyFill="1" applyBorder="1" applyAlignment="1">
      <alignment horizontal="center" vertical="center"/>
    </xf>
    <xf numFmtId="10" fontId="25" fillId="0" borderId="38" xfId="0" applyNumberFormat="1" applyFont="1" applyFill="1" applyBorder="1" applyAlignment="1">
      <alignment horizontal="center" vertical="center"/>
    </xf>
    <xf numFmtId="10" fontId="25" fillId="0" borderId="39" xfId="0" applyNumberFormat="1" applyFont="1" applyFill="1" applyBorder="1" applyAlignment="1">
      <alignment horizontal="center" vertical="center"/>
    </xf>
    <xf numFmtId="0" fontId="12" fillId="8" borderId="40" xfId="0" applyFont="1" applyFill="1" applyBorder="1" applyAlignment="1">
      <alignment vertical="center"/>
    </xf>
    <xf numFmtId="10" fontId="25" fillId="0" borderId="41" xfId="0" applyNumberFormat="1" applyFont="1" applyFill="1" applyBorder="1" applyAlignment="1">
      <alignment horizontal="center" vertical="center"/>
    </xf>
    <xf numFmtId="10" fontId="25" fillId="0" borderId="42" xfId="0" applyNumberFormat="1" applyFont="1" applyFill="1" applyBorder="1" applyAlignment="1">
      <alignment horizontal="center" vertical="center"/>
    </xf>
    <xf numFmtId="10" fontId="25" fillId="0" borderId="43" xfId="0" applyNumberFormat="1" applyFont="1" applyFill="1" applyBorder="1" applyAlignment="1">
      <alignment horizontal="center" vertical="center"/>
    </xf>
    <xf numFmtId="10" fontId="25" fillId="0" borderId="50" xfId="0" applyNumberFormat="1" applyFont="1" applyFill="1" applyBorder="1" applyAlignment="1">
      <alignment horizontal="center" vertical="center"/>
    </xf>
    <xf numFmtId="10" fontId="25" fillId="0" borderId="51" xfId="0" applyNumberFormat="1" applyFont="1" applyFill="1" applyBorder="1" applyAlignment="1">
      <alignment horizontal="center" vertical="center"/>
    </xf>
    <xf numFmtId="10" fontId="25" fillId="0" borderId="52" xfId="0" applyNumberFormat="1" applyFont="1" applyFill="1" applyBorder="1" applyAlignment="1">
      <alignment horizontal="center" vertical="center"/>
    </xf>
    <xf numFmtId="0" fontId="12" fillId="8" borderId="53" xfId="0" applyFont="1" applyFill="1" applyBorder="1" applyAlignment="1">
      <alignment horizontal="center" vertical="center" wrapText="1"/>
    </xf>
    <xf numFmtId="0" fontId="12" fillId="8" borderId="15" xfId="0" applyFont="1" applyFill="1" applyBorder="1" applyAlignment="1">
      <alignment horizontal="center" vertical="center" wrapText="1"/>
    </xf>
    <xf numFmtId="0" fontId="12" fillId="8" borderId="54" xfId="0" applyFont="1" applyFill="1" applyBorder="1" applyAlignment="1">
      <alignment horizontal="center" vertical="center" wrapText="1"/>
    </xf>
    <xf numFmtId="0" fontId="2" fillId="0" borderId="59" xfId="0" applyFont="1" applyBorder="1" applyAlignment="1" applyProtection="1">
      <alignment horizontal="center" vertical="center"/>
    </xf>
    <xf numFmtId="0" fontId="2" fillId="0" borderId="62" xfId="0" applyFont="1" applyBorder="1" applyAlignment="1" applyProtection="1">
      <alignment horizontal="center" vertical="center"/>
    </xf>
    <xf numFmtId="0" fontId="1" fillId="0" borderId="63" xfId="0" applyFont="1" applyBorder="1" applyAlignment="1" applyProtection="1">
      <alignment horizontal="center" vertical="top"/>
    </xf>
    <xf numFmtId="4" fontId="1" fillId="0" borderId="42" xfId="0" applyNumberFormat="1" applyFont="1" applyBorder="1" applyAlignment="1" applyProtection="1"/>
    <xf numFmtId="0" fontId="2" fillId="0" borderId="64" xfId="0" applyFont="1" applyBorder="1" applyAlignment="1" applyProtection="1">
      <alignment horizontal="center" vertical="center"/>
    </xf>
    <xf numFmtId="0" fontId="2" fillId="0" borderId="65" xfId="0" applyFont="1" applyBorder="1" applyAlignment="1" applyProtection="1">
      <alignment horizontal="center" vertical="center"/>
    </xf>
    <xf numFmtId="0" fontId="2" fillId="0" borderId="66" xfId="0" applyFont="1" applyBorder="1" applyAlignment="1" applyProtection="1">
      <alignment horizontal="center" vertical="center"/>
    </xf>
    <xf numFmtId="0" fontId="2" fillId="0" borderId="67" xfId="0" applyFont="1" applyBorder="1" applyAlignment="1" applyProtection="1">
      <alignment horizontal="right" vertical="center"/>
    </xf>
    <xf numFmtId="0" fontId="2" fillId="5" borderId="68" xfId="0" applyFont="1" applyFill="1" applyBorder="1" applyAlignment="1" applyProtection="1">
      <alignment vertical="center"/>
    </xf>
    <xf numFmtId="43" fontId="1" fillId="3" borderId="2" xfId="2" applyFont="1" applyFill="1" applyBorder="1" applyAlignment="1" applyProtection="1">
      <protection locked="0"/>
    </xf>
    <xf numFmtId="43" fontId="4" fillId="0" borderId="0" xfId="0" applyNumberFormat="1" applyFont="1" applyAlignment="1">
      <alignment horizontal="center"/>
    </xf>
    <xf numFmtId="43" fontId="0" fillId="0" borderId="0" xfId="0" applyNumberFormat="1"/>
    <xf numFmtId="4" fontId="1" fillId="0" borderId="0" xfId="0" quotePrefix="1" applyNumberFormat="1" applyFont="1" applyFill="1" applyBorder="1" applyAlignment="1" applyProtection="1">
      <protection locked="0"/>
    </xf>
    <xf numFmtId="0" fontId="2" fillId="9" borderId="2" xfId="0" applyFont="1" applyFill="1" applyBorder="1" applyAlignment="1" applyProtection="1">
      <alignment horizontal="center"/>
    </xf>
    <xf numFmtId="0" fontId="2" fillId="9" borderId="2" xfId="0" applyFont="1" applyFill="1" applyBorder="1" applyAlignment="1" applyProtection="1">
      <alignment horizontal="justify" vertical="top" wrapText="1"/>
    </xf>
    <xf numFmtId="4" fontId="2" fillId="9" borderId="2" xfId="0" applyNumberFormat="1" applyFont="1" applyFill="1" applyBorder="1" applyAlignment="1" applyProtection="1"/>
    <xf numFmtId="43" fontId="2" fillId="9" borderId="2" xfId="2" applyFont="1" applyFill="1" applyBorder="1" applyAlignment="1" applyProtection="1"/>
    <xf numFmtId="0" fontId="1" fillId="9" borderId="2" xfId="0" applyFont="1" applyFill="1" applyBorder="1" applyAlignment="1" applyProtection="1">
      <alignment horizontal="center"/>
    </xf>
    <xf numFmtId="0" fontId="1" fillId="9" borderId="2" xfId="0" applyFont="1" applyFill="1" applyBorder="1" applyAlignment="1" applyProtection="1">
      <alignment horizontal="justify" vertical="top" wrapText="1"/>
    </xf>
    <xf numFmtId="4" fontId="1" fillId="9" borderId="2" xfId="0" applyNumberFormat="1" applyFont="1" applyFill="1" applyBorder="1" applyAlignment="1" applyProtection="1"/>
    <xf numFmtId="43" fontId="1" fillId="9" borderId="2" xfId="2" applyFont="1" applyFill="1" applyBorder="1" applyAlignment="1" applyProtection="1"/>
    <xf numFmtId="165" fontId="0" fillId="0" borderId="0" xfId="0" applyNumberFormat="1" applyAlignment="1">
      <alignment horizontal="center"/>
    </xf>
    <xf numFmtId="165" fontId="0" fillId="0" borderId="0" xfId="0" applyNumberFormat="1"/>
    <xf numFmtId="43" fontId="0" fillId="0" borderId="0" xfId="0" applyNumberFormat="1" applyAlignment="1">
      <alignment horizontal="center"/>
    </xf>
    <xf numFmtId="0" fontId="4" fillId="3" borderId="3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 vertical="top" wrapText="1"/>
    </xf>
    <xf numFmtId="4" fontId="12" fillId="0" borderId="0" xfId="0" applyNumberFormat="1" applyFont="1" applyFill="1" applyBorder="1" applyAlignment="1" applyProtection="1">
      <alignment horizontal="center"/>
      <protection locked="0"/>
    </xf>
    <xf numFmtId="0" fontId="11" fillId="2" borderId="14" xfId="0" applyFont="1" applyFill="1" applyBorder="1" applyAlignment="1" applyProtection="1">
      <alignment horizontal="center" vertical="center" wrapText="1"/>
    </xf>
    <xf numFmtId="0" fontId="11" fillId="2" borderId="15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8" fillId="2" borderId="14" xfId="0" applyFont="1" applyFill="1" applyBorder="1" applyAlignment="1" applyProtection="1">
      <alignment horizontal="center" vertical="top" wrapText="1"/>
    </xf>
    <xf numFmtId="0" fontId="8" fillId="2" borderId="15" xfId="0" applyFont="1" applyFill="1" applyBorder="1" applyAlignment="1" applyProtection="1">
      <alignment horizontal="center" vertical="top" wrapText="1"/>
    </xf>
    <xf numFmtId="0" fontId="8" fillId="2" borderId="1" xfId="0" applyFont="1" applyFill="1" applyBorder="1" applyAlignment="1" applyProtection="1">
      <alignment horizontal="center" vertical="top" wrapText="1"/>
    </xf>
    <xf numFmtId="0" fontId="5" fillId="0" borderId="23" xfId="0" applyFont="1" applyFill="1" applyBorder="1" applyAlignment="1" applyProtection="1">
      <alignment horizontal="left" vertical="top" wrapText="1"/>
    </xf>
    <xf numFmtId="0" fontId="5" fillId="0" borderId="4" xfId="0" applyFont="1" applyFill="1" applyBorder="1" applyAlignment="1" applyProtection="1">
      <alignment horizontal="left" vertical="top" wrapText="1"/>
    </xf>
    <xf numFmtId="0" fontId="5" fillId="0" borderId="5" xfId="0" applyFont="1" applyFill="1" applyBorder="1" applyAlignment="1" applyProtection="1">
      <alignment horizontal="left" vertical="top" wrapText="1"/>
    </xf>
    <xf numFmtId="0" fontId="5" fillId="0" borderId="6" xfId="0" applyFont="1" applyFill="1" applyBorder="1" applyAlignment="1" applyProtection="1">
      <alignment horizontal="left" vertical="top" wrapText="1"/>
    </xf>
    <xf numFmtId="0" fontId="1" fillId="9" borderId="5" xfId="0" applyFont="1" applyFill="1" applyBorder="1" applyAlignment="1" applyProtection="1">
      <alignment horizontal="center" vertical="top" wrapText="1"/>
    </xf>
    <xf numFmtId="0" fontId="1" fillId="9" borderId="6" xfId="0" applyFont="1" applyFill="1" applyBorder="1" applyAlignment="1" applyProtection="1">
      <alignment horizontal="center" vertical="top" wrapText="1"/>
    </xf>
    <xf numFmtId="4" fontId="2" fillId="0" borderId="11" xfId="0" applyNumberFormat="1" applyFont="1" applyBorder="1" applyAlignment="1" applyProtection="1">
      <alignment horizontal="right" vertical="center"/>
    </xf>
    <xf numFmtId="4" fontId="2" fillId="0" borderId="68" xfId="0" applyNumberFormat="1" applyFont="1" applyBorder="1" applyAlignment="1" applyProtection="1">
      <alignment horizontal="right" vertical="center"/>
    </xf>
    <xf numFmtId="0" fontId="2" fillId="0" borderId="59" xfId="0" applyFont="1" applyBorder="1" applyAlignment="1" applyProtection="1">
      <alignment horizontal="center" vertical="center"/>
    </xf>
    <xf numFmtId="0" fontId="2" fillId="0" borderId="60" xfId="0" applyFont="1" applyBorder="1" applyAlignment="1" applyProtection="1">
      <alignment horizontal="center" vertical="center"/>
    </xf>
    <xf numFmtId="4" fontId="2" fillId="0" borderId="62" xfId="0" applyNumberFormat="1" applyFont="1" applyBorder="1" applyAlignment="1" applyProtection="1">
      <alignment horizontal="right" vertical="center"/>
    </xf>
    <xf numFmtId="4" fontId="2" fillId="0" borderId="69" xfId="0" applyNumberFormat="1" applyFont="1" applyBorder="1" applyAlignment="1" applyProtection="1">
      <alignment horizontal="right" vertical="center"/>
    </xf>
    <xf numFmtId="0" fontId="26" fillId="0" borderId="0" xfId="0" applyFont="1" applyFill="1" applyBorder="1" applyAlignment="1" applyProtection="1">
      <alignment horizontal="center" vertical="center"/>
    </xf>
    <xf numFmtId="0" fontId="2" fillId="0" borderId="58" xfId="0" applyFont="1" applyBorder="1" applyAlignment="1" applyProtection="1">
      <alignment horizontal="center" vertical="center"/>
    </xf>
    <xf numFmtId="0" fontId="2" fillId="0" borderId="61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59" xfId="0" applyFont="1" applyBorder="1" applyAlignment="1" applyProtection="1">
      <alignment horizontal="right" vertical="center"/>
    </xf>
    <xf numFmtId="0" fontId="2" fillId="0" borderId="10" xfId="0" applyFont="1" applyBorder="1" applyAlignment="1" applyProtection="1">
      <alignment horizontal="right" vertical="center"/>
    </xf>
    <xf numFmtId="0" fontId="17" fillId="0" borderId="0" xfId="0" applyFont="1" applyAlignment="1">
      <alignment horizontal="center" vertical="center"/>
    </xf>
    <xf numFmtId="0" fontId="12" fillId="8" borderId="40" xfId="0" applyFont="1" applyFill="1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44" xfId="0" applyBorder="1" applyAlignment="1">
      <alignment vertical="center"/>
    </xf>
    <xf numFmtId="0" fontId="12" fillId="8" borderId="45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6" xfId="0" applyBorder="1" applyAlignment="1">
      <alignment vertical="center"/>
    </xf>
    <xf numFmtId="0" fontId="12" fillId="8" borderId="47" xfId="0" applyFont="1" applyFill="1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49" xfId="0" applyBorder="1" applyAlignment="1">
      <alignment vertical="center"/>
    </xf>
    <xf numFmtId="0" fontId="12" fillId="8" borderId="55" xfId="0" applyFont="1" applyFill="1" applyBorder="1" applyAlignment="1">
      <alignment horizontal="center" vertical="center"/>
    </xf>
    <xf numFmtId="0" fontId="12" fillId="8" borderId="56" xfId="0" applyFont="1" applyFill="1" applyBorder="1" applyAlignment="1">
      <alignment horizontal="center" vertical="center"/>
    </xf>
    <xf numFmtId="0" fontId="12" fillId="8" borderId="57" xfId="0" applyFont="1" applyFill="1" applyBorder="1" applyAlignment="1">
      <alignment horizontal="center" vertical="center"/>
    </xf>
    <xf numFmtId="0" fontId="14" fillId="0" borderId="9" xfId="0" applyNumberFormat="1" applyFont="1" applyFill="1" applyBorder="1" applyAlignment="1">
      <alignment horizontal="left" vertical="top" wrapText="1"/>
    </xf>
    <xf numFmtId="0" fontId="14" fillId="0" borderId="10" xfId="0" applyNumberFormat="1" applyFont="1" applyFill="1" applyBorder="1" applyAlignment="1">
      <alignment horizontal="left" vertical="top" wrapText="1"/>
    </xf>
    <xf numFmtId="0" fontId="14" fillId="0" borderId="18" xfId="0" applyNumberFormat="1" applyFont="1" applyFill="1" applyBorder="1" applyAlignment="1">
      <alignment horizontal="left" vertical="top" wrapText="1"/>
    </xf>
    <xf numFmtId="0" fontId="14" fillId="0" borderId="22" xfId="0" applyNumberFormat="1" applyFont="1" applyFill="1" applyBorder="1" applyAlignment="1">
      <alignment horizontal="left" vertical="top" wrapText="1"/>
    </xf>
    <xf numFmtId="0" fontId="14" fillId="0" borderId="19" xfId="0" applyNumberFormat="1" applyFont="1" applyFill="1" applyBorder="1" applyAlignment="1">
      <alignment horizontal="left" vertical="top" wrapText="1"/>
    </xf>
    <xf numFmtId="0" fontId="14" fillId="0" borderId="16" xfId="0" applyNumberFormat="1" applyFont="1" applyFill="1" applyBorder="1" applyAlignment="1">
      <alignment horizontal="left" vertical="top" wrapText="1"/>
    </xf>
    <xf numFmtId="0" fontId="14" fillId="0" borderId="8" xfId="0" applyNumberFormat="1" applyFont="1" applyFill="1" applyBorder="1" applyAlignment="1">
      <alignment horizontal="left" vertical="top" wrapText="1"/>
    </xf>
    <xf numFmtId="0" fontId="14" fillId="0" borderId="17" xfId="0" applyNumberFormat="1" applyFont="1" applyFill="1" applyBorder="1" applyAlignment="1">
      <alignment horizontal="left" vertical="top" wrapText="1"/>
    </xf>
    <xf numFmtId="0" fontId="13" fillId="0" borderId="18" xfId="0" applyNumberFormat="1" applyFont="1" applyFill="1" applyBorder="1" applyAlignment="1" applyProtection="1">
      <alignment horizontal="left" vertical="center"/>
    </xf>
    <xf numFmtId="0" fontId="13" fillId="0" borderId="22" xfId="0" applyNumberFormat="1" applyFont="1" applyFill="1" applyBorder="1" applyAlignment="1" applyProtection="1">
      <alignment horizontal="left" vertical="center"/>
    </xf>
    <xf numFmtId="0" fontId="13" fillId="0" borderId="19" xfId="0" applyNumberFormat="1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 applyProtection="1">
      <alignment horizontal="left" vertical="center"/>
    </xf>
    <xf numFmtId="0" fontId="14" fillId="0" borderId="8" xfId="0" applyNumberFormat="1" applyFont="1" applyFill="1" applyBorder="1" applyAlignment="1" applyProtection="1">
      <alignment horizontal="left" vertical="center"/>
    </xf>
    <xf numFmtId="0" fontId="14" fillId="0" borderId="17" xfId="0" applyNumberFormat="1" applyFont="1" applyFill="1" applyBorder="1" applyAlignment="1" applyProtection="1">
      <alignment horizontal="left" vertical="center"/>
    </xf>
    <xf numFmtId="0" fontId="15" fillId="0" borderId="0" xfId="0" applyFont="1" applyFill="1" applyAlignment="1">
      <alignment horizontal="left"/>
    </xf>
    <xf numFmtId="0" fontId="15" fillId="6" borderId="0" xfId="0" applyFont="1" applyFill="1" applyAlignment="1" applyProtection="1">
      <alignment horizontal="left" vertical="top"/>
      <protection locked="0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19" fillId="7" borderId="0" xfId="0" applyFont="1" applyFill="1" applyAlignment="1" applyProtection="1">
      <alignment horizontal="left" vertical="center" wrapText="1"/>
      <protection locked="0"/>
    </xf>
    <xf numFmtId="0" fontId="15" fillId="7" borderId="0" xfId="0" applyFont="1" applyFill="1" applyAlignment="1" applyProtection="1">
      <alignment horizontal="left" vertical="center" wrapText="1"/>
      <protection locked="0"/>
    </xf>
  </cellXfs>
  <cellStyles count="4">
    <cellStyle name="Normal" xfId="0" builtinId="0"/>
    <cellStyle name="Normal 2 2 2" xfId="3" xr:uid="{BA5A4294-D47F-48B6-AC95-D7D784DBDB4B}"/>
    <cellStyle name="Porcentagem" xfId="1" builtinId="5"/>
    <cellStyle name="Vírgula" xfId="2" builtinId="3"/>
  </cellStyles>
  <dxfs count="8">
    <dxf>
      <font>
        <b/>
        <i val="0"/>
        <color rgb="FFFF0000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4" name="Imagem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ng/COMPARTILHADO/ASFALTO/2017%20-%20PAV%20ASF&#193;LTICA/04%20%20-%20ACESSOS%20AO%20LAGO/OR&#199;AMENTO%20CR%208419572016-MTUR-P1037093-43/OR&#199;AMENTO%20C%20R%20841957-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"/>
  <sheetViews>
    <sheetView tabSelected="1" workbookViewId="0">
      <selection activeCell="I15" sqref="I15"/>
    </sheetView>
  </sheetViews>
  <sheetFormatPr defaultRowHeight="15" x14ac:dyDescent="0.25"/>
  <cols>
    <col min="1" max="1" width="4.7109375" bestFit="1" customWidth="1"/>
    <col min="2" max="2" width="8.7109375" bestFit="1" customWidth="1"/>
    <col min="3" max="3" width="50.140625" customWidth="1"/>
    <col min="4" max="4" width="4.85546875" bestFit="1" customWidth="1"/>
    <col min="5" max="5" width="6.7109375" bestFit="1" customWidth="1"/>
    <col min="6" max="6" width="10" bestFit="1" customWidth="1"/>
    <col min="7" max="7" width="11.7109375" bestFit="1" customWidth="1"/>
    <col min="8" max="8" width="12.5703125" bestFit="1" customWidth="1"/>
    <col min="9" max="9" width="44.85546875" customWidth="1"/>
    <col min="10" max="10" width="16.140625" customWidth="1"/>
    <col min="11" max="11" width="13.5703125" bestFit="1" customWidth="1"/>
    <col min="12" max="12" width="12.28515625" bestFit="1" customWidth="1"/>
    <col min="13" max="13" width="11.7109375" bestFit="1" customWidth="1"/>
    <col min="14" max="14" width="11" bestFit="1" customWidth="1"/>
  </cols>
  <sheetData>
    <row r="1" spans="1:17" ht="15" customHeight="1" x14ac:dyDescent="0.25">
      <c r="A1" s="23"/>
      <c r="B1" s="23"/>
      <c r="C1" s="23"/>
      <c r="D1" s="23"/>
      <c r="E1" s="23"/>
      <c r="F1" s="23"/>
      <c r="G1" s="23"/>
      <c r="K1" s="146" t="s">
        <v>21</v>
      </c>
    </row>
    <row r="2" spans="1:17" ht="15" customHeight="1" x14ac:dyDescent="0.25">
      <c r="A2" s="23"/>
      <c r="B2" s="23"/>
      <c r="C2" s="23"/>
      <c r="D2" s="23"/>
      <c r="E2" s="23"/>
      <c r="F2" s="23"/>
      <c r="G2" s="23"/>
      <c r="I2" s="149" t="s">
        <v>8</v>
      </c>
      <c r="K2" s="147"/>
    </row>
    <row r="3" spans="1:17" ht="15" customHeight="1" x14ac:dyDescent="0.25">
      <c r="A3" s="23"/>
      <c r="B3" s="23"/>
      <c r="C3" s="24"/>
      <c r="D3" s="23"/>
      <c r="E3" s="23"/>
      <c r="F3" s="23"/>
      <c r="G3" s="23"/>
      <c r="I3" s="150"/>
      <c r="K3" s="147"/>
    </row>
    <row r="4" spans="1:17" ht="15" customHeight="1" x14ac:dyDescent="0.25">
      <c r="A4" s="23"/>
      <c r="B4" s="23"/>
      <c r="C4" s="24"/>
      <c r="D4" s="23"/>
      <c r="E4" s="23"/>
      <c r="F4" s="23"/>
      <c r="G4" s="23"/>
      <c r="I4" s="150"/>
      <c r="K4" s="147"/>
    </row>
    <row r="5" spans="1:17" ht="15" customHeight="1" x14ac:dyDescent="0.25">
      <c r="A5" s="23"/>
      <c r="B5" s="23"/>
      <c r="C5" s="23"/>
      <c r="D5" s="23"/>
      <c r="E5" s="23"/>
      <c r="F5" s="23"/>
      <c r="G5" s="23"/>
      <c r="I5" s="150"/>
      <c r="K5" s="147"/>
    </row>
    <row r="6" spans="1:17" ht="15" customHeight="1" x14ac:dyDescent="0.25">
      <c r="A6" s="23"/>
      <c r="B6" s="23"/>
      <c r="C6" s="23"/>
      <c r="D6" s="23"/>
      <c r="E6" s="23"/>
      <c r="F6" s="23"/>
      <c r="G6" s="23"/>
      <c r="I6" s="151"/>
      <c r="K6" s="147"/>
    </row>
    <row r="7" spans="1:17" ht="15.75" customHeight="1" x14ac:dyDescent="0.25">
      <c r="A7" s="144" t="s">
        <v>95</v>
      </c>
      <c r="B7" s="144"/>
      <c r="C7" s="144"/>
      <c r="D7" s="144"/>
      <c r="E7" s="144"/>
      <c r="F7" s="144"/>
      <c r="G7" s="144"/>
      <c r="K7" s="147"/>
    </row>
    <row r="8" spans="1:17" ht="15" customHeight="1" x14ac:dyDescent="0.25">
      <c r="A8" s="152" t="s">
        <v>96</v>
      </c>
      <c r="B8" s="152"/>
      <c r="C8" s="152"/>
      <c r="D8" s="152"/>
      <c r="E8" s="152"/>
      <c r="F8" s="152"/>
      <c r="G8" s="152"/>
      <c r="K8" s="147"/>
      <c r="L8" s="6" t="s">
        <v>9</v>
      </c>
    </row>
    <row r="9" spans="1:17" ht="15" customHeight="1" x14ac:dyDescent="0.25">
      <c r="A9" s="153"/>
      <c r="B9" s="154"/>
      <c r="C9" s="154"/>
      <c r="D9" s="154"/>
      <c r="E9" s="154"/>
      <c r="F9" s="154"/>
      <c r="G9" s="155"/>
      <c r="K9" s="148"/>
      <c r="L9" s="6" t="s">
        <v>3</v>
      </c>
    </row>
    <row r="10" spans="1:17" s="1" customFormat="1" ht="47.25" x14ac:dyDescent="0.25">
      <c r="A10" s="2" t="s">
        <v>5</v>
      </c>
      <c r="B10" s="2" t="s">
        <v>6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7" t="s">
        <v>19</v>
      </c>
      <c r="J10" s="7" t="s">
        <v>20</v>
      </c>
      <c r="K10" s="9">
        <v>0</v>
      </c>
      <c r="L10" s="6" t="s">
        <v>7</v>
      </c>
      <c r="M10" s="6">
        <f>G30</f>
        <v>54002.41</v>
      </c>
    </row>
    <row r="11" spans="1:17" s="1" customFormat="1" x14ac:dyDescent="0.25">
      <c r="A11" s="132" t="s">
        <v>93</v>
      </c>
      <c r="B11" s="132"/>
      <c r="C11" s="133" t="s">
        <v>88</v>
      </c>
      <c r="D11" s="132" t="s">
        <v>90</v>
      </c>
      <c r="E11" s="134"/>
      <c r="F11" s="135"/>
      <c r="G11" s="135"/>
      <c r="H11" s="129">
        <f>SUM(G11:G12)</f>
        <v>1769.85</v>
      </c>
      <c r="I11" s="128">
        <f t="shared" ref="I11:I12" si="0">ROUND(L11-(L11*$K$10),2)</f>
        <v>0</v>
      </c>
      <c r="L11" s="6"/>
    </row>
    <row r="12" spans="1:17" s="1" customFormat="1" ht="33.75" x14ac:dyDescent="0.25">
      <c r="A12" s="136" t="s">
        <v>113</v>
      </c>
      <c r="B12" s="136">
        <v>4813</v>
      </c>
      <c r="C12" s="137" t="s">
        <v>97</v>
      </c>
      <c r="D12" s="136" t="s">
        <v>94</v>
      </c>
      <c r="E12" s="138">
        <v>5</v>
      </c>
      <c r="F12" s="139">
        <f t="shared" ref="F12" si="1">ROUND(I12,2)</f>
        <v>353.97</v>
      </c>
      <c r="G12" s="139">
        <f t="shared" ref="G12" si="2">ROUND(F12*E12,2)</f>
        <v>1769.85</v>
      </c>
      <c r="I12" s="128">
        <f t="shared" si="0"/>
        <v>353.97</v>
      </c>
      <c r="L12" s="6">
        <v>353.97</v>
      </c>
      <c r="M12" s="140"/>
      <c r="Q12" s="142"/>
    </row>
    <row r="13" spans="1:17" s="1" customFormat="1" x14ac:dyDescent="0.25">
      <c r="A13" s="132">
        <v>2</v>
      </c>
      <c r="B13" s="132"/>
      <c r="C13" s="133" t="s">
        <v>91</v>
      </c>
      <c r="D13" s="132" t="s">
        <v>90</v>
      </c>
      <c r="E13" s="134"/>
      <c r="F13" s="139"/>
      <c r="G13" s="139"/>
      <c r="H13" s="129">
        <f>SUM(G13:G18)</f>
        <v>43667.289999999994</v>
      </c>
      <c r="I13" s="128"/>
      <c r="L13" s="6"/>
      <c r="M13" s="140"/>
      <c r="Q13" s="142"/>
    </row>
    <row r="14" spans="1:17" s="1" customFormat="1" ht="33.75" x14ac:dyDescent="0.25">
      <c r="A14" s="136" t="s">
        <v>115</v>
      </c>
      <c r="B14" s="136">
        <v>94228</v>
      </c>
      <c r="C14" s="137" t="s">
        <v>98</v>
      </c>
      <c r="D14" s="136" t="s">
        <v>89</v>
      </c>
      <c r="E14" s="138">
        <v>112</v>
      </c>
      <c r="F14" s="139">
        <f t="shared" ref="F14:F28" si="3">ROUND(I14,2)</f>
        <v>128</v>
      </c>
      <c r="G14" s="139">
        <f t="shared" ref="G14:G28" si="4">ROUND(F14*E14,2)</f>
        <v>14336</v>
      </c>
      <c r="I14" s="128">
        <f t="shared" ref="I14:I28" si="5">ROUND(L14-(L14*$K$10),2)</f>
        <v>128</v>
      </c>
      <c r="L14" s="6">
        <v>128</v>
      </c>
      <c r="M14" s="140"/>
      <c r="Q14" s="142"/>
    </row>
    <row r="15" spans="1:17" s="1" customFormat="1" ht="22.5" x14ac:dyDescent="0.25">
      <c r="A15" s="136" t="s">
        <v>114</v>
      </c>
      <c r="B15" s="136">
        <v>89451</v>
      </c>
      <c r="C15" s="137" t="s">
        <v>99</v>
      </c>
      <c r="D15" s="136" t="s">
        <v>89</v>
      </c>
      <c r="E15" s="138">
        <v>15</v>
      </c>
      <c r="F15" s="139">
        <f t="shared" si="3"/>
        <v>72.319999999999993</v>
      </c>
      <c r="G15" s="139">
        <f t="shared" si="4"/>
        <v>1084.8</v>
      </c>
      <c r="I15" s="128">
        <f t="shared" si="5"/>
        <v>72.319999999999993</v>
      </c>
      <c r="L15" s="6">
        <v>72.319999999999993</v>
      </c>
      <c r="M15" s="140"/>
      <c r="Q15" s="142"/>
    </row>
    <row r="16" spans="1:17" s="1" customFormat="1" ht="22.5" x14ac:dyDescent="0.25">
      <c r="A16" s="136" t="s">
        <v>116</v>
      </c>
      <c r="B16" s="136">
        <v>96486</v>
      </c>
      <c r="C16" s="137" t="s">
        <v>100</v>
      </c>
      <c r="D16" s="136" t="s">
        <v>68</v>
      </c>
      <c r="E16" s="138">
        <v>96.99</v>
      </c>
      <c r="F16" s="139">
        <f t="shared" si="3"/>
        <v>111.02</v>
      </c>
      <c r="G16" s="139">
        <f t="shared" si="4"/>
        <v>10767.83</v>
      </c>
      <c r="I16" s="128">
        <f t="shared" si="5"/>
        <v>111.02</v>
      </c>
      <c r="L16" s="6">
        <v>111.02</v>
      </c>
      <c r="M16" s="140"/>
      <c r="Q16" s="142"/>
    </row>
    <row r="17" spans="1:14" s="1" customFormat="1" ht="45" x14ac:dyDescent="0.25">
      <c r="A17" s="136" t="s">
        <v>117</v>
      </c>
      <c r="B17" s="136">
        <v>94207</v>
      </c>
      <c r="C17" s="137" t="s">
        <v>101</v>
      </c>
      <c r="D17" s="136" t="s">
        <v>68</v>
      </c>
      <c r="E17" s="138">
        <v>168.51</v>
      </c>
      <c r="F17" s="139">
        <f t="shared" si="3"/>
        <v>58.14</v>
      </c>
      <c r="G17" s="139">
        <f t="shared" si="4"/>
        <v>9797.17</v>
      </c>
      <c r="I17" s="128">
        <f t="shared" si="5"/>
        <v>58.14</v>
      </c>
      <c r="L17" s="6">
        <v>58.14</v>
      </c>
      <c r="M17" s="140"/>
    </row>
    <row r="18" spans="1:14" s="1" customFormat="1" ht="22.5" x14ac:dyDescent="0.25">
      <c r="A18" s="136" t="s">
        <v>118</v>
      </c>
      <c r="B18" s="136">
        <v>94213</v>
      </c>
      <c r="C18" s="137" t="s">
        <v>92</v>
      </c>
      <c r="D18" s="136" t="s">
        <v>68</v>
      </c>
      <c r="E18" s="138">
        <v>69.8</v>
      </c>
      <c r="F18" s="139">
        <f t="shared" si="3"/>
        <v>110.05</v>
      </c>
      <c r="G18" s="139">
        <f t="shared" si="4"/>
        <v>7681.49</v>
      </c>
      <c r="I18" s="128">
        <f t="shared" si="5"/>
        <v>110.05</v>
      </c>
      <c r="L18" s="6">
        <v>110.05</v>
      </c>
      <c r="M18" s="140"/>
    </row>
    <row r="19" spans="1:14" s="1" customFormat="1" x14ac:dyDescent="0.25">
      <c r="A19" s="132">
        <v>3</v>
      </c>
      <c r="B19" s="132"/>
      <c r="C19" s="133" t="s">
        <v>102</v>
      </c>
      <c r="D19" s="136" t="s">
        <v>90</v>
      </c>
      <c r="E19" s="138"/>
      <c r="F19" s="139"/>
      <c r="G19" s="139"/>
      <c r="H19" s="129">
        <f>SUM(G19:G21)</f>
        <v>5289.29</v>
      </c>
      <c r="I19" s="128"/>
      <c r="L19" s="6"/>
      <c r="M19" s="140"/>
    </row>
    <row r="20" spans="1:14" s="1" customFormat="1" ht="22.5" x14ac:dyDescent="0.25">
      <c r="A20" s="136" t="s">
        <v>119</v>
      </c>
      <c r="B20" s="136">
        <v>88489</v>
      </c>
      <c r="C20" s="137" t="s">
        <v>103</v>
      </c>
      <c r="D20" s="136" t="s">
        <v>68</v>
      </c>
      <c r="E20" s="138">
        <v>247.51</v>
      </c>
      <c r="F20" s="139">
        <f t="shared" si="3"/>
        <v>17.850000000000001</v>
      </c>
      <c r="G20" s="139">
        <f t="shared" si="4"/>
        <v>4418.05</v>
      </c>
      <c r="I20" s="128">
        <f t="shared" si="5"/>
        <v>17.850000000000001</v>
      </c>
      <c r="L20" s="6">
        <v>17.850000000000001</v>
      </c>
      <c r="M20" s="140"/>
    </row>
    <row r="21" spans="1:14" s="1" customFormat="1" ht="22.5" x14ac:dyDescent="0.25">
      <c r="A21" s="136" t="s">
        <v>120</v>
      </c>
      <c r="B21" s="136">
        <v>88485</v>
      </c>
      <c r="C21" s="137" t="s">
        <v>104</v>
      </c>
      <c r="D21" s="136" t="s">
        <v>68</v>
      </c>
      <c r="E21" s="138">
        <v>247.51</v>
      </c>
      <c r="F21" s="139">
        <f t="shared" si="3"/>
        <v>3.52</v>
      </c>
      <c r="G21" s="139">
        <f t="shared" si="4"/>
        <v>871.24</v>
      </c>
      <c r="I21" s="128">
        <f t="shared" si="5"/>
        <v>3.52</v>
      </c>
      <c r="L21" s="6">
        <v>3.52</v>
      </c>
      <c r="M21" s="140"/>
    </row>
    <row r="22" spans="1:14" s="1" customFormat="1" x14ac:dyDescent="0.25">
      <c r="A22" s="132">
        <v>4</v>
      </c>
      <c r="B22" s="132"/>
      <c r="C22" s="133" t="s">
        <v>105</v>
      </c>
      <c r="D22" s="136" t="s">
        <v>90</v>
      </c>
      <c r="E22" s="138"/>
      <c r="F22" s="139"/>
      <c r="G22" s="139"/>
      <c r="H22" s="129">
        <f>SUM(G23:G25)</f>
        <v>2319</v>
      </c>
      <c r="I22" s="128"/>
      <c r="L22" s="6"/>
      <c r="M22" s="140"/>
    </row>
    <row r="23" spans="1:14" s="1" customFormat="1" x14ac:dyDescent="0.25">
      <c r="A23" s="136" t="s">
        <v>121</v>
      </c>
      <c r="B23" s="136">
        <v>88309</v>
      </c>
      <c r="C23" s="137" t="s">
        <v>106</v>
      </c>
      <c r="D23" s="136" t="s">
        <v>107</v>
      </c>
      <c r="E23" s="138">
        <v>30</v>
      </c>
      <c r="F23" s="139">
        <f t="shared" ref="F23" si="6">ROUND(I23,2)</f>
        <v>35.25</v>
      </c>
      <c r="G23" s="139">
        <f t="shared" ref="G23" si="7">ROUND(F23*E23,2)</f>
        <v>1057.5</v>
      </c>
      <c r="I23" s="128">
        <f t="shared" si="5"/>
        <v>35.25</v>
      </c>
      <c r="L23" s="6">
        <v>35.25</v>
      </c>
      <c r="M23" s="140"/>
    </row>
    <row r="24" spans="1:14" s="1" customFormat="1" ht="22.5" x14ac:dyDescent="0.25">
      <c r="A24" s="136" t="s">
        <v>122</v>
      </c>
      <c r="B24" s="136">
        <v>36887</v>
      </c>
      <c r="C24" s="137" t="s">
        <v>108</v>
      </c>
      <c r="D24" s="136" t="s">
        <v>94</v>
      </c>
      <c r="E24" s="138">
        <v>10</v>
      </c>
      <c r="F24" s="139">
        <f t="shared" si="3"/>
        <v>12.92</v>
      </c>
      <c r="G24" s="139">
        <f t="shared" si="4"/>
        <v>129.19999999999999</v>
      </c>
      <c r="I24" s="128">
        <f t="shared" si="5"/>
        <v>12.92</v>
      </c>
      <c r="L24" s="6">
        <v>12.92</v>
      </c>
      <c r="M24" s="140"/>
    </row>
    <row r="25" spans="1:14" s="1" customFormat="1" ht="33.75" x14ac:dyDescent="0.25">
      <c r="A25" s="136" t="s">
        <v>123</v>
      </c>
      <c r="B25" s="136">
        <v>98570</v>
      </c>
      <c r="C25" s="137" t="s">
        <v>109</v>
      </c>
      <c r="D25" s="136" t="s">
        <v>68</v>
      </c>
      <c r="E25" s="138">
        <v>10</v>
      </c>
      <c r="F25" s="139">
        <f t="shared" si="3"/>
        <v>113.23</v>
      </c>
      <c r="G25" s="139">
        <f t="shared" si="4"/>
        <v>1132.3</v>
      </c>
      <c r="I25" s="128">
        <f t="shared" si="5"/>
        <v>113.23</v>
      </c>
      <c r="L25" s="6">
        <v>113.23</v>
      </c>
      <c r="M25" s="140"/>
    </row>
    <row r="26" spans="1:14" s="1" customFormat="1" x14ac:dyDescent="0.25">
      <c r="A26" s="132">
        <v>5</v>
      </c>
      <c r="B26" s="132"/>
      <c r="C26" s="133" t="s">
        <v>110</v>
      </c>
      <c r="D26" s="136" t="s">
        <v>90</v>
      </c>
      <c r="E26" s="138"/>
      <c r="F26" s="139"/>
      <c r="G26" s="139"/>
      <c r="H26" s="129">
        <f>SUM(G27:G28)</f>
        <v>956.98</v>
      </c>
      <c r="I26" s="128"/>
      <c r="L26" s="6"/>
      <c r="M26" s="140"/>
    </row>
    <row r="27" spans="1:14" s="1" customFormat="1" x14ac:dyDescent="0.25">
      <c r="A27" s="136" t="s">
        <v>124</v>
      </c>
      <c r="B27" s="136" t="s">
        <v>111</v>
      </c>
      <c r="C27" s="137" t="s">
        <v>110</v>
      </c>
      <c r="D27" s="136" t="s">
        <v>68</v>
      </c>
      <c r="E27" s="138">
        <v>259.36</v>
      </c>
      <c r="F27" s="139">
        <f t="shared" si="3"/>
        <v>2.71</v>
      </c>
      <c r="G27" s="139">
        <f t="shared" si="4"/>
        <v>702.87</v>
      </c>
      <c r="I27" s="128">
        <f t="shared" si="5"/>
        <v>2.71</v>
      </c>
      <c r="L27" s="6">
        <v>2.71</v>
      </c>
      <c r="M27" s="140"/>
    </row>
    <row r="28" spans="1:14" s="1" customFormat="1" ht="22.5" x14ac:dyDescent="0.25">
      <c r="A28" s="136" t="s">
        <v>125</v>
      </c>
      <c r="B28" s="136">
        <v>99803</v>
      </c>
      <c r="C28" s="137" t="s">
        <v>112</v>
      </c>
      <c r="D28" s="136" t="s">
        <v>68</v>
      </c>
      <c r="E28" s="138">
        <v>96.99</v>
      </c>
      <c r="F28" s="139">
        <f t="shared" si="3"/>
        <v>2.62</v>
      </c>
      <c r="G28" s="139">
        <f t="shared" si="4"/>
        <v>254.11</v>
      </c>
      <c r="H28" s="129"/>
      <c r="I28" s="128">
        <f t="shared" si="5"/>
        <v>2.62</v>
      </c>
      <c r="L28" s="6">
        <v>2.62</v>
      </c>
      <c r="M28" s="140"/>
    </row>
    <row r="29" spans="1:14" s="1" customFormat="1" x14ac:dyDescent="0.25">
      <c r="A29" s="156"/>
      <c r="B29" s="156"/>
      <c r="C29" s="156"/>
      <c r="D29" s="156"/>
      <c r="E29" s="156"/>
      <c r="F29" s="156"/>
      <c r="G29" s="157"/>
      <c r="I29" s="97"/>
      <c r="L29" s="8"/>
    </row>
    <row r="30" spans="1:14" x14ac:dyDescent="0.25">
      <c r="A30" s="143" t="s">
        <v>4</v>
      </c>
      <c r="B30" s="143"/>
      <c r="C30" s="143"/>
      <c r="D30" s="143"/>
      <c r="E30" s="143"/>
      <c r="F30" s="143"/>
      <c r="G30" s="5">
        <f>SUM(G11:G28)</f>
        <v>54002.41</v>
      </c>
      <c r="H30" s="130"/>
      <c r="M30" s="141"/>
      <c r="N30" s="141"/>
    </row>
    <row r="31" spans="1:14" x14ac:dyDescent="0.25">
      <c r="A31" s="23"/>
      <c r="B31" s="23"/>
      <c r="C31" s="23"/>
      <c r="D31" s="23"/>
      <c r="E31" s="131" t="s">
        <v>90</v>
      </c>
      <c r="F31" s="23"/>
      <c r="G31" s="23"/>
    </row>
    <row r="32" spans="1:14" ht="15" customHeight="1" x14ac:dyDescent="0.25">
      <c r="A32" s="145" t="s">
        <v>126</v>
      </c>
      <c r="B32" s="145"/>
      <c r="C32" s="145"/>
      <c r="D32" s="145"/>
      <c r="E32" s="145"/>
      <c r="F32" s="145"/>
      <c r="G32" s="145"/>
    </row>
    <row r="33" spans="1:7" x14ac:dyDescent="0.25">
      <c r="A33" s="23"/>
      <c r="B33" s="23"/>
      <c r="C33" s="23"/>
      <c r="D33" s="23"/>
      <c r="E33" s="23"/>
      <c r="F33" s="23"/>
      <c r="G33" s="23"/>
    </row>
    <row r="34" spans="1:7" x14ac:dyDescent="0.25">
      <c r="A34" s="23"/>
      <c r="B34" s="23"/>
      <c r="C34" s="23"/>
      <c r="D34" s="23"/>
      <c r="E34" s="23"/>
      <c r="F34" s="23"/>
      <c r="G34" s="23"/>
    </row>
    <row r="35" spans="1:7" x14ac:dyDescent="0.25">
      <c r="A35" s="23"/>
      <c r="B35" s="23"/>
      <c r="C35" s="23"/>
      <c r="D35" s="23"/>
      <c r="E35" s="23"/>
      <c r="F35" s="23"/>
      <c r="G35" s="23"/>
    </row>
    <row r="36" spans="1:7" x14ac:dyDescent="0.25">
      <c r="A36" s="23"/>
      <c r="B36" s="23"/>
      <c r="C36" s="23"/>
      <c r="D36" s="23"/>
      <c r="E36" s="23"/>
      <c r="F36" s="23"/>
      <c r="G36" s="23"/>
    </row>
    <row r="37" spans="1:7" x14ac:dyDescent="0.25">
      <c r="A37" s="23"/>
      <c r="B37" s="23"/>
      <c r="C37" s="23"/>
      <c r="D37" s="23"/>
      <c r="E37" s="23"/>
      <c r="F37" s="23"/>
      <c r="G37" s="23"/>
    </row>
    <row r="38" spans="1:7" x14ac:dyDescent="0.25">
      <c r="A38" s="23"/>
      <c r="B38" s="23"/>
      <c r="C38" s="23"/>
      <c r="D38" s="23"/>
      <c r="E38" s="23"/>
      <c r="F38" s="23"/>
      <c r="G38" s="23"/>
    </row>
    <row r="39" spans="1:7" x14ac:dyDescent="0.25">
      <c r="A39" s="23"/>
      <c r="B39" s="23"/>
      <c r="C39" s="23"/>
      <c r="D39" s="23"/>
      <c r="E39" s="23"/>
      <c r="F39" s="23"/>
      <c r="G39" s="23"/>
    </row>
  </sheetData>
  <sheetProtection algorithmName="SHA-512" hashValue="sJr4Y+Y7VminmuT9JH3QwiiA01IxaAmf/JxOif2YYIhqgrlaA2QbcZC6dlRHtt/bR2NChIH30LwSoimxfprKhA==" saltValue="VUrZIkVsefzfKp7HKdSNhg==" spinCount="100000" sheet="1" selectLockedCells="1"/>
  <mergeCells count="8">
    <mergeCell ref="A30:F30"/>
    <mergeCell ref="A7:G7"/>
    <mergeCell ref="A32:G32"/>
    <mergeCell ref="K1:K9"/>
    <mergeCell ref="I2:I6"/>
    <mergeCell ref="A8:G8"/>
    <mergeCell ref="A9:G9"/>
    <mergeCell ref="A29:G29"/>
  </mergeCells>
  <dataValidations xWindow="954" yWindow="751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:I29" xr:uid="{00000000-0002-0000-0000-000000000000}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9:Y36"/>
  <sheetViews>
    <sheetView workbookViewId="0">
      <selection activeCell="H34" sqref="H34"/>
    </sheetView>
  </sheetViews>
  <sheetFormatPr defaultRowHeight="15" x14ac:dyDescent="0.25"/>
  <cols>
    <col min="1" max="1" width="7.42578125" customWidth="1"/>
    <col min="2" max="2" width="86.85546875" customWidth="1"/>
    <col min="3" max="3" width="11.42578125" bestFit="1" customWidth="1"/>
    <col min="4" max="4" width="7.85546875" customWidth="1"/>
    <col min="5" max="16" width="7" bestFit="1" customWidth="1"/>
    <col min="17" max="22" width="7" hidden="1" customWidth="1"/>
    <col min="23" max="23" width="7" customWidth="1"/>
    <col min="25" max="25" width="53.5703125" bestFit="1" customWidth="1"/>
  </cols>
  <sheetData>
    <row r="9" spans="1:23" ht="19.5" x14ac:dyDescent="0.25">
      <c r="A9" s="164" t="s">
        <v>22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  <c r="O9" s="164"/>
      <c r="P9" s="164"/>
      <c r="Q9" s="164"/>
      <c r="R9" s="164"/>
      <c r="S9" s="164"/>
      <c r="T9" s="164"/>
      <c r="U9" s="164"/>
      <c r="V9" s="164"/>
      <c r="W9" s="95"/>
    </row>
    <row r="10" spans="1:23" x14ac:dyDescent="0.25">
      <c r="A10" s="10"/>
      <c r="B10" s="10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</row>
    <row r="11" spans="1:23" x14ac:dyDescent="0.25">
      <c r="A11" s="28" t="str">
        <f>ORÇAMENTO!A7</f>
        <v>OBJETO: Reforma da Unidade Básica de Saúde - Central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30"/>
      <c r="Q11" s="98"/>
      <c r="R11" s="98"/>
      <c r="S11" s="98"/>
      <c r="T11" s="98"/>
      <c r="U11" s="98"/>
      <c r="V11" s="98"/>
      <c r="W11" s="98"/>
    </row>
    <row r="12" spans="1:23" x14ac:dyDescent="0.25">
      <c r="A12" s="28" t="str">
        <f>ORÇAMENTO!A8</f>
        <v>LOCALIZAÇÃO: Rua Romário Martins, 154.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30"/>
      <c r="Q12" s="98"/>
      <c r="R12" s="98"/>
      <c r="S12" s="98"/>
      <c r="T12" s="98"/>
      <c r="U12" s="98"/>
      <c r="V12" s="98"/>
      <c r="W12" s="98"/>
    </row>
    <row r="13" spans="1:23" x14ac:dyDescent="0.25">
      <c r="A13" s="28" t="s">
        <v>23</v>
      </c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3"/>
      <c r="Q13" s="12"/>
      <c r="R13" s="12"/>
      <c r="S13" s="12"/>
      <c r="T13" s="12"/>
      <c r="U13" s="12"/>
      <c r="V13" s="12"/>
      <c r="W13" s="12"/>
    </row>
    <row r="14" spans="1:23" ht="15.75" thickBot="1" x14ac:dyDescent="0.3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</row>
    <row r="15" spans="1:23" x14ac:dyDescent="0.25">
      <c r="A15" s="165" t="s">
        <v>10</v>
      </c>
      <c r="B15" s="160" t="s">
        <v>24</v>
      </c>
      <c r="C15" s="168" t="s">
        <v>25</v>
      </c>
      <c r="D15" s="119" t="s">
        <v>29</v>
      </c>
      <c r="E15" s="160" t="s">
        <v>11</v>
      </c>
      <c r="F15" s="160"/>
      <c r="G15" s="160" t="s">
        <v>12</v>
      </c>
      <c r="H15" s="160"/>
      <c r="I15" s="160" t="s">
        <v>13</v>
      </c>
      <c r="J15" s="160"/>
      <c r="K15" s="160" t="s">
        <v>14</v>
      </c>
      <c r="L15" s="160"/>
      <c r="M15" s="160" t="s">
        <v>15</v>
      </c>
      <c r="N15" s="160"/>
      <c r="O15" s="160" t="s">
        <v>16</v>
      </c>
      <c r="P15" s="160"/>
      <c r="Q15" s="160" t="s">
        <v>85</v>
      </c>
      <c r="R15" s="160"/>
      <c r="S15" s="160" t="s">
        <v>86</v>
      </c>
      <c r="T15" s="160"/>
      <c r="U15" s="160" t="s">
        <v>87</v>
      </c>
      <c r="V15" s="161"/>
      <c r="W15" s="99"/>
    </row>
    <row r="16" spans="1:23" x14ac:dyDescent="0.25">
      <c r="A16" s="166"/>
      <c r="B16" s="167"/>
      <c r="C16" s="169"/>
      <c r="D16" s="94" t="s">
        <v>30</v>
      </c>
      <c r="E16" s="14" t="s">
        <v>17</v>
      </c>
      <c r="F16" s="15" t="s">
        <v>18</v>
      </c>
      <c r="G16" s="14" t="s">
        <v>17</v>
      </c>
      <c r="H16" s="15" t="s">
        <v>18</v>
      </c>
      <c r="I16" s="14" t="s">
        <v>17</v>
      </c>
      <c r="J16" s="15" t="s">
        <v>18</v>
      </c>
      <c r="K16" s="14" t="s">
        <v>17</v>
      </c>
      <c r="L16" s="15" t="s">
        <v>18</v>
      </c>
      <c r="M16" s="14" t="s">
        <v>17</v>
      </c>
      <c r="N16" s="15" t="s">
        <v>18</v>
      </c>
      <c r="O16" s="14" t="s">
        <v>17</v>
      </c>
      <c r="P16" s="15" t="s">
        <v>18</v>
      </c>
      <c r="Q16" s="14" t="s">
        <v>17</v>
      </c>
      <c r="R16" s="15" t="s">
        <v>18</v>
      </c>
      <c r="S16" s="14" t="s">
        <v>17</v>
      </c>
      <c r="T16" s="15" t="s">
        <v>18</v>
      </c>
      <c r="U16" s="14" t="s">
        <v>17</v>
      </c>
      <c r="V16" s="120" t="s">
        <v>18</v>
      </c>
      <c r="W16" s="99"/>
    </row>
    <row r="17" spans="1:25" x14ac:dyDescent="0.25">
      <c r="A17" s="121">
        <v>1</v>
      </c>
      <c r="B17" s="16" t="str">
        <f>ORÇAMENTO!C11</f>
        <v>SERVIÇOS PRELIMINARES</v>
      </c>
      <c r="C17" s="17">
        <f>ORÇAMENTO!H11</f>
        <v>1769.85</v>
      </c>
      <c r="D17" s="25">
        <f t="shared" ref="D17:D22" si="0">((C17*100)/$C$24)/100</f>
        <v>3.2773537329167352E-2</v>
      </c>
      <c r="E17" s="18">
        <v>100</v>
      </c>
      <c r="F17" s="17">
        <f t="shared" ref="F17:F21" si="1">E17</f>
        <v>100</v>
      </c>
      <c r="G17" s="18"/>
      <c r="H17" s="17">
        <f t="shared" ref="H17:H21" si="2">F17+G17</f>
        <v>100</v>
      </c>
      <c r="I17" s="18"/>
      <c r="J17" s="17">
        <f t="shared" ref="J17:J21" si="3">H17+I17</f>
        <v>100</v>
      </c>
      <c r="K17" s="18"/>
      <c r="L17" s="17">
        <f t="shared" ref="L17:L21" si="4">J17+K17</f>
        <v>100</v>
      </c>
      <c r="M17" s="18"/>
      <c r="N17" s="17">
        <f t="shared" ref="N17:N21" si="5">L17+M17</f>
        <v>100</v>
      </c>
      <c r="O17" s="19"/>
      <c r="P17" s="17">
        <f t="shared" ref="P17:P21" si="6">N17+O17</f>
        <v>100</v>
      </c>
      <c r="Q17" s="19"/>
      <c r="R17" s="17">
        <f t="shared" ref="R17:R21" si="7">P17+Q17</f>
        <v>100</v>
      </c>
      <c r="S17" s="19"/>
      <c r="T17" s="17">
        <f t="shared" ref="T17:T21" si="8">R17+S17</f>
        <v>100</v>
      </c>
      <c r="U17" s="19"/>
      <c r="V17" s="122">
        <f t="shared" ref="V17:V21" si="9">T17+U17</f>
        <v>100</v>
      </c>
      <c r="W17" s="100"/>
      <c r="Y17" t="str">
        <f t="shared" ref="Y17:Y21" si="10">IF(P17&lt;&gt;100,"REVER PERCENTUAL ATÉ ATINGIR 100%- CASO NECESSÁRIO","PERCENTUAL CORRETO")</f>
        <v>PERCENTUAL CORRETO</v>
      </c>
    </row>
    <row r="18" spans="1:25" x14ac:dyDescent="0.25">
      <c r="A18" s="121">
        <v>2</v>
      </c>
      <c r="B18" s="16" t="str">
        <f>ORÇAMENTO!C13</f>
        <v>COBERTURA</v>
      </c>
      <c r="C18" s="17">
        <f>ORÇAMENTO!H13</f>
        <v>43667.289999999994</v>
      </c>
      <c r="D18" s="25">
        <f t="shared" si="0"/>
        <v>0.80861743022209553</v>
      </c>
      <c r="E18" s="18">
        <v>100</v>
      </c>
      <c r="F18" s="17">
        <f t="shared" si="1"/>
        <v>100</v>
      </c>
      <c r="G18" s="18"/>
      <c r="H18" s="17">
        <f t="shared" si="2"/>
        <v>100</v>
      </c>
      <c r="I18" s="18"/>
      <c r="J18" s="17">
        <f t="shared" si="3"/>
        <v>100</v>
      </c>
      <c r="K18" s="18"/>
      <c r="L18" s="17">
        <f t="shared" si="4"/>
        <v>100</v>
      </c>
      <c r="M18" s="18"/>
      <c r="N18" s="17">
        <f t="shared" si="5"/>
        <v>100</v>
      </c>
      <c r="O18" s="19"/>
      <c r="P18" s="17">
        <f t="shared" si="6"/>
        <v>100</v>
      </c>
      <c r="Q18" s="19"/>
      <c r="R18" s="17">
        <f t="shared" si="7"/>
        <v>100</v>
      </c>
      <c r="S18" s="19"/>
      <c r="T18" s="17">
        <f t="shared" si="8"/>
        <v>100</v>
      </c>
      <c r="U18" s="19"/>
      <c r="V18" s="122">
        <f t="shared" si="9"/>
        <v>100</v>
      </c>
      <c r="W18" s="100"/>
      <c r="Y18" t="str">
        <f t="shared" si="10"/>
        <v>PERCENTUAL CORRETO</v>
      </c>
    </row>
    <row r="19" spans="1:25" x14ac:dyDescent="0.25">
      <c r="A19" s="121">
        <v>3</v>
      </c>
      <c r="B19" s="16" t="str">
        <f>ORÇAMENTO!C19</f>
        <v>PINTURA INTERNA</v>
      </c>
      <c r="C19" s="17">
        <f>ORÇAMENTO!H19</f>
        <v>5289.29</v>
      </c>
      <c r="D19" s="25">
        <f t="shared" si="0"/>
        <v>9.7945443545945463E-2</v>
      </c>
      <c r="E19" s="18"/>
      <c r="F19" s="17">
        <f t="shared" si="1"/>
        <v>0</v>
      </c>
      <c r="G19" s="18">
        <v>100</v>
      </c>
      <c r="H19" s="17">
        <f t="shared" si="2"/>
        <v>100</v>
      </c>
      <c r="I19" s="18"/>
      <c r="J19" s="17">
        <f t="shared" si="3"/>
        <v>100</v>
      </c>
      <c r="K19" s="18"/>
      <c r="L19" s="17">
        <f t="shared" si="4"/>
        <v>100</v>
      </c>
      <c r="M19" s="18"/>
      <c r="N19" s="17">
        <f t="shared" si="5"/>
        <v>100</v>
      </c>
      <c r="O19" s="19"/>
      <c r="P19" s="17">
        <f t="shared" si="6"/>
        <v>100</v>
      </c>
      <c r="Q19" s="19"/>
      <c r="R19" s="17">
        <f t="shared" si="7"/>
        <v>100</v>
      </c>
      <c r="S19" s="19"/>
      <c r="T19" s="17">
        <f t="shared" si="8"/>
        <v>100</v>
      </c>
      <c r="U19" s="19"/>
      <c r="V19" s="122">
        <f t="shared" si="9"/>
        <v>100</v>
      </c>
      <c r="W19" s="100"/>
      <c r="Y19" t="str">
        <f t="shared" si="10"/>
        <v>PERCENTUAL CORRETO</v>
      </c>
    </row>
    <row r="20" spans="1:25" x14ac:dyDescent="0.25">
      <c r="A20" s="121">
        <v>4</v>
      </c>
      <c r="B20" s="16" t="str">
        <f>ORÇAMENTO!C22</f>
        <v>RECUPERAÇÃO DE TRINCAS</v>
      </c>
      <c r="C20" s="17">
        <f>ORÇAMENTO!H22</f>
        <v>2319</v>
      </c>
      <c r="D20" s="25">
        <f t="shared" si="0"/>
        <v>4.2942527935327331E-2</v>
      </c>
      <c r="E20" s="18"/>
      <c r="F20" s="17">
        <f t="shared" si="1"/>
        <v>0</v>
      </c>
      <c r="G20" s="18">
        <v>100</v>
      </c>
      <c r="H20" s="17">
        <f t="shared" si="2"/>
        <v>100</v>
      </c>
      <c r="I20" s="18"/>
      <c r="J20" s="17">
        <f t="shared" si="3"/>
        <v>100</v>
      </c>
      <c r="K20" s="18"/>
      <c r="L20" s="17">
        <f t="shared" si="4"/>
        <v>100</v>
      </c>
      <c r="M20" s="18"/>
      <c r="N20" s="17">
        <f t="shared" si="5"/>
        <v>100</v>
      </c>
      <c r="O20" s="19"/>
      <c r="P20" s="17">
        <f t="shared" si="6"/>
        <v>100</v>
      </c>
      <c r="Q20" s="19"/>
      <c r="R20" s="17">
        <f t="shared" si="7"/>
        <v>100</v>
      </c>
      <c r="S20" s="19"/>
      <c r="T20" s="17">
        <f t="shared" si="8"/>
        <v>100</v>
      </c>
      <c r="U20" s="19"/>
      <c r="V20" s="122">
        <f t="shared" si="9"/>
        <v>100</v>
      </c>
      <c r="W20" s="100"/>
      <c r="Y20" t="str">
        <f t="shared" si="10"/>
        <v>PERCENTUAL CORRETO</v>
      </c>
    </row>
    <row r="21" spans="1:25" x14ac:dyDescent="0.25">
      <c r="A21" s="121">
        <v>5</v>
      </c>
      <c r="B21" s="16" t="str">
        <f>ORÇAMENTO!C26</f>
        <v>LIMPEZA FINAL DE OBRA</v>
      </c>
      <c r="C21" s="17">
        <f>ORÇAMENTO!H26</f>
        <v>956.98</v>
      </c>
      <c r="D21" s="25">
        <f t="shared" si="0"/>
        <v>1.7721060967464231E-2</v>
      </c>
      <c r="E21" s="18"/>
      <c r="F21" s="17">
        <f t="shared" si="1"/>
        <v>0</v>
      </c>
      <c r="G21" s="18">
        <v>100</v>
      </c>
      <c r="H21" s="17">
        <f t="shared" si="2"/>
        <v>100</v>
      </c>
      <c r="I21" s="18"/>
      <c r="J21" s="17">
        <f t="shared" si="3"/>
        <v>100</v>
      </c>
      <c r="K21" s="18"/>
      <c r="L21" s="17">
        <f t="shared" si="4"/>
        <v>100</v>
      </c>
      <c r="M21" s="18"/>
      <c r="N21" s="17">
        <f t="shared" si="5"/>
        <v>100</v>
      </c>
      <c r="O21" s="19"/>
      <c r="P21" s="17">
        <f t="shared" si="6"/>
        <v>100</v>
      </c>
      <c r="Q21" s="19"/>
      <c r="R21" s="17">
        <f t="shared" si="7"/>
        <v>100</v>
      </c>
      <c r="S21" s="19"/>
      <c r="T21" s="17">
        <f t="shared" si="8"/>
        <v>100</v>
      </c>
      <c r="U21" s="19"/>
      <c r="V21" s="122">
        <f t="shared" si="9"/>
        <v>100</v>
      </c>
      <c r="W21" s="100"/>
      <c r="Y21" t="str">
        <f t="shared" si="10"/>
        <v>PERCENTUAL CORRETO</v>
      </c>
    </row>
    <row r="22" spans="1:25" x14ac:dyDescent="0.25">
      <c r="A22" s="121"/>
      <c r="B22" s="16"/>
      <c r="C22" s="17"/>
      <c r="D22" s="96">
        <f t="shared" si="0"/>
        <v>0</v>
      </c>
      <c r="E22" s="18"/>
      <c r="F22" s="17">
        <f t="shared" ref="F22" si="11">E22</f>
        <v>0</v>
      </c>
      <c r="G22" s="18"/>
      <c r="H22" s="17">
        <f t="shared" ref="H22" si="12">F22+G22</f>
        <v>0</v>
      </c>
      <c r="I22" s="18"/>
      <c r="J22" s="17">
        <f t="shared" ref="J22" si="13">H22+I22</f>
        <v>0</v>
      </c>
      <c r="K22" s="91"/>
      <c r="L22" s="17">
        <f t="shared" ref="L22" si="14">J22+K22</f>
        <v>0</v>
      </c>
      <c r="M22" s="91"/>
      <c r="N22" s="17">
        <f t="shared" ref="N22" si="15">L22+M22</f>
        <v>0</v>
      </c>
      <c r="O22" s="92"/>
      <c r="P22" s="17">
        <f t="shared" ref="P22" si="16">N22+O22</f>
        <v>0</v>
      </c>
      <c r="Q22" s="92"/>
      <c r="R22" s="17">
        <f t="shared" ref="R22" si="17">P22+Q22</f>
        <v>0</v>
      </c>
      <c r="S22" s="92"/>
      <c r="T22" s="17">
        <f t="shared" ref="T22" si="18">R22+S22</f>
        <v>0</v>
      </c>
      <c r="U22" s="92"/>
      <c r="V22" s="122">
        <f t="shared" ref="V22" si="19">T22+U22</f>
        <v>0</v>
      </c>
      <c r="W22" s="100"/>
    </row>
    <row r="23" spans="1:25" x14ac:dyDescent="0.25">
      <c r="A23" s="123"/>
      <c r="B23" s="20" t="s">
        <v>26</v>
      </c>
      <c r="C23" s="26">
        <f>C24/SUM(C17:C21)</f>
        <v>1</v>
      </c>
      <c r="D23" s="26">
        <f>SUM(D17:D22)</f>
        <v>1</v>
      </c>
      <c r="E23" s="27">
        <f>(($D$17*E17)/100)+ (($D$18*E18)/100)+ (($D$19*E19)/100)+ (($D$20*E20)/100)+ (($D$21*E21)/100)</f>
        <v>0.84139096755126286</v>
      </c>
      <c r="F23" s="27">
        <f>E23</f>
        <v>0.84139096755126286</v>
      </c>
      <c r="G23" s="27">
        <f>(($D$17*G17)/100)+ (($D$18*G18)/100)+ (($D$19*G19)/100)+ (($D$20*G20)/100)+ (($D$21*G21)/100)</f>
        <v>0.15860903244873703</v>
      </c>
      <c r="H23" s="27">
        <f>F23+G23</f>
        <v>0.99999999999999989</v>
      </c>
      <c r="I23" s="27"/>
      <c r="J23" s="27">
        <f>H23+I23</f>
        <v>0.99999999999999989</v>
      </c>
      <c r="K23" s="27"/>
      <c r="L23" s="27">
        <f>J23+K23</f>
        <v>0.99999999999999989</v>
      </c>
      <c r="M23" s="27"/>
      <c r="N23" s="27">
        <f>L23+M23</f>
        <v>0.99999999999999989</v>
      </c>
      <c r="O23" s="27"/>
      <c r="P23" s="27">
        <f>N23+O23</f>
        <v>0.99999999999999989</v>
      </c>
      <c r="Q23" s="27" t="e">
        <f>(($D$17*Q17)/100)+ (($D$18*Q18)/100)+ (($D$19*Q19)/100)+ (($D$20*Q20)/100)+ (($D$21*Q21)/100)+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</f>
        <v>#REF!</v>
      </c>
      <c r="R23" s="27" t="e">
        <f>P23+Q23</f>
        <v>#REF!</v>
      </c>
      <c r="S23" s="27" t="e">
        <f>(($D$17*S17)/100)+ (($D$18*S18)/100)+ (($D$19*S19)/100)+ (($D$20*S20)/100)+ (($D$21*S21)/100)+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</f>
        <v>#REF!</v>
      </c>
      <c r="T23" s="27" t="e">
        <f>R23+S23</f>
        <v>#REF!</v>
      </c>
      <c r="U23" s="27" t="e">
        <f>(($D$17*U17)/100)+ (($D$18*U18)/100)+ (($D$19*U19)/100)+ (($D$20*U20)/100)+ (($D$21*U21)/100)+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((#REF!*#REF!)/100)+ ((#REF!*#REF!)/100)</f>
        <v>#REF!</v>
      </c>
      <c r="V23" s="27" t="e">
        <f>T23+U23</f>
        <v>#REF!</v>
      </c>
      <c r="W23" s="101"/>
    </row>
    <row r="24" spans="1:25" x14ac:dyDescent="0.25">
      <c r="A24" s="124"/>
      <c r="B24" s="22" t="s">
        <v>27</v>
      </c>
      <c r="C24" s="21">
        <f>SUM(C17:C22)</f>
        <v>54002.409999999996</v>
      </c>
      <c r="D24" s="26">
        <f>D23</f>
        <v>1</v>
      </c>
      <c r="E24" s="158">
        <f>($C$24*E23)</f>
        <v>45437.139999999992</v>
      </c>
      <c r="F24" s="158"/>
      <c r="G24" s="158">
        <f t="shared" ref="G24" si="20">($C$24*G23)</f>
        <v>8565.27</v>
      </c>
      <c r="H24" s="158"/>
      <c r="I24" s="158">
        <f t="shared" ref="I24" si="21">($C$24*I23)</f>
        <v>0</v>
      </c>
      <c r="J24" s="158"/>
      <c r="K24" s="158">
        <f t="shared" ref="K24" si="22">($C$24*K23)</f>
        <v>0</v>
      </c>
      <c r="L24" s="158"/>
      <c r="M24" s="158">
        <f t="shared" ref="M24" si="23">($C$24*M23)</f>
        <v>0</v>
      </c>
      <c r="N24" s="158"/>
      <c r="O24" s="158">
        <f t="shared" ref="O24" si="24">($C$24*O23)</f>
        <v>0</v>
      </c>
      <c r="P24" s="158"/>
      <c r="Q24" s="158" t="e">
        <f t="shared" ref="Q24" si="25">($C$24*Q23)</f>
        <v>#REF!</v>
      </c>
      <c r="R24" s="158"/>
      <c r="S24" s="158" t="e">
        <f t="shared" ref="S24" si="26">($C$24*S23)</f>
        <v>#REF!</v>
      </c>
      <c r="T24" s="158"/>
      <c r="U24" s="158" t="e">
        <f t="shared" ref="U24" si="27">($C$24*U23)</f>
        <v>#REF!</v>
      </c>
      <c r="V24" s="162"/>
      <c r="W24" s="102"/>
    </row>
    <row r="25" spans="1:25" ht="15.75" thickBot="1" x14ac:dyDescent="0.3">
      <c r="A25" s="125"/>
      <c r="B25" s="126" t="s">
        <v>28</v>
      </c>
      <c r="C25" s="127"/>
      <c r="D25" s="127"/>
      <c r="E25" s="159">
        <f>E24</f>
        <v>45437.139999999992</v>
      </c>
      <c r="F25" s="159"/>
      <c r="G25" s="159">
        <f>G24+E25</f>
        <v>54002.409999999989</v>
      </c>
      <c r="H25" s="159"/>
      <c r="I25" s="159">
        <f t="shared" ref="I25" si="28">I24+G25</f>
        <v>54002.409999999989</v>
      </c>
      <c r="J25" s="159"/>
      <c r="K25" s="159">
        <f t="shared" ref="K25" si="29">K24+I25</f>
        <v>54002.409999999989</v>
      </c>
      <c r="L25" s="159"/>
      <c r="M25" s="159">
        <f t="shared" ref="M25" si="30">M24+K25</f>
        <v>54002.409999999989</v>
      </c>
      <c r="N25" s="159"/>
      <c r="O25" s="159">
        <f t="shared" ref="O25" si="31">O24+M25</f>
        <v>54002.409999999989</v>
      </c>
      <c r="P25" s="159"/>
      <c r="Q25" s="159" t="e">
        <f t="shared" ref="Q25" si="32">Q24+O25</f>
        <v>#REF!</v>
      </c>
      <c r="R25" s="159"/>
      <c r="S25" s="159" t="e">
        <f t="shared" ref="S25" si="33">S24+Q25</f>
        <v>#REF!</v>
      </c>
      <c r="T25" s="159"/>
      <c r="U25" s="159" t="e">
        <f t="shared" ref="U25" si="34">U24+S25</f>
        <v>#REF!</v>
      </c>
      <c r="V25" s="163"/>
      <c r="W25" s="102"/>
    </row>
    <row r="27" spans="1:25" x14ac:dyDescent="0.25">
      <c r="A27" s="93"/>
      <c r="B27" s="93"/>
      <c r="C27" s="24"/>
      <c r="D27" s="93"/>
      <c r="E27" s="93"/>
      <c r="F27" s="93"/>
      <c r="G27" s="93"/>
      <c r="H27" s="93"/>
      <c r="I27" s="93"/>
      <c r="J27" s="93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</row>
    <row r="28" spans="1:25" x14ac:dyDescent="0.25">
      <c r="A28" s="24" t="s">
        <v>31</v>
      </c>
      <c r="B28" s="24"/>
      <c r="C28" s="24"/>
      <c r="D28" s="24" t="s">
        <v>69</v>
      </c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</row>
    <row r="29" spans="1:25" x14ac:dyDescent="0.2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</row>
    <row r="30" spans="1:25" x14ac:dyDescent="0.2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</row>
    <row r="31" spans="1:25" x14ac:dyDescent="0.2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</row>
    <row r="32" spans="1:25" x14ac:dyDescent="0.2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</row>
    <row r="33" spans="1:23" x14ac:dyDescent="0.2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</row>
    <row r="34" spans="1:23" x14ac:dyDescent="0.2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</row>
    <row r="35" spans="1:23" x14ac:dyDescent="0.2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</row>
    <row r="36" spans="1:23" x14ac:dyDescent="0.2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</row>
  </sheetData>
  <sheetProtection algorithmName="SHA-512" hashValue="sWle/eH2Df6mjYSNfwbjz9r2wDmYkrHEE/kn2y6yzAq6tm0PGJcS3icqjUG1VcOkbdgDcETS2VGfWJZZWOPX1Q==" saltValue="+NfEBiFP0EBEDOOVNH/LsQ==" spinCount="100000" sheet="1" objects="1" scenarios="1" selectLockedCells="1"/>
  <mergeCells count="31">
    <mergeCell ref="A9:V9"/>
    <mergeCell ref="E24:F24"/>
    <mergeCell ref="G24:H24"/>
    <mergeCell ref="I24:J24"/>
    <mergeCell ref="K24:L24"/>
    <mergeCell ref="M24:N24"/>
    <mergeCell ref="K15:L15"/>
    <mergeCell ref="A15:A16"/>
    <mergeCell ref="E15:F15"/>
    <mergeCell ref="G15:H15"/>
    <mergeCell ref="I15:J15"/>
    <mergeCell ref="B15:B16"/>
    <mergeCell ref="C15:C16"/>
    <mergeCell ref="Q15:R15"/>
    <mergeCell ref="Q24:R24"/>
    <mergeCell ref="S15:T15"/>
    <mergeCell ref="E25:F25"/>
    <mergeCell ref="G25:H25"/>
    <mergeCell ref="I25:J25"/>
    <mergeCell ref="K25:L25"/>
    <mergeCell ref="M25:N25"/>
    <mergeCell ref="Q25:R25"/>
    <mergeCell ref="O25:P25"/>
    <mergeCell ref="M15:N15"/>
    <mergeCell ref="O15:P15"/>
    <mergeCell ref="O24:P24"/>
    <mergeCell ref="S24:T24"/>
    <mergeCell ref="S25:T25"/>
    <mergeCell ref="U15:V15"/>
    <mergeCell ref="U24:V24"/>
    <mergeCell ref="U25:V25"/>
  </mergeCells>
  <conditionalFormatting sqref="P17:P22 R17:R22 N17:N21 L17:L21 J17:J21 H17:H21 F17:F22 T17:T22 V17:V22">
    <cfRule type="cellIs" dxfId="7" priority="19" stopIfTrue="1" operator="equal">
      <formula>D17+F17-100</formula>
    </cfRule>
  </conditionalFormatting>
  <conditionalFormatting sqref="N22">
    <cfRule type="cellIs" dxfId="6" priority="18" stopIfTrue="1" operator="equal">
      <formula>L22+N22-100</formula>
    </cfRule>
  </conditionalFormatting>
  <conditionalFormatting sqref="L22">
    <cfRule type="cellIs" dxfId="5" priority="17" stopIfTrue="1" operator="equal">
      <formula>J22+L22-100</formula>
    </cfRule>
  </conditionalFormatting>
  <conditionalFormatting sqref="J22">
    <cfRule type="cellIs" dxfId="4" priority="16" stopIfTrue="1" operator="equal">
      <formula>H22+J22-100</formula>
    </cfRule>
  </conditionalFormatting>
  <conditionalFormatting sqref="H22">
    <cfRule type="cellIs" dxfId="3" priority="15" stopIfTrue="1" operator="equal">
      <formula>F22+H22-100</formula>
    </cfRule>
  </conditionalFormatting>
  <conditionalFormatting sqref="F17:F22 H17:H22 J17:J22 L17:L22 N17:N22 P17:P22 V17:W22 R17:R22 T17:T22">
    <cfRule type="cellIs" dxfId="2" priority="8" operator="equal">
      <formula>0</formula>
    </cfRule>
  </conditionalFormatting>
  <conditionalFormatting sqref="W17:W22">
    <cfRule type="cellIs" dxfId="1" priority="21" stopIfTrue="1" operator="equal">
      <formula>O17+W17-100</formula>
    </cfRule>
  </conditionalFormatting>
  <pageMargins left="0.19685039370078741" right="0.19685039370078741" top="0.39370078740157483" bottom="0.39370078740157483" header="0.31496062992125984" footer="0.31496062992125984"/>
  <pageSetup paperSize="9" scale="73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56" operator="containsText" id="{545466F1-51E7-4D0E-96E1-1A7BEA910F3D}">
            <xm:f>NOT(ISERROR(SEARCH(#REF!,Y17)))</xm:f>
            <xm:f>#REF!</xm:f>
            <x14:dxf>
              <font>
                <b/>
                <i val="0"/>
                <color rgb="FFFF0000"/>
              </font>
            </x14:dxf>
          </x14:cfRule>
          <xm:sqref>Y17:Y22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7"/>
  <sheetViews>
    <sheetView workbookViewId="0">
      <selection activeCell="E22" sqref="E22"/>
    </sheetView>
  </sheetViews>
  <sheetFormatPr defaultRowHeight="15" x14ac:dyDescent="0.25"/>
  <cols>
    <col min="1" max="1" width="36.5703125" customWidth="1"/>
    <col min="2" max="2" width="26.5703125" customWidth="1"/>
    <col min="4" max="4" width="6.7109375" bestFit="1" customWidth="1"/>
    <col min="5" max="5" width="12" bestFit="1" customWidth="1"/>
    <col min="8" max="8" width="30.28515625" customWidth="1"/>
    <col min="9" max="11" width="15.85546875" customWidth="1"/>
    <col min="12" max="12" width="10.28515625" bestFit="1" customWidth="1"/>
  </cols>
  <sheetData>
    <row r="1" spans="1:5" x14ac:dyDescent="0.25">
      <c r="A1" s="43"/>
      <c r="B1" s="43"/>
      <c r="C1" s="43"/>
      <c r="D1" s="43"/>
      <c r="E1" s="43"/>
    </row>
    <row r="2" spans="1:5" x14ac:dyDescent="0.25">
      <c r="A2" s="43"/>
      <c r="B2" s="43"/>
      <c r="C2" s="43"/>
      <c r="D2" s="43"/>
      <c r="E2" s="43"/>
    </row>
    <row r="3" spans="1:5" x14ac:dyDescent="0.25">
      <c r="A3" s="43"/>
      <c r="B3" s="43"/>
      <c r="C3" s="43"/>
      <c r="D3" s="43"/>
      <c r="E3" s="43"/>
    </row>
    <row r="4" spans="1:5" x14ac:dyDescent="0.25">
      <c r="A4" s="43"/>
      <c r="B4" s="43"/>
      <c r="C4" s="43"/>
      <c r="D4" s="43"/>
      <c r="E4" s="43"/>
    </row>
    <row r="5" spans="1:5" x14ac:dyDescent="0.25">
      <c r="A5" s="43"/>
      <c r="B5" s="43"/>
      <c r="C5" s="43"/>
      <c r="D5" s="43"/>
      <c r="E5" s="43"/>
    </row>
    <row r="6" spans="1:5" x14ac:dyDescent="0.25">
      <c r="A6" s="43"/>
      <c r="B6" s="43"/>
      <c r="C6" s="43"/>
      <c r="D6" s="43"/>
      <c r="E6" s="43"/>
    </row>
    <row r="7" spans="1:5" x14ac:dyDescent="0.25">
      <c r="A7" s="43"/>
      <c r="B7" s="43"/>
      <c r="C7" s="43"/>
      <c r="D7" s="43"/>
      <c r="E7" s="43"/>
    </row>
    <row r="8" spans="1:5" x14ac:dyDescent="0.25">
      <c r="A8" s="170" t="s">
        <v>63</v>
      </c>
      <c r="B8" s="170"/>
      <c r="C8" s="170"/>
      <c r="D8" s="43"/>
      <c r="E8" s="86" t="s">
        <v>64</v>
      </c>
    </row>
    <row r="9" spans="1:5" x14ac:dyDescent="0.25">
      <c r="A9" s="43"/>
      <c r="B9" s="87"/>
      <c r="C9" s="87"/>
      <c r="D9" s="87"/>
      <c r="E9" s="88" t="s">
        <v>65</v>
      </c>
    </row>
    <row r="10" spans="1:5" x14ac:dyDescent="0.25">
      <c r="A10" s="43"/>
      <c r="B10" s="43"/>
      <c r="C10" s="43"/>
      <c r="D10" s="43"/>
      <c r="E10" s="43"/>
    </row>
    <row r="11" spans="1:5" x14ac:dyDescent="0.25">
      <c r="A11" s="89" t="s">
        <v>32</v>
      </c>
      <c r="B11" s="89" t="s">
        <v>84</v>
      </c>
      <c r="C11" s="191" t="s">
        <v>33</v>
      </c>
      <c r="D11" s="192"/>
      <c r="E11" s="193"/>
    </row>
    <row r="12" spans="1:5" x14ac:dyDescent="0.25">
      <c r="A12" s="34"/>
      <c r="B12" s="34"/>
      <c r="C12" s="194" t="str">
        <f>Import.Município</f>
        <v>CORONEL VIVIDA - PR</v>
      </c>
      <c r="D12" s="195"/>
      <c r="E12" s="196"/>
    </row>
    <row r="13" spans="1:5" x14ac:dyDescent="0.25">
      <c r="A13" s="35"/>
      <c r="B13" s="35"/>
      <c r="C13" s="36"/>
      <c r="D13" s="37"/>
      <c r="E13" s="37"/>
    </row>
    <row r="14" spans="1:5" ht="15" customHeight="1" x14ac:dyDescent="0.25">
      <c r="A14" s="90" t="s">
        <v>34</v>
      </c>
      <c r="B14" s="183" t="str">
        <f>ORÇAMENTO!A7</f>
        <v>OBJETO: Reforma da Unidade Básica de Saúde - Central</v>
      </c>
      <c r="C14" s="185" t="str">
        <f>ORÇAMENTO!A8</f>
        <v>LOCALIZAÇÃO: Rua Romário Martins, 154.</v>
      </c>
      <c r="D14" s="186"/>
      <c r="E14" s="187"/>
    </row>
    <row r="15" spans="1:5" ht="25.5" customHeight="1" x14ac:dyDescent="0.25">
      <c r="A15" s="38" t="s">
        <v>66</v>
      </c>
      <c r="B15" s="184"/>
      <c r="C15" s="188"/>
      <c r="D15" s="189"/>
      <c r="E15" s="190"/>
    </row>
    <row r="16" spans="1:5" x14ac:dyDescent="0.25">
      <c r="A16" s="39"/>
      <c r="B16" s="40"/>
      <c r="C16" s="41"/>
      <c r="D16" s="41"/>
      <c r="E16" s="40"/>
    </row>
    <row r="17" spans="1:12" x14ac:dyDescent="0.25">
      <c r="A17" s="42" t="s">
        <v>35</v>
      </c>
      <c r="B17" s="40"/>
      <c r="C17" s="41"/>
      <c r="D17" s="41"/>
      <c r="E17" s="40"/>
    </row>
    <row r="18" spans="1:12" x14ac:dyDescent="0.25">
      <c r="A18" s="198" t="s">
        <v>36</v>
      </c>
      <c r="B18" s="198"/>
      <c r="C18" s="198"/>
      <c r="D18" s="198"/>
      <c r="E18" s="198"/>
    </row>
    <row r="19" spans="1:12" x14ac:dyDescent="0.25">
      <c r="A19" s="43"/>
      <c r="B19" s="43"/>
      <c r="C19" s="43"/>
      <c r="D19" s="43"/>
      <c r="E19" s="43"/>
    </row>
    <row r="20" spans="1:12" ht="15.75" thickBot="1" x14ac:dyDescent="0.3">
      <c r="A20" s="44" t="s">
        <v>37</v>
      </c>
      <c r="B20" s="45"/>
      <c r="C20" s="45"/>
      <c r="D20" s="46" t="s">
        <v>38</v>
      </c>
      <c r="E20" s="46" t="s">
        <v>39</v>
      </c>
    </row>
    <row r="21" spans="1:12" ht="15" customHeight="1" thickBot="1" x14ac:dyDescent="0.3">
      <c r="A21" s="47" t="s">
        <v>40</v>
      </c>
      <c r="B21" s="48"/>
      <c r="C21" s="48"/>
      <c r="D21" s="49" t="s">
        <v>41</v>
      </c>
      <c r="E21" s="50">
        <v>4.5699999999999998E-2</v>
      </c>
      <c r="H21" s="180" t="s">
        <v>70</v>
      </c>
      <c r="I21" s="181"/>
      <c r="J21" s="181"/>
      <c r="K21" s="182"/>
    </row>
    <row r="22" spans="1:12" ht="15.75" x14ac:dyDescent="0.25">
      <c r="A22" s="51" t="s">
        <v>42</v>
      </c>
      <c r="B22" s="52"/>
      <c r="C22" s="52"/>
      <c r="D22" s="53" t="s">
        <v>43</v>
      </c>
      <c r="E22" s="54">
        <v>8.0000000000000002E-3</v>
      </c>
      <c r="H22" s="116" t="s">
        <v>71</v>
      </c>
      <c r="I22" s="117" t="s">
        <v>72</v>
      </c>
      <c r="J22" s="117" t="s">
        <v>73</v>
      </c>
      <c r="K22" s="118" t="s">
        <v>74</v>
      </c>
    </row>
    <row r="23" spans="1:12" ht="15.75" x14ac:dyDescent="0.25">
      <c r="A23" s="51" t="s">
        <v>44</v>
      </c>
      <c r="B23" s="52"/>
      <c r="C23" s="52"/>
      <c r="D23" s="53" t="s">
        <v>45</v>
      </c>
      <c r="E23" s="54">
        <v>1.2699999999999999E-2</v>
      </c>
      <c r="H23" s="109" t="s">
        <v>75</v>
      </c>
      <c r="I23" s="103">
        <v>0.03</v>
      </c>
      <c r="J23" s="104">
        <v>0.04</v>
      </c>
      <c r="K23" s="110">
        <v>5.5E-2</v>
      </c>
    </row>
    <row r="24" spans="1:12" ht="15.75" x14ac:dyDescent="0.25">
      <c r="A24" s="51" t="s">
        <v>46</v>
      </c>
      <c r="B24" s="52"/>
      <c r="C24" s="52"/>
      <c r="D24" s="53" t="s">
        <v>47</v>
      </c>
      <c r="E24" s="54">
        <v>1.23E-2</v>
      </c>
      <c r="H24" s="109" t="s">
        <v>76</v>
      </c>
      <c r="I24" s="105">
        <v>8.0000000000000002E-3</v>
      </c>
      <c r="J24" s="106">
        <v>8.0000000000000002E-3</v>
      </c>
      <c r="K24" s="111">
        <v>0.01</v>
      </c>
    </row>
    <row r="25" spans="1:12" ht="15.75" x14ac:dyDescent="0.25">
      <c r="A25" s="55" t="s">
        <v>48</v>
      </c>
      <c r="B25" s="56"/>
      <c r="C25" s="56"/>
      <c r="D25" s="53" t="s">
        <v>49</v>
      </c>
      <c r="E25" s="57">
        <v>7.3999999999999996E-2</v>
      </c>
      <c r="H25" s="109" t="s">
        <v>77</v>
      </c>
      <c r="I25" s="105">
        <v>9.7000000000000003E-3</v>
      </c>
      <c r="J25" s="106">
        <v>1.2699999999999999E-2</v>
      </c>
      <c r="K25" s="111">
        <v>1.2699999999999999E-2</v>
      </c>
    </row>
    <row r="26" spans="1:12" ht="15.75" x14ac:dyDescent="0.25">
      <c r="A26" s="55" t="s">
        <v>50</v>
      </c>
      <c r="B26" s="58" t="s">
        <v>51</v>
      </c>
      <c r="C26" s="59"/>
      <c r="D26" s="60" t="s">
        <v>52</v>
      </c>
      <c r="E26" s="57">
        <v>6.4999999999999997E-3</v>
      </c>
      <c r="H26" s="109" t="s">
        <v>78</v>
      </c>
      <c r="I26" s="105">
        <v>5.8999999999999999E-3</v>
      </c>
      <c r="J26" s="106">
        <v>1.23E-2</v>
      </c>
      <c r="K26" s="111">
        <v>1.3899999999999999E-2</v>
      </c>
    </row>
    <row r="27" spans="1:12" ht="16.5" thickBot="1" x14ac:dyDescent="0.3">
      <c r="A27" s="61"/>
      <c r="B27" s="58" t="s">
        <v>53</v>
      </c>
      <c r="C27" s="59"/>
      <c r="D27" s="60"/>
      <c r="E27" s="57">
        <v>0.03</v>
      </c>
      <c r="H27" s="109" t="s">
        <v>79</v>
      </c>
      <c r="I27" s="107">
        <v>6.1600000000000002E-2</v>
      </c>
      <c r="J27" s="108">
        <v>7.3999999999999996E-2</v>
      </c>
      <c r="K27" s="112">
        <v>8.9599999999999999E-2</v>
      </c>
    </row>
    <row r="28" spans="1:12" ht="15.75" x14ac:dyDescent="0.25">
      <c r="A28" s="61"/>
      <c r="B28" s="58" t="s">
        <v>54</v>
      </c>
      <c r="C28" s="59"/>
      <c r="D28" s="60"/>
      <c r="E28" s="62">
        <v>0.03</v>
      </c>
      <c r="H28" s="171" t="s">
        <v>81</v>
      </c>
      <c r="I28" s="172"/>
      <c r="J28" s="172"/>
      <c r="K28" s="173"/>
      <c r="L28" s="113">
        <v>3.6499999999999998E-2</v>
      </c>
    </row>
    <row r="29" spans="1:12" ht="15.75" x14ac:dyDescent="0.25">
      <c r="A29" s="61"/>
      <c r="B29" s="63" t="s">
        <v>55</v>
      </c>
      <c r="C29" s="65"/>
      <c r="D29" s="60"/>
      <c r="E29" s="66">
        <v>0</v>
      </c>
      <c r="H29" s="174" t="s">
        <v>82</v>
      </c>
      <c r="I29" s="175"/>
      <c r="J29" s="175"/>
      <c r="K29" s="176"/>
      <c r="L29" s="114">
        <v>0.03</v>
      </c>
    </row>
    <row r="30" spans="1:12" ht="16.5" thickBot="1" x14ac:dyDescent="0.3">
      <c r="A30" s="67" t="s">
        <v>56</v>
      </c>
      <c r="B30" s="67"/>
      <c r="C30" s="67"/>
      <c r="D30" s="67"/>
      <c r="E30" s="68">
        <f>IF(A18=" - Fornecimento de Materiais e Equipamentos (Aquisição direta)",0,ROUND((((1+SUM(E$21:E$23))*(1+E$24)*(1+E$25))/(1-SUM(E$26:E$28)))-1,4))</f>
        <v>0.24199999999999999</v>
      </c>
      <c r="H30" s="177" t="s">
        <v>80</v>
      </c>
      <c r="I30" s="178"/>
      <c r="J30" s="178"/>
      <c r="K30" s="179"/>
      <c r="L30" s="115">
        <v>4.4999999999999998E-2</v>
      </c>
    </row>
    <row r="31" spans="1:12" x14ac:dyDescent="0.25">
      <c r="A31" s="69" t="s">
        <v>57</v>
      </c>
      <c r="B31" s="70"/>
      <c r="C31" s="70"/>
      <c r="D31" s="70"/>
      <c r="E31" s="71">
        <f>IF(A18=" - Fornecimento de Materiais e Equipamentos (Aquisição direta)",0,ROUND((((1+SUM(E$21:E$23))*(1+E$24)*(1+E$25))/(1-SUM(E$26:E$29)))-1,4))</f>
        <v>0.24199999999999999</v>
      </c>
    </row>
    <row r="32" spans="1:12" x14ac:dyDescent="0.25">
      <c r="A32" s="43"/>
      <c r="B32" s="43"/>
      <c r="C32" s="43"/>
      <c r="D32" s="43"/>
      <c r="E32" s="43"/>
    </row>
    <row r="33" spans="1:5" x14ac:dyDescent="0.25">
      <c r="A33" s="43" t="s">
        <v>58</v>
      </c>
      <c r="B33" s="43"/>
      <c r="C33" s="43"/>
      <c r="D33" s="43"/>
      <c r="E33" s="43"/>
    </row>
    <row r="34" spans="1:5" x14ac:dyDescent="0.25">
      <c r="A34" s="43"/>
      <c r="B34" s="43"/>
      <c r="C34" s="43"/>
      <c r="D34" s="43"/>
      <c r="E34" s="43"/>
    </row>
    <row r="35" spans="1:5" x14ac:dyDescent="0.25">
      <c r="A35" s="199" t="str">
        <f>IF(AND(A18=" - Fornecimento de Materiais e Equipamentos (Aquisição direta)",E$31=0),"",IF(OR($AI$10&lt;$AK$10,$AI$10&gt;$AL$10)=TRUE(),$AK$21,""))</f>
        <v/>
      </c>
      <c r="B35" s="199"/>
      <c r="C35" s="199"/>
      <c r="D35" s="199"/>
      <c r="E35" s="199"/>
    </row>
    <row r="36" spans="1:5" x14ac:dyDescent="0.25">
      <c r="A36" s="72"/>
      <c r="B36" s="72"/>
      <c r="C36" s="72"/>
      <c r="D36" s="72"/>
      <c r="E36" s="72"/>
    </row>
    <row r="37" spans="1:5" ht="15.75" customHeight="1" x14ac:dyDescent="0.25">
      <c r="A37" s="200" t="s">
        <v>59</v>
      </c>
      <c r="B37" s="201"/>
      <c r="C37" s="201"/>
      <c r="D37" s="201"/>
      <c r="E37" s="73">
        <v>0.6</v>
      </c>
    </row>
    <row r="38" spans="1:5" x14ac:dyDescent="0.25">
      <c r="A38" s="200" t="s">
        <v>60</v>
      </c>
      <c r="B38" s="201"/>
      <c r="C38" s="201"/>
      <c r="D38" s="73">
        <v>0.05</v>
      </c>
      <c r="E38" s="72"/>
    </row>
    <row r="39" spans="1:5" x14ac:dyDescent="0.25">
      <c r="A39" s="74"/>
      <c r="B39" s="75"/>
      <c r="C39" s="75"/>
      <c r="D39" s="76"/>
      <c r="E39" s="77"/>
    </row>
    <row r="40" spans="1:5" x14ac:dyDescent="0.25">
      <c r="A40" s="202" t="s">
        <v>61</v>
      </c>
      <c r="B40" s="203"/>
      <c r="C40" s="203"/>
      <c r="D40" s="203"/>
      <c r="E40" s="203"/>
    </row>
    <row r="43" spans="1:5" x14ac:dyDescent="0.25">
      <c r="A43" s="78"/>
      <c r="B43" s="79"/>
      <c r="C43" s="80"/>
      <c r="D43" s="80"/>
      <c r="E43" s="80"/>
    </row>
    <row r="44" spans="1:5" x14ac:dyDescent="0.25">
      <c r="A44" s="64" t="s">
        <v>69</v>
      </c>
      <c r="B44" s="64"/>
      <c r="C44" s="56"/>
      <c r="D44" s="43"/>
      <c r="E44" s="43"/>
    </row>
    <row r="45" spans="1:5" x14ac:dyDescent="0.25">
      <c r="A45" s="197" t="s">
        <v>67</v>
      </c>
      <c r="B45" s="197"/>
      <c r="C45" s="197"/>
      <c r="D45" s="81" t="s">
        <v>62</v>
      </c>
      <c r="E45" s="82" t="s">
        <v>127</v>
      </c>
    </row>
    <row r="46" spans="1:5" x14ac:dyDescent="0.25">
      <c r="A46" s="197" t="s">
        <v>83</v>
      </c>
      <c r="B46" s="197"/>
      <c r="C46" s="197"/>
      <c r="D46" s="83"/>
      <c r="E46" s="83"/>
    </row>
    <row r="47" spans="1:5" x14ac:dyDescent="0.25">
      <c r="A47" s="83"/>
      <c r="B47" s="84"/>
      <c r="C47" s="85"/>
      <c r="D47" s="83"/>
      <c r="E47" s="83"/>
    </row>
  </sheetData>
  <sheetProtection algorithmName="SHA-512" hashValue="n9nwqyP8Nt72Cr0m3PS7Ewz6RqJubE2qxcfCUAte2OrZ3PhhUZWnofOVSQ/VnL07OZr9j258oT9ye279SIjDIQ==" saltValue="Wrb7IrbAGPxtxg5Ir+G44Q==" spinCount="100000" sheet="1" objects="1" scenarios="1"/>
  <mergeCells count="16">
    <mergeCell ref="A45:C45"/>
    <mergeCell ref="A46:C46"/>
    <mergeCell ref="A18:E18"/>
    <mergeCell ref="A35:E35"/>
    <mergeCell ref="A37:D37"/>
    <mergeCell ref="A38:C38"/>
    <mergeCell ref="A40:E40"/>
    <mergeCell ref="A8:C8"/>
    <mergeCell ref="H28:K28"/>
    <mergeCell ref="H29:K29"/>
    <mergeCell ref="H30:K30"/>
    <mergeCell ref="H21:K21"/>
    <mergeCell ref="B14:B15"/>
    <mergeCell ref="C14:E15"/>
    <mergeCell ref="C11:E11"/>
    <mergeCell ref="C12:E12"/>
  </mergeCells>
  <dataValidations disablePrompts="1" count="2">
    <dataValidation type="decimal" allowBlank="1" showInputMessage="1" showErrorMessage="1" sqref="D38" xr:uid="{00000000-0002-0000-0200-000000000000}">
      <formula1>0</formula1>
      <formula2>0.05</formula2>
    </dataValidation>
    <dataValidation type="list" allowBlank="1" showInputMessage="1" showErrorMessage="1" sqref="A18:E18" xr:uid="{00000000-0002-0000-0200-000001000000}">
      <formula1>$AH$14:$AH$20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ORÇAMENTO</vt:lpstr>
      <vt:lpstr>CRONOGRAMA</vt:lpstr>
      <vt:lpstr>BDI</vt:lpstr>
      <vt:lpstr>BDI!Area_de_impressao</vt:lpstr>
      <vt:lpstr>CRONOGRAMA!Area_de_impressao</vt:lpstr>
      <vt:lpstr>ORÇAMENTO!Area_de_impressao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Engenharia 2</cp:lastModifiedBy>
  <cp:lastPrinted>2019-06-12T17:29:23Z</cp:lastPrinted>
  <dcterms:created xsi:type="dcterms:W3CDTF">2013-05-17T17:26:46Z</dcterms:created>
  <dcterms:modified xsi:type="dcterms:W3CDTF">2022-07-21T14:42:42Z</dcterms:modified>
</cp:coreProperties>
</file>