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# PAVIMENTAÇÃO\ASFALTO\2022 - PAV ASFÁLTICA\007 - PROJETO P 20230_2022 ALIEL_CAIXA_MDR\PAVIMENTAÇÃO ALIEL\"/>
    </mc:Choice>
  </mc:AlternateContent>
  <xr:revisionPtr revIDLastSave="0" documentId="13_ncr:1_{B4AD2CFB-C2AB-4F4B-B013-D3A2437580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ORÇAMENTO!$A$10:$G$46</definedName>
    <definedName name="ACOMPANHAMENTO" hidden="1">IF(VALUE([2]MENU!$O$4)=2,"BM","PLE")</definedName>
    <definedName name="_xlnm.Print_Area" localSheetId="2">BDI!$A$1:$E$45</definedName>
    <definedName name="_xlnm.Print_Area" localSheetId="1">CRONOGRAMA!$A$1:$V$49</definedName>
    <definedName name="_xlnm.Print_Area" localSheetId="0">ORÇAMENTO!$A$1:$G$54</definedName>
    <definedName name="Import.CR">[1]Dados!$G$8</definedName>
    <definedName name="Import.Município">[1]Dados!$G$7</definedName>
    <definedName name="Import.Proponente">[1]Dados!$G$6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2" l="1"/>
  <c r="E17" i="2"/>
  <c r="G23" i="2"/>
  <c r="E23" i="2"/>
  <c r="C25" i="2"/>
  <c r="C24" i="2"/>
  <c r="C23" i="2"/>
  <c r="C22" i="2"/>
  <c r="C21" i="2"/>
  <c r="C20" i="2"/>
  <c r="C19" i="2"/>
  <c r="C17" i="2"/>
  <c r="B25" i="2"/>
  <c r="B24" i="2"/>
  <c r="B23" i="2"/>
  <c r="B22" i="2"/>
  <c r="B21" i="2"/>
  <c r="B20" i="2"/>
  <c r="B19" i="2"/>
  <c r="B18" i="2"/>
  <c r="B17" i="2"/>
  <c r="A25" i="2"/>
  <c r="A24" i="2"/>
  <c r="A23" i="2"/>
  <c r="A22" i="2"/>
  <c r="A21" i="2"/>
  <c r="A20" i="2"/>
  <c r="A19" i="2"/>
  <c r="A18" i="2"/>
  <c r="A17" i="2"/>
  <c r="H42" i="1"/>
  <c r="H39" i="1"/>
  <c r="H34" i="1"/>
  <c r="H31" i="1"/>
  <c r="H16" i="1"/>
  <c r="H29" i="1"/>
  <c r="H27" i="1"/>
  <c r="H12" i="1"/>
  <c r="F17" i="1"/>
  <c r="G17" i="1"/>
  <c r="F18" i="1"/>
  <c r="G18" i="1" s="1"/>
  <c r="F19" i="1"/>
  <c r="G19" i="1" s="1"/>
  <c r="F20" i="1"/>
  <c r="G20" i="1" s="1"/>
  <c r="F21" i="1"/>
  <c r="G21" i="1"/>
  <c r="F22" i="1"/>
  <c r="G22" i="1" s="1"/>
  <c r="F23" i="1"/>
  <c r="G23" i="1" s="1"/>
  <c r="F24" i="1"/>
  <c r="G24" i="1" s="1"/>
  <c r="F25" i="1"/>
  <c r="G25" i="1"/>
  <c r="F26" i="1"/>
  <c r="G26" i="1" s="1"/>
  <c r="F28" i="1"/>
  <c r="G28" i="1" s="1"/>
  <c r="F30" i="1"/>
  <c r="G30" i="1" s="1"/>
  <c r="F32" i="1"/>
  <c r="G32" i="1" s="1"/>
  <c r="F33" i="1"/>
  <c r="G33" i="1"/>
  <c r="F35" i="1"/>
  <c r="G35" i="1" s="1"/>
  <c r="F36" i="1"/>
  <c r="G36" i="1" s="1"/>
  <c r="F37" i="1"/>
  <c r="G37" i="1"/>
  <c r="F38" i="1"/>
  <c r="G38" i="1" s="1"/>
  <c r="F40" i="1"/>
  <c r="G40" i="1" s="1"/>
  <c r="F41" i="1"/>
  <c r="G41" i="1"/>
  <c r="F43" i="1"/>
  <c r="G43" i="1" s="1"/>
  <c r="F44" i="1"/>
  <c r="G44" i="1" s="1"/>
  <c r="F45" i="1"/>
  <c r="G45" i="1"/>
  <c r="F46" i="1"/>
  <c r="G46" i="1" s="1"/>
  <c r="F13" i="1"/>
  <c r="G13" i="1" s="1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I13" i="1"/>
  <c r="I14" i="1"/>
  <c r="I15" i="1"/>
  <c r="F15" i="1" s="1"/>
  <c r="G15" i="1" s="1"/>
  <c r="H14" i="1" s="1"/>
  <c r="C18" i="2" s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Y37" i="2" l="1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30" i="2"/>
  <c r="Y22" i="2"/>
  <c r="Y36" i="2"/>
  <c r="Y28" i="2"/>
  <c r="Y20" i="2"/>
  <c r="Y35" i="2"/>
  <c r="Y27" i="2"/>
  <c r="Y19" i="2"/>
  <c r="Y34" i="2"/>
  <c r="Y26" i="2"/>
  <c r="Y18" i="2"/>
  <c r="C13" i="5"/>
  <c r="B13" i="5"/>
  <c r="G48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8" i="5"/>
  <c r="E27" i="5"/>
  <c r="C11" i="5"/>
  <c r="A12" i="2"/>
  <c r="C45" i="2" l="1"/>
  <c r="E30" i="5"/>
  <c r="A34" i="5" s="1"/>
  <c r="E29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U44" i="2" l="1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F44" i="2"/>
  <c r="E45" i="2"/>
  <c r="M10" i="1" l="1"/>
  <c r="E46" i="2" l="1"/>
  <c r="G44" i="2" l="1"/>
  <c r="G45" i="2" s="1"/>
  <c r="G46" i="2" s="1"/>
  <c r="I46" i="2" s="1"/>
  <c r="K46" i="2" s="1"/>
  <c r="M46" i="2" s="1"/>
  <c r="O46" i="2" s="1"/>
  <c r="Q46" i="2" s="1"/>
  <c r="S46" i="2" s="1"/>
  <c r="U46" i="2" s="1"/>
  <c r="H23" i="2"/>
  <c r="J23" i="2" s="1"/>
  <c r="L23" i="2" s="1"/>
  <c r="N23" i="2" s="1"/>
  <c r="P23" i="2" s="1"/>
  <c r="R23" i="2" l="1"/>
  <c r="T23" i="2" s="1"/>
  <c r="V23" i="2" s="1"/>
  <c r="Y23" i="2"/>
  <c r="H44" i="2"/>
  <c r="J44" i="2" s="1"/>
  <c r="L44" i="2" s="1"/>
  <c r="N44" i="2" s="1"/>
  <c r="P44" i="2" s="1"/>
  <c r="R44" i="2" s="1"/>
  <c r="T44" i="2" s="1"/>
  <c r="V44" i="2" s="1"/>
</calcChain>
</file>

<file path=xl/sharedStrings.xml><?xml version="1.0" encoding="utf-8"?>
<sst xmlns="http://schemas.openxmlformats.org/spreadsheetml/2006/main" count="235" uniqueCount="189">
  <si>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</si>
  <si>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</si>
  <si>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</si>
  <si>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</si>
  <si>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</si>
  <si>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</si>
  <si>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</si>
  <si>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</si>
  <si>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</si>
  <si>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</si>
  <si>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</si>
  <si>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</si>
  <si>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</si>
  <si>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</si>
  <si>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</si>
  <si>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</si>
  <si>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</si>
  <si>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</si>
  <si>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</si>
  <si>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</si>
  <si>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</si>
  <si>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</si>
  <si>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</si>
  <si>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</si>
  <si>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</si>
  <si>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</si>
  <si>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</si>
  <si>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</si>
  <si>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</si>
  <si>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</si>
  <si>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</si>
  <si>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</si>
  <si>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</si>
  <si>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</si>
  <si>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</si>
  <si>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</si>
  <si>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</si>
  <si>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</si>
  <si>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</si>
  <si>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</si>
  <si>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</si>
  <si>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</si>
  <si>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</si>
  <si>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</si>
  <si>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</si>
  <si>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</si>
  <si>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</si>
  <si>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</si>
  <si>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</si>
  <si>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</si>
  <si>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</si>
  <si>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</si>
  <si>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</si>
  <si>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</si>
  <si>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</si>
  <si>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</si>
  <si>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</si>
  <si>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</si>
  <si>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</si>
  <si>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</si>
  <si>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</si>
  <si>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</si>
  <si>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</si>
  <si>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</si>
  <si>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</si>
  <si>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</si>
  <si>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</si>
  <si>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</si>
  <si>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</si>
  <si>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</si>
  <si>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</si>
  <si>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</si>
  <si>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</si>
  <si>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</si>
  <si>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</si>
  <si>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</si>
  <si>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</si>
  <si>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</si>
  <si>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</si>
  <si>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</si>
  <si>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</si>
  <si>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</si>
  <si>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</si>
  <si>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</si>
  <si>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</si>
  <si>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</si>
  <si>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</si>
  <si>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Mês 07</t>
  </si>
  <si>
    <t>Mês 08</t>
  </si>
  <si>
    <t>Mês 09</t>
  </si>
  <si>
    <t>M</t>
  </si>
  <si>
    <t/>
  </si>
  <si>
    <t>PLACA DE OBRA EM CHAPA DE  AÇO  GALVANIZADO PADRÃO DO PROGRAMA</t>
  </si>
  <si>
    <t>SINALIZAÇÃO HORIZONTAL COM TINTA RETRORREFLETICA A BASE DE RESINA ACRILICA COM MICROESFERAS DE VIDRO</t>
  </si>
  <si>
    <t>001</t>
  </si>
  <si>
    <t>006</t>
  </si>
  <si>
    <t>009</t>
  </si>
  <si>
    <t>003</t>
  </si>
  <si>
    <t>004</t>
  </si>
  <si>
    <t>002</t>
  </si>
  <si>
    <t>1.</t>
  </si>
  <si>
    <t>1.1.</t>
  </si>
  <si>
    <t>1.1.1.</t>
  </si>
  <si>
    <t>1.2.</t>
  </si>
  <si>
    <t>1.2.1.</t>
  </si>
  <si>
    <t>1.3.</t>
  </si>
  <si>
    <t>1.3.1.</t>
  </si>
  <si>
    <t>1.3.2.</t>
  </si>
  <si>
    <t>1.3.3.</t>
  </si>
  <si>
    <t>1.3.4.</t>
  </si>
  <si>
    <t>1.3.5.</t>
  </si>
  <si>
    <t>1.3.6.</t>
  </si>
  <si>
    <t>1.4.</t>
  </si>
  <si>
    <t>1.4.1.</t>
  </si>
  <si>
    <t>1.5.</t>
  </si>
  <si>
    <t>1.5.1.</t>
  </si>
  <si>
    <t>1.6.</t>
  </si>
  <si>
    <t>1.6.1.</t>
  </si>
  <si>
    <t>1.6.2.</t>
  </si>
  <si>
    <t>1.7.</t>
  </si>
  <si>
    <t>1.7.1.</t>
  </si>
  <si>
    <t>1.7.2.</t>
  </si>
  <si>
    <t>1.7.3.</t>
  </si>
  <si>
    <t>1.8.</t>
  </si>
  <si>
    <t>1.8.1.</t>
  </si>
  <si>
    <t>1.8.2.</t>
  </si>
  <si>
    <t>1.9.</t>
  </si>
  <si>
    <t>1.9.1.</t>
  </si>
  <si>
    <t>1.9.2.</t>
  </si>
  <si>
    <t>1.9.3.</t>
  </si>
  <si>
    <t>1.9.4.</t>
  </si>
  <si>
    <t>UN</t>
  </si>
  <si>
    <t>UND</t>
  </si>
  <si>
    <t xml:space="preserve">M2    </t>
  </si>
  <si>
    <t xml:space="preserve">UN    </t>
  </si>
  <si>
    <t>1.3.7.</t>
  </si>
  <si>
    <t>1.3.8.</t>
  </si>
  <si>
    <t>1.3.9.</t>
  </si>
  <si>
    <t>1.3.10.</t>
  </si>
  <si>
    <t>1.7.4.</t>
  </si>
  <si>
    <t>013</t>
  </si>
  <si>
    <t>101230</t>
  </si>
  <si>
    <t>96399</t>
  </si>
  <si>
    <t>100973</t>
  </si>
  <si>
    <t>95875</t>
  </si>
  <si>
    <t>102687</t>
  </si>
  <si>
    <t>95568</t>
  </si>
  <si>
    <t>97956</t>
  </si>
  <si>
    <t>99275</t>
  </si>
  <si>
    <t>14112</t>
  </si>
  <si>
    <t>015</t>
  </si>
  <si>
    <t>022</t>
  </si>
  <si>
    <t>96396</t>
  </si>
  <si>
    <t>010</t>
  </si>
  <si>
    <t>95995</t>
  </si>
  <si>
    <t>100986</t>
  </si>
  <si>
    <t xml:space="preserve">PAVIMENTAÇÃO EM C.B.U.Q EM DIVERSAS RUAS </t>
  </si>
  <si>
    <t>ADMINISTRAÇÃO DA OBRA</t>
  </si>
  <si>
    <t>SERVIÇOS INICIAIS</t>
  </si>
  <si>
    <t>DRENAGEM PLUVIAL</t>
  </si>
  <si>
    <t>ESCAVAÇÃO VERTICAL A CÉU ABERTO, EM OBRAS DE INFRAESTRUTURA, INCLUINDO CARGA, DESCARGA E TRANSPORTE, EM SOLO DE 1ª CATEGORIA COM ESCAVADEIRA HIDRÁULICA (CAÇAMBA: 0,8 M³ / 111 HP), FROTA DE 3 CAMINHÕES BASCULANTES DE 14 M³, DMT ATÉ 1 KM E VELOCIDADE MÉDIA14KM/H. AF_05/2020</t>
  </si>
  <si>
    <t>EXECUÇÃO E COMPACTAÇÃO DE BASE E OU SUB BASE PARA PAVIMENTAÇÃO DE PEDRA RACHÃO  - EXCLUSIVE CARGA E TRANSPORTE. AF_11/2019</t>
  </si>
  <si>
    <t>CARGA, MANOBRA E DESCARGA DE SOLOS E MATERIAIS GRANULARES EM CAMINHÃO BASCULANTE 6 M³ - CARGA COM PÁ CARREGADEIRA (CAÇAMBA DE 1,7 A 2,8 M³ / 128 HP) E DESCARGA LIVRE (UNIDADE: M3). AF_07/2020</t>
  </si>
  <si>
    <t>TRANSPORTE COM CAMINHÃO BASCULANTE DE 10 M³, EM VIA URBANA PAVIMENTADA, DMT ATÉ 30 KM (UNIDADE: M3XKM). AF_07/2020</t>
  </si>
  <si>
    <t>DRENO PROFUNDO (SEÇÃO 0,50 X 1,50 M), COM TUBO DE CONCRETO SIMPLES POROSO, DN 200 MM, ENCHIMENTO COM BRITA, ENVOLVIDO COM MANTA GEOTÊXTIL. AF_07/2021</t>
  </si>
  <si>
    <t>TUBO DE CONCRETO (SIMPLES) PARA REDES COLETORAS DE ÁGUAS PLUVIAIS, DIÂMETRO DE 400 MM, JUNTA RÍGIDA, INSTALADO EM LOCAL COM BAIXO NÍVEL DE INTERFERÊNCIAS - FORNECIMENTO E ASSENTAMENTO. AF_12/2015</t>
  </si>
  <si>
    <t>CAIXA PARA BOCA DE LOBO SIMPLES RETANGULAR, EM ALVENARIA COM BLOCOS DE CONCRETO, DIMENSÕES INTERNAS: 0,6X1X1,2 M. AF_12/2020</t>
  </si>
  <si>
    <t>BASE PARA POÇO DE VISITA CIRCULAR PARA DRENAGEM, EM CONCRETO PRÉ-MOLDADO, DIÂMETRO INTERNO = 0,80 M, PROFUNDIDADE = 1,35 M, EXCLUINDO TAMPÃO. AF_12/2020</t>
  </si>
  <si>
    <t>TAMPAO FOFO SIMPLES COM BASE, CLASSE A15 CARGA MAX 1,5 T, 400 X 600 MM (COM INSCRICAO EM RELEVO DO TIPO DE REDE)</t>
  </si>
  <si>
    <t>GUIA / MEIO-FIO</t>
  </si>
  <si>
    <t xml:space="preserve">RETIRADA, RECOLOCAÇÃO E ALINHAMENTO DE MEIO FIO EM CONCRETO COM REJUNTE EM ARGAMASSA </t>
  </si>
  <si>
    <t>LIMPEZA DA PISTA</t>
  </si>
  <si>
    <t>LIMPEZA DA PISTA COM CAMINHÃO PIPA E JATO DE ÁGUA</t>
  </si>
  <si>
    <t>SUB BASE E BASE SOBRE REMENDO</t>
  </si>
  <si>
    <t>EXECUÇÃO E COMPACTAÇÃO DE BASE E OU SUB BASE PARA PAVIMENTAÇÃO DE BRITA GRADUADA SIMPLES - EXCLUSIVE CARGA E TRANSPORTE. AF_11/2019</t>
  </si>
  <si>
    <t>REVESTIMENTO / RECAPEAMENTO EM C.B.U.Q  DA VIA</t>
  </si>
  <si>
    <t>PINTURA DE LIGAÇÃO COM EMULSÃO ASFÁLTICA RR-1C</t>
  </si>
  <si>
    <t>EXECUÇÃO DE PAVIMENTO COM APLICAÇÃO DE CONCRETO ASFÁLTICO, CAMADA DE ROLAMENTO - EXCLUSIVE CARGA E TRANSPORTE. AF_11/2019</t>
  </si>
  <si>
    <t>CARGA DE MISTURA ASFÁLTICA EM CAMINHÃO BASCULANTE 10 M³ (UNIDADE: M3). AF_07/2020</t>
  </si>
  <si>
    <t>EXECUÇÃO DE TRAVESSIA ELEVADAS OU ONDULÇÃO TRANSVERSAL</t>
  </si>
  <si>
    <t>EXECUÇÃO DE FAIXAS ELEVADAS OU ONDULAÇÕES TRANSVERSAIS - CONFORME PROJETO - EXCLUSIVE TRANSPORTE (FAIXA ELEVADA OU LOMBADA)</t>
  </si>
  <si>
    <t>SINALIZAÇÃO</t>
  </si>
  <si>
    <t xml:space="preserve">PLACA DE IDENTIFICAÇÃO DE LOGRADOURO PÚCLICO 0,45x0,25m  -  CONFORME ESPECIFICAÇÕES EM PROJETO </t>
  </si>
  <si>
    <t xml:space="preserve">PLACA DE SINALIZAÇÃO VERTICAL DE REGULAMENTAÇÃO  (PARADA OBRIGATÓRIA - R-1 - OCTOGONAL)  -  CONFORME ESPECIFICAÇÕES EM PROJETO </t>
  </si>
  <si>
    <t xml:space="preserve">PLACA DE SINALIZAÇÃO VERTICAL DE ADVERTÊNCIA ( 0,50x0,50m)  -  CONFORME ESPECIFICAÇÕES EM PROJETO </t>
  </si>
  <si>
    <t>M3XKM</t>
  </si>
  <si>
    <t>CORONEL VIVIDA, XX DE XXXXXXXXXXX DE 2022</t>
  </si>
  <si>
    <t>OBJETO: PAVIMENTAÇÃO EM C.B.U.Q - DIVERSAS RUAS DO MUNICIPIO DE CORONEL VIVIDA - PR</t>
  </si>
  <si>
    <r>
      <t xml:space="preserve">LOCALIZAÇÃO: 
RUA UBALDINO DO AMARAL </t>
    </r>
    <r>
      <rPr>
        <b/>
        <sz val="9"/>
        <rFont val="Arial"/>
        <family val="2"/>
      </rPr>
      <t>(entre a Rua XV de Novembro e Rua Luiz Stédile)</t>
    </r>
    <r>
      <rPr>
        <b/>
        <sz val="10"/>
        <rFont val="Arial"/>
        <family val="2"/>
      </rPr>
      <t xml:space="preserve">
RUA DESEMBARGADOR MOTTA </t>
    </r>
    <r>
      <rPr>
        <b/>
        <sz val="9"/>
        <rFont val="Arial"/>
        <family val="2"/>
      </rPr>
      <t>(entre a Avenida Generoso Marque e Rua Pedro Polesse + 24,1m)</t>
    </r>
    <r>
      <rPr>
        <b/>
        <sz val="10"/>
        <rFont val="Arial"/>
        <family val="2"/>
      </rPr>
      <t xml:space="preserve">
RUA MAJOR ESTEVÃO RIBEIRO DO NASCIMENTO </t>
    </r>
    <r>
      <rPr>
        <b/>
        <sz val="9"/>
        <rFont val="Arial"/>
        <family val="2"/>
      </rPr>
      <t>(entre a Rua Primo Zeni e Rua Ricardo Bortolon + 13,97m)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</si>
</sst>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2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8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27" fillId="0" borderId="0" applyFill="0" applyBorder="0" applyAlignment="0" applyProtection="0"/>
  </cellStyleXfs>
  <cellXfs count="21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2" fillId="0" borderId="10" xfId="1" applyNumberFormat="1" applyFont="1" applyBorder="1" applyAlignment="1" applyProtection="1">
      <alignment vertical="center"/>
    </xf>
    <xf numFmtId="0" fontId="2" fillId="0" borderId="19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2" fillId="0" borderId="28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9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19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5" fillId="0" borderId="30" xfId="0" applyFont="1" applyBorder="1"/>
    <xf numFmtId="0" fontId="15" fillId="0" borderId="22" xfId="0" applyFont="1" applyBorder="1"/>
    <xf numFmtId="0" fontId="15" fillId="0" borderId="31" xfId="0" applyFont="1" applyBorder="1" applyAlignment="1">
      <alignment horizontal="center"/>
    </xf>
    <xf numFmtId="10" fontId="15" fillId="7" borderId="31" xfId="1" applyNumberFormat="1" applyFont="1" applyFill="1" applyBorder="1" applyProtection="1">
      <protection locked="0"/>
    </xf>
    <xf numFmtId="0" fontId="15" fillId="0" borderId="25" xfId="0" applyFont="1" applyBorder="1"/>
    <xf numFmtId="0" fontId="15" fillId="0" borderId="5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3" xfId="0" applyFont="1" applyBorder="1"/>
    <xf numFmtId="10" fontId="15" fillId="7" borderId="33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6" xfId="0" applyFont="1" applyBorder="1"/>
    <xf numFmtId="0" fontId="15" fillId="0" borderId="29" xfId="0" applyFont="1" applyBorder="1" applyAlignment="1">
      <alignment horizontal="center"/>
    </xf>
    <xf numFmtId="0" fontId="15" fillId="0" borderId="12" xfId="0" applyFont="1" applyBorder="1"/>
    <xf numFmtId="10" fontId="15" fillId="0" borderId="32" xfId="1" applyNumberFormat="1" applyFont="1" applyFill="1" applyBorder="1" applyProtection="1"/>
    <xf numFmtId="0" fontId="15" fillId="0" borderId="24" xfId="0" applyFont="1" applyBorder="1"/>
    <xf numFmtId="0" fontId="15" fillId="0" borderId="34" xfId="0" applyFont="1" applyBorder="1"/>
    <xf numFmtId="10" fontId="15" fillId="0" borderId="33" xfId="1" applyNumberFormat="1" applyFont="1" applyFill="1" applyBorder="1" applyAlignment="1" applyProtection="1">
      <alignment horizontal="right"/>
    </xf>
    <xf numFmtId="0" fontId="17" fillId="0" borderId="19" xfId="0" applyFont="1" applyBorder="1"/>
    <xf numFmtId="0" fontId="17" fillId="0" borderId="28" xfId="0" applyFont="1" applyBorder="1"/>
    <xf numFmtId="10" fontId="17" fillId="0" borderId="10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4" fontId="1" fillId="4" borderId="13" xfId="0" applyNumberFormat="1" applyFont="1" applyFill="1" applyBorder="1" applyProtection="1">
      <protection locked="0"/>
    </xf>
    <xf numFmtId="4" fontId="1" fillId="4" borderId="23" xfId="0" applyNumberFormat="1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12" fillId="0" borderId="0" xfId="0" applyFont="1" applyAlignment="1">
      <alignment horizontal="center" vertical="center"/>
    </xf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10" fontId="25" fillId="0" borderId="36" xfId="0" applyNumberFormat="1" applyFont="1" applyBorder="1" applyAlignment="1">
      <alignment horizontal="center" vertical="center"/>
    </xf>
    <xf numFmtId="10" fontId="25" fillId="0" borderId="35" xfId="0" applyNumberFormat="1" applyFont="1" applyBorder="1" applyAlignment="1">
      <alignment horizontal="center" vertical="center"/>
    </xf>
    <xf numFmtId="10" fontId="25" fillId="0" borderId="11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0" fontId="12" fillId="8" borderId="39" xfId="0" applyFont="1" applyFill="1" applyBorder="1" applyAlignment="1">
      <alignment vertical="center"/>
    </xf>
    <xf numFmtId="10" fontId="25" fillId="0" borderId="40" xfId="0" applyNumberFormat="1" applyFont="1" applyBorder="1" applyAlignment="1">
      <alignment horizontal="center" vertical="center"/>
    </xf>
    <xf numFmtId="10" fontId="25" fillId="0" borderId="41" xfId="0" applyNumberFormat="1" applyFont="1" applyBorder="1" applyAlignment="1">
      <alignment horizontal="center" vertical="center"/>
    </xf>
    <xf numFmtId="10" fontId="25" fillId="0" borderId="42" xfId="0" applyNumberFormat="1" applyFont="1" applyBorder="1" applyAlignment="1">
      <alignment horizontal="center" vertical="center"/>
    </xf>
    <xf numFmtId="10" fontId="25" fillId="0" borderId="49" xfId="0" applyNumberFormat="1" applyFont="1" applyBorder="1" applyAlignment="1">
      <alignment horizontal="center" vertical="center"/>
    </xf>
    <xf numFmtId="10" fontId="25" fillId="0" borderId="50" xfId="0" applyNumberFormat="1" applyFont="1" applyBorder="1" applyAlignment="1">
      <alignment horizontal="center" vertical="center"/>
    </xf>
    <xf numFmtId="10" fontId="25" fillId="0" borderId="51" xfId="0" applyNumberFormat="1" applyFont="1" applyBorder="1" applyAlignment="1">
      <alignment horizontal="center" vertical="center"/>
    </xf>
    <xf numFmtId="0" fontId="12" fillId="8" borderId="52" xfId="0" applyFont="1" applyFill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top"/>
    </xf>
    <xf numFmtId="4" fontId="1" fillId="0" borderId="41" xfId="0" applyNumberFormat="1" applyFont="1" applyBorder="1"/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9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justify" vertical="top" wrapText="1"/>
    </xf>
    <xf numFmtId="4" fontId="2" fillId="9" borderId="2" xfId="0" applyNumberFormat="1" applyFont="1" applyFill="1" applyBorder="1"/>
    <xf numFmtId="43" fontId="2" fillId="9" borderId="2" xfId="2" applyFont="1" applyFill="1" applyBorder="1" applyAlignment="1" applyProtection="1"/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justify" vertical="top" wrapText="1"/>
    </xf>
    <xf numFmtId="4" fontId="1" fillId="9" borderId="2" xfId="0" applyNumberFormat="1" applyFont="1" applyFill="1" applyBorder="1"/>
    <xf numFmtId="43" fontId="1" fillId="9" borderId="2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/>
    </xf>
    <xf numFmtId="4" fontId="2" fillId="0" borderId="10" xfId="0" applyNumberFormat="1" applyFont="1" applyBorder="1" applyAlignment="1">
      <alignment horizontal="right" vertical="center"/>
    </xf>
    <xf numFmtId="0" fontId="2" fillId="0" borderId="58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4" fontId="2" fillId="0" borderId="66" xfId="0" applyNumberFormat="1" applyFont="1" applyBorder="1" applyAlignment="1">
      <alignment horizontal="right" vertical="center"/>
    </xf>
    <xf numFmtId="0" fontId="2" fillId="0" borderId="59" xfId="0" applyFont="1" applyBorder="1" applyAlignment="1">
      <alignment horizontal="center" vertical="center"/>
    </xf>
    <xf numFmtId="4" fontId="2" fillId="0" borderId="60" xfId="0" applyNumberFormat="1" applyFont="1" applyBorder="1" applyAlignment="1">
      <alignment horizontal="right" vertical="center"/>
    </xf>
    <xf numFmtId="4" fontId="2" fillId="0" borderId="67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39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3" xfId="0" applyBorder="1" applyAlignment="1">
      <alignment vertical="center"/>
    </xf>
    <xf numFmtId="0" fontId="12" fillId="8" borderId="4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5" xfId="0" applyBorder="1" applyAlignment="1">
      <alignment vertical="center"/>
    </xf>
    <xf numFmtId="0" fontId="12" fillId="8" borderId="46" xfId="0" applyFont="1" applyFill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12" fillId="8" borderId="54" xfId="0" applyFont="1" applyFill="1" applyBorder="1" applyAlignment="1">
      <alignment horizontal="center"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2" fillId="0" borderId="68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justify" vertical="top" wrapText="1"/>
    </xf>
    <xf numFmtId="0" fontId="2" fillId="0" borderId="21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69" xfId="0" applyFont="1" applyBorder="1" applyAlignment="1">
      <alignment horizontal="right" vertical="center"/>
    </xf>
    <xf numFmtId="0" fontId="2" fillId="0" borderId="70" xfId="0" applyFont="1" applyBorder="1" applyAlignment="1">
      <alignment horizontal="center" vertical="center"/>
    </xf>
    <xf numFmtId="10" fontId="1" fillId="0" borderId="6" xfId="1" applyNumberFormat="1" applyFont="1" applyBorder="1" applyAlignment="1" applyProtection="1"/>
    <xf numFmtId="10" fontId="24" fillId="0" borderId="6" xfId="1" applyNumberFormat="1" applyFont="1" applyBorder="1" applyAlignment="1" applyProtection="1"/>
    <xf numFmtId="9" fontId="2" fillId="0" borderId="20" xfId="1" applyFont="1" applyBorder="1" applyAlignment="1" applyProtection="1">
      <alignment vertical="center"/>
    </xf>
    <xf numFmtId="0" fontId="2" fillId="5" borderId="71" xfId="0" applyFont="1" applyFill="1" applyBorder="1" applyAlignment="1">
      <alignment vertical="center"/>
    </xf>
    <xf numFmtId="0" fontId="2" fillId="0" borderId="72" xfId="0" applyFont="1" applyBorder="1" applyAlignment="1">
      <alignment horizontal="right" vertical="center"/>
    </xf>
    <xf numFmtId="4" fontId="1" fillId="0" borderId="50" xfId="0" applyNumberFormat="1" applyFont="1" applyBorder="1"/>
    <xf numFmtId="9" fontId="2" fillId="0" borderId="73" xfId="1" applyFont="1" applyBorder="1" applyAlignment="1" applyProtection="1">
      <alignment vertical="center"/>
    </xf>
    <xf numFmtId="4" fontId="2" fillId="0" borderId="73" xfId="0" applyNumberFormat="1" applyFont="1" applyBorder="1" applyAlignment="1">
      <alignment vertical="center"/>
    </xf>
    <xf numFmtId="0" fontId="2" fillId="5" borderId="74" xfId="0" applyFont="1" applyFill="1" applyBorder="1" applyAlignment="1">
      <alignment vertical="center"/>
    </xf>
    <xf numFmtId="0" fontId="2" fillId="0" borderId="70" xfId="0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top"/>
    </xf>
    <xf numFmtId="4" fontId="1" fillId="0" borderId="75" xfId="0" applyNumberFormat="1" applyFont="1" applyBorder="1" applyAlignment="1">
      <alignment horizontal="justify" vertical="top" wrapText="1"/>
    </xf>
    <xf numFmtId="4" fontId="1" fillId="0" borderId="76" xfId="0" applyNumberFormat="1" applyFont="1" applyBorder="1"/>
    <xf numFmtId="10" fontId="1" fillId="0" borderId="77" xfId="1" applyNumberFormat="1" applyFont="1" applyBorder="1" applyAlignment="1" applyProtection="1"/>
    <xf numFmtId="4" fontId="1" fillId="4" borderId="1" xfId="0" applyNumberFormat="1" applyFont="1" applyFill="1" applyBorder="1" applyProtection="1">
      <protection locked="0"/>
    </xf>
    <xf numFmtId="4" fontId="1" fillId="0" borderId="1" xfId="0" applyNumberFormat="1" applyFont="1" applyBorder="1"/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80" xfId="0" applyFont="1" applyBorder="1" applyAlignment="1">
      <alignment horizontal="right" vertical="center"/>
    </xf>
    <xf numFmtId="0" fontId="2" fillId="0" borderId="65" xfId="0" applyFont="1" applyBorder="1" applyAlignment="1">
      <alignment horizontal="center" vertical="center"/>
    </xf>
    <xf numFmtId="2" fontId="2" fillId="0" borderId="66" xfId="0" applyNumberFormat="1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4" fontId="1" fillId="4" borderId="6" xfId="0" applyNumberFormat="1" applyFont="1" applyFill="1" applyBorder="1" applyProtection="1">
      <protection locked="0"/>
    </xf>
    <xf numFmtId="4" fontId="1" fillId="4" borderId="81" xfId="0" applyNumberFormat="1" applyFont="1" applyFill="1" applyBorder="1" applyProtection="1">
      <protection locked="0"/>
    </xf>
    <xf numFmtId="10" fontId="2" fillId="0" borderId="20" xfId="1" applyNumberFormat="1" applyFont="1" applyBorder="1" applyAlignment="1" applyProtection="1">
      <alignment vertical="center"/>
    </xf>
    <xf numFmtId="4" fontId="2" fillId="0" borderId="20" xfId="0" applyNumberFormat="1" applyFont="1" applyBorder="1" applyAlignment="1">
      <alignment horizontal="right" vertical="center"/>
    </xf>
    <xf numFmtId="4" fontId="2" fillId="0" borderId="71" xfId="0" applyNumberFormat="1" applyFont="1" applyBorder="1" applyAlignment="1">
      <alignment horizontal="right" vertical="center"/>
    </xf>
    <xf numFmtId="4" fontId="1" fillId="0" borderId="82" xfId="0" applyNumberFormat="1" applyFont="1" applyBorder="1"/>
    <xf numFmtId="10" fontId="2" fillId="0" borderId="60" xfId="1" applyNumberFormat="1" applyFont="1" applyBorder="1" applyAlignment="1" applyProtection="1">
      <alignment vertical="center"/>
    </xf>
    <xf numFmtId="0" fontId="2" fillId="0" borderId="1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</cellXfs>
  <cellStyles count="4">
    <cellStyle name="Normal" xfId="0" builtinId="0"/>
    <cellStyle name="Porcentagem" xfId="1" builtinId="5"/>
    <cellStyle name="Porcentagem 2" xfId="3" xr:uid="{AB4EC152-E02B-4AF7-85D8-AC4BE053BDEE}"/>
    <cellStyle name="Vírgula" xfId="2" builtinId="3"/>
  </cellStyles>
  <dxfs count="9"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30</xdr:row>
      <xdr:rowOff>104775</xdr:rowOff>
    </xdr:from>
    <xdr:to>
      <xdr:col>2</xdr:col>
      <xdr:colOff>581025</xdr:colOff>
      <xdr:row>32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30</xdr:row>
      <xdr:rowOff>104775</xdr:rowOff>
    </xdr:from>
    <xdr:to>
      <xdr:col>2</xdr:col>
      <xdr:colOff>581025</xdr:colOff>
      <xdr:row>32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partamento%20de%20Engenharia%20-%20ENGENHARIA/%23%20PAVIMENTA&#199;&#195;O/ASFALTO/2022%20-%20PAV%20ASF&#193;LTICA/007%20-%20PROJETO%20P%2020230_2022%20ALIEL_CAIXA_MDR/OR&#199;AMENTO/PM%20-%20OR&#199;AMENTO%20PAVIMENTA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workbookViewId="0">
      <selection activeCell="I18" sqref="I18"/>
    </sheetView>
  </sheetViews>
  <sheetFormatPr defaultRowHeight="15" x14ac:dyDescent="0.25"/>
  <cols>
    <col min="1" max="1" width="5.7109375" bestFit="1" customWidth="1"/>
    <col min="2" max="2" width="7.5703125" bestFit="1" customWidth="1"/>
    <col min="3" max="3" width="47.7109375" customWidth="1"/>
    <col min="4" max="4" width="6.14062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x14ac:dyDescent="0.25">
      <c r="A1" s="18"/>
      <c r="B1" s="18"/>
      <c r="C1" s="18"/>
      <c r="D1" s="18"/>
      <c r="E1" s="18"/>
      <c r="F1" s="18"/>
      <c r="G1" s="18"/>
      <c r="K1" s="123" t="s">
        <v>21</v>
      </c>
    </row>
    <row r="2" spans="1:13" x14ac:dyDescent="0.25">
      <c r="A2" s="18"/>
      <c r="B2" s="18"/>
      <c r="C2" s="18"/>
      <c r="D2" s="18"/>
      <c r="E2" s="18"/>
      <c r="F2" s="18"/>
      <c r="G2" s="18"/>
      <c r="I2" s="126" t="s">
        <v>8</v>
      </c>
      <c r="K2" s="124"/>
    </row>
    <row r="3" spans="1:13" x14ac:dyDescent="0.25">
      <c r="A3" s="18"/>
      <c r="B3" s="18"/>
      <c r="C3" s="19"/>
      <c r="D3" s="18"/>
      <c r="E3" s="18"/>
      <c r="F3" s="18"/>
      <c r="G3" s="18"/>
      <c r="I3" s="127"/>
      <c r="K3" s="124"/>
    </row>
    <row r="4" spans="1:13" x14ac:dyDescent="0.25">
      <c r="A4" s="18"/>
      <c r="B4" s="18"/>
      <c r="C4" s="19"/>
      <c r="D4" s="18"/>
      <c r="E4" s="18"/>
      <c r="F4" s="18"/>
      <c r="G4" s="18"/>
      <c r="I4" s="127"/>
      <c r="K4" s="124"/>
    </row>
    <row r="5" spans="1:13" x14ac:dyDescent="0.25">
      <c r="A5" s="18"/>
      <c r="B5" s="18"/>
      <c r="C5" s="18"/>
      <c r="D5" s="18"/>
      <c r="E5" s="18"/>
      <c r="F5" s="18"/>
      <c r="G5" s="18"/>
      <c r="I5" s="127"/>
      <c r="K5" s="124"/>
    </row>
    <row r="6" spans="1:13" x14ac:dyDescent="0.25">
      <c r="A6" s="18"/>
      <c r="B6" s="18"/>
      <c r="C6" s="18"/>
      <c r="D6" s="18"/>
      <c r="E6" s="18"/>
      <c r="F6" s="18"/>
      <c r="G6" s="18"/>
      <c r="I6" s="128"/>
      <c r="K6" s="124"/>
    </row>
    <row r="7" spans="1:13" x14ac:dyDescent="0.25">
      <c r="A7" s="121" t="s">
        <v>187</v>
      </c>
      <c r="B7" s="121"/>
      <c r="C7" s="121"/>
      <c r="D7" s="121"/>
      <c r="E7" s="121"/>
      <c r="F7" s="121"/>
      <c r="G7" s="121"/>
      <c r="K7" s="124"/>
    </row>
    <row r="8" spans="1:13" ht="66.75" customHeight="1" x14ac:dyDescent="0.25">
      <c r="A8" s="129" t="s">
        <v>188</v>
      </c>
      <c r="B8" s="129"/>
      <c r="C8" s="129"/>
      <c r="D8" s="129"/>
      <c r="E8" s="129"/>
      <c r="F8" s="129"/>
      <c r="G8" s="129"/>
      <c r="K8" s="124"/>
      <c r="L8" s="6" t="s">
        <v>9</v>
      </c>
    </row>
    <row r="9" spans="1:13" x14ac:dyDescent="0.25">
      <c r="A9" s="130"/>
      <c r="B9" s="131"/>
      <c r="C9" s="131"/>
      <c r="D9" s="131"/>
      <c r="E9" s="131"/>
      <c r="F9" s="131"/>
      <c r="G9" s="132"/>
      <c r="K9" s="125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G48</f>
        <v>1147777.1600000001</v>
      </c>
    </row>
    <row r="11" spans="1:13" s="1" customFormat="1" x14ac:dyDescent="0.25">
      <c r="A11" s="112" t="s">
        <v>100</v>
      </c>
      <c r="B11" s="112"/>
      <c r="C11" s="113" t="s">
        <v>156</v>
      </c>
      <c r="D11" s="112"/>
      <c r="E11" s="114"/>
      <c r="F11" s="115"/>
      <c r="G11" s="115"/>
      <c r="H11" s="109"/>
      <c r="I11" s="108">
        <f t="shared" ref="I11:I12" si="0">ROUND(L11-(L11*$K$10),2)</f>
        <v>0</v>
      </c>
      <c r="L11" s="6"/>
    </row>
    <row r="12" spans="1:13" s="1" customFormat="1" x14ac:dyDescent="0.25">
      <c r="A12" s="112" t="s">
        <v>101</v>
      </c>
      <c r="B12" s="112"/>
      <c r="C12" s="113" t="s">
        <v>157</v>
      </c>
      <c r="D12" s="112"/>
      <c r="E12" s="114"/>
      <c r="F12" s="115"/>
      <c r="G12" s="115"/>
      <c r="H12" s="109">
        <f>SUM(G12:G13)</f>
        <v>21021.599999999999</v>
      </c>
      <c r="I12" s="108">
        <f t="shared" si="0"/>
        <v>0</v>
      </c>
      <c r="L12" s="6"/>
    </row>
    <row r="13" spans="1:13" s="1" customFormat="1" x14ac:dyDescent="0.25">
      <c r="A13" s="116" t="s">
        <v>102</v>
      </c>
      <c r="B13" s="116" t="s">
        <v>140</v>
      </c>
      <c r="C13" s="117" t="s">
        <v>157</v>
      </c>
      <c r="D13" s="116" t="s">
        <v>132</v>
      </c>
      <c r="E13" s="118">
        <v>1</v>
      </c>
      <c r="F13" s="119">
        <f t="shared" ref="F11:F13" si="1">ROUND(I13,2)</f>
        <v>21021.599999999999</v>
      </c>
      <c r="G13" s="119">
        <f t="shared" ref="G11:G13" si="2">ROUND(F13*E13,2)</f>
        <v>21021.599999999999</v>
      </c>
      <c r="I13" s="108">
        <f t="shared" ref="I13:I46" si="3">ROUND(L13-(L13*$K$10),2)</f>
        <v>21021.599999999999</v>
      </c>
      <c r="L13" s="6">
        <v>21021.599999999999</v>
      </c>
    </row>
    <row r="14" spans="1:13" s="1" customFormat="1" x14ac:dyDescent="0.25">
      <c r="A14" s="112" t="s">
        <v>103</v>
      </c>
      <c r="B14" s="112"/>
      <c r="C14" s="113" t="s">
        <v>158</v>
      </c>
      <c r="D14" s="116"/>
      <c r="E14" s="118"/>
      <c r="F14" s="119"/>
      <c r="G14" s="119"/>
      <c r="H14" s="109">
        <f>SUM(G14:G15)</f>
        <v>2755.74</v>
      </c>
      <c r="I14" s="108">
        <f t="shared" si="3"/>
        <v>0</v>
      </c>
      <c r="L14" s="6"/>
    </row>
    <row r="15" spans="1:13" s="1" customFormat="1" ht="22.5" x14ac:dyDescent="0.25">
      <c r="A15" s="116" t="s">
        <v>104</v>
      </c>
      <c r="B15" s="116" t="s">
        <v>95</v>
      </c>
      <c r="C15" s="117" t="s">
        <v>92</v>
      </c>
      <c r="D15" s="116" t="s">
        <v>132</v>
      </c>
      <c r="E15" s="118">
        <v>1</v>
      </c>
      <c r="F15" s="119">
        <f t="shared" ref="F14:F46" si="4">ROUND(I15,2)</f>
        <v>2755.74</v>
      </c>
      <c r="G15" s="119">
        <f t="shared" ref="G14:G46" si="5">ROUND(F15*E15,2)</f>
        <v>2755.74</v>
      </c>
      <c r="I15" s="108">
        <f t="shared" si="3"/>
        <v>2755.74</v>
      </c>
      <c r="L15" s="6">
        <v>2755.74</v>
      </c>
    </row>
    <row r="16" spans="1:13" s="1" customFormat="1" x14ac:dyDescent="0.25">
      <c r="A16" s="112" t="s">
        <v>105</v>
      </c>
      <c r="B16" s="112"/>
      <c r="C16" s="113" t="s">
        <v>159</v>
      </c>
      <c r="D16" s="116"/>
      <c r="E16" s="118"/>
      <c r="F16" s="119"/>
      <c r="G16" s="119"/>
      <c r="H16" s="109">
        <f>SUM(G16:G26)</f>
        <v>72883.740000000005</v>
      </c>
      <c r="I16" s="108">
        <f t="shared" si="3"/>
        <v>0</v>
      </c>
      <c r="L16" s="6"/>
    </row>
    <row r="17" spans="1:12" s="1" customFormat="1" ht="67.5" x14ac:dyDescent="0.25">
      <c r="A17" s="116" t="s">
        <v>106</v>
      </c>
      <c r="B17" s="116" t="s">
        <v>141</v>
      </c>
      <c r="C17" s="117" t="s">
        <v>160</v>
      </c>
      <c r="D17" s="116" t="s">
        <v>69</v>
      </c>
      <c r="E17" s="118">
        <v>121</v>
      </c>
      <c r="F17" s="119">
        <f t="shared" si="4"/>
        <v>13.5</v>
      </c>
      <c r="G17" s="119">
        <f t="shared" si="5"/>
        <v>1633.5</v>
      </c>
      <c r="I17" s="108">
        <f t="shared" si="3"/>
        <v>13.5</v>
      </c>
      <c r="L17" s="6">
        <v>13.5</v>
      </c>
    </row>
    <row r="18" spans="1:12" s="1" customFormat="1" ht="33.75" x14ac:dyDescent="0.25">
      <c r="A18" s="116" t="s">
        <v>107</v>
      </c>
      <c r="B18" s="116" t="s">
        <v>142</v>
      </c>
      <c r="C18" s="117" t="s">
        <v>161</v>
      </c>
      <c r="D18" s="116" t="s">
        <v>69</v>
      </c>
      <c r="E18" s="118">
        <v>147.6</v>
      </c>
      <c r="F18" s="119">
        <f t="shared" si="4"/>
        <v>92.12</v>
      </c>
      <c r="G18" s="119">
        <f t="shared" si="5"/>
        <v>13596.91</v>
      </c>
      <c r="I18" s="108">
        <f t="shared" si="3"/>
        <v>92.12</v>
      </c>
      <c r="L18" s="6">
        <v>92.12</v>
      </c>
    </row>
    <row r="19" spans="1:12" s="1" customFormat="1" ht="45" x14ac:dyDescent="0.25">
      <c r="A19" s="116" t="s">
        <v>108</v>
      </c>
      <c r="B19" s="116" t="s">
        <v>143</v>
      </c>
      <c r="C19" s="117" t="s">
        <v>162</v>
      </c>
      <c r="D19" s="116" t="s">
        <v>69</v>
      </c>
      <c r="E19" s="118">
        <v>147.6</v>
      </c>
      <c r="F19" s="119">
        <f t="shared" si="4"/>
        <v>10.5</v>
      </c>
      <c r="G19" s="119">
        <f t="shared" si="5"/>
        <v>1549.8</v>
      </c>
      <c r="I19" s="108">
        <f t="shared" si="3"/>
        <v>10.5</v>
      </c>
      <c r="L19" s="6">
        <v>10.5</v>
      </c>
    </row>
    <row r="20" spans="1:12" s="1" customFormat="1" ht="33.75" x14ac:dyDescent="0.25">
      <c r="A20" s="116" t="s">
        <v>109</v>
      </c>
      <c r="B20" s="116" t="s">
        <v>144</v>
      </c>
      <c r="C20" s="117" t="s">
        <v>163</v>
      </c>
      <c r="D20" s="116" t="s">
        <v>185</v>
      </c>
      <c r="E20" s="118">
        <v>3247.2</v>
      </c>
      <c r="F20" s="119">
        <f t="shared" si="4"/>
        <v>2.99</v>
      </c>
      <c r="G20" s="119">
        <f t="shared" si="5"/>
        <v>9709.1299999999992</v>
      </c>
      <c r="I20" s="108">
        <f t="shared" si="3"/>
        <v>2.99</v>
      </c>
      <c r="L20" s="6">
        <v>2.99</v>
      </c>
    </row>
    <row r="21" spans="1:12" s="1" customFormat="1" ht="33.75" x14ac:dyDescent="0.25">
      <c r="A21" s="116" t="s">
        <v>110</v>
      </c>
      <c r="B21" s="116" t="s">
        <v>145</v>
      </c>
      <c r="C21" s="117" t="s">
        <v>164</v>
      </c>
      <c r="D21" s="116" t="s">
        <v>90</v>
      </c>
      <c r="E21" s="118">
        <v>62.85</v>
      </c>
      <c r="F21" s="119">
        <f t="shared" si="4"/>
        <v>176.58</v>
      </c>
      <c r="G21" s="119">
        <f t="shared" si="5"/>
        <v>11098.05</v>
      </c>
      <c r="I21" s="108">
        <f t="shared" si="3"/>
        <v>176.58</v>
      </c>
      <c r="L21" s="6">
        <v>176.58</v>
      </c>
    </row>
    <row r="22" spans="1:12" s="1" customFormat="1" ht="33.75" x14ac:dyDescent="0.25">
      <c r="A22" s="116" t="s">
        <v>111</v>
      </c>
      <c r="B22" s="116" t="s">
        <v>144</v>
      </c>
      <c r="C22" s="117" t="s">
        <v>163</v>
      </c>
      <c r="D22" s="116" t="s">
        <v>185</v>
      </c>
      <c r="E22" s="118">
        <v>1092.8900000000001</v>
      </c>
      <c r="F22" s="119">
        <f t="shared" si="4"/>
        <v>2.99</v>
      </c>
      <c r="G22" s="119">
        <f t="shared" si="5"/>
        <v>3267.74</v>
      </c>
      <c r="I22" s="108">
        <f t="shared" si="3"/>
        <v>2.99</v>
      </c>
      <c r="L22" s="6">
        <v>2.99</v>
      </c>
    </row>
    <row r="23" spans="1:12" s="1" customFormat="1" ht="45" x14ac:dyDescent="0.25">
      <c r="A23" s="116" t="s">
        <v>135</v>
      </c>
      <c r="B23" s="116" t="s">
        <v>146</v>
      </c>
      <c r="C23" s="117" t="s">
        <v>165</v>
      </c>
      <c r="D23" s="116" t="s">
        <v>90</v>
      </c>
      <c r="E23" s="118">
        <v>160</v>
      </c>
      <c r="F23" s="119">
        <f t="shared" si="4"/>
        <v>109.77</v>
      </c>
      <c r="G23" s="119">
        <f t="shared" si="5"/>
        <v>17563.2</v>
      </c>
      <c r="H23" s="109"/>
      <c r="I23" s="108">
        <f t="shared" si="3"/>
        <v>109.77</v>
      </c>
      <c r="L23" s="6">
        <v>109.77</v>
      </c>
    </row>
    <row r="24" spans="1:12" s="1" customFormat="1" ht="33.75" x14ac:dyDescent="0.25">
      <c r="A24" s="116" t="s">
        <v>136</v>
      </c>
      <c r="B24" s="116" t="s">
        <v>147</v>
      </c>
      <c r="C24" s="117" t="s">
        <v>166</v>
      </c>
      <c r="D24" s="116" t="s">
        <v>131</v>
      </c>
      <c r="E24" s="118">
        <v>7</v>
      </c>
      <c r="F24" s="119">
        <f t="shared" si="4"/>
        <v>1677.57</v>
      </c>
      <c r="G24" s="119">
        <f t="shared" si="5"/>
        <v>11742.99</v>
      </c>
      <c r="I24" s="108">
        <f t="shared" si="3"/>
        <v>1677.57</v>
      </c>
      <c r="L24" s="6">
        <v>1677.57</v>
      </c>
    </row>
    <row r="25" spans="1:12" s="1" customFormat="1" ht="33.75" x14ac:dyDescent="0.25">
      <c r="A25" s="116" t="s">
        <v>137</v>
      </c>
      <c r="B25" s="116" t="s">
        <v>148</v>
      </c>
      <c r="C25" s="117" t="s">
        <v>167</v>
      </c>
      <c r="D25" s="116" t="s">
        <v>131</v>
      </c>
      <c r="E25" s="118">
        <v>2</v>
      </c>
      <c r="F25" s="119">
        <f t="shared" si="4"/>
        <v>941.76</v>
      </c>
      <c r="G25" s="119">
        <f t="shared" si="5"/>
        <v>1883.52</v>
      </c>
      <c r="I25" s="108">
        <f t="shared" si="3"/>
        <v>941.76</v>
      </c>
      <c r="L25" s="6">
        <v>941.76</v>
      </c>
    </row>
    <row r="26" spans="1:12" s="1" customFormat="1" ht="33.75" x14ac:dyDescent="0.25">
      <c r="A26" s="116" t="s">
        <v>138</v>
      </c>
      <c r="B26" s="116" t="s">
        <v>149</v>
      </c>
      <c r="C26" s="117" t="s">
        <v>168</v>
      </c>
      <c r="D26" s="116" t="s">
        <v>134</v>
      </c>
      <c r="E26" s="118">
        <v>2</v>
      </c>
      <c r="F26" s="119">
        <f t="shared" si="4"/>
        <v>419.45</v>
      </c>
      <c r="G26" s="119">
        <f t="shared" si="5"/>
        <v>838.9</v>
      </c>
      <c r="I26" s="108">
        <f t="shared" si="3"/>
        <v>419.45</v>
      </c>
      <c r="L26" s="6">
        <v>419.45</v>
      </c>
    </row>
    <row r="27" spans="1:12" s="1" customFormat="1" x14ac:dyDescent="0.25">
      <c r="A27" s="112" t="s">
        <v>112</v>
      </c>
      <c r="B27" s="112"/>
      <c r="C27" s="113" t="s">
        <v>169</v>
      </c>
      <c r="D27" s="116"/>
      <c r="E27" s="118"/>
      <c r="F27" s="119"/>
      <c r="G27" s="119"/>
      <c r="H27" s="109">
        <f>SUM(G27:G28)</f>
        <v>1972</v>
      </c>
      <c r="I27" s="108">
        <f t="shared" si="3"/>
        <v>0</v>
      </c>
      <c r="L27" s="6"/>
    </row>
    <row r="28" spans="1:12" s="1" customFormat="1" ht="22.5" x14ac:dyDescent="0.25">
      <c r="A28" s="116" t="s">
        <v>113</v>
      </c>
      <c r="B28" s="116" t="s">
        <v>150</v>
      </c>
      <c r="C28" s="117" t="s">
        <v>170</v>
      </c>
      <c r="D28" s="116" t="s">
        <v>90</v>
      </c>
      <c r="E28" s="118">
        <v>85</v>
      </c>
      <c r="F28" s="119">
        <f t="shared" si="4"/>
        <v>23.2</v>
      </c>
      <c r="G28" s="119">
        <f t="shared" si="5"/>
        <v>1972</v>
      </c>
      <c r="H28" s="109"/>
      <c r="I28" s="108">
        <f t="shared" si="3"/>
        <v>23.2</v>
      </c>
      <c r="L28" s="6">
        <v>23.2</v>
      </c>
    </row>
    <row r="29" spans="1:12" s="1" customFormat="1" x14ac:dyDescent="0.25">
      <c r="A29" s="112" t="s">
        <v>114</v>
      </c>
      <c r="B29" s="112"/>
      <c r="C29" s="113" t="s">
        <v>171</v>
      </c>
      <c r="D29" s="116"/>
      <c r="E29" s="118"/>
      <c r="F29" s="119"/>
      <c r="G29" s="119"/>
      <c r="H29" s="109">
        <f>SUM(G29:G30)</f>
        <v>23861.919999999998</v>
      </c>
      <c r="I29" s="108">
        <f t="shared" si="3"/>
        <v>0</v>
      </c>
      <c r="L29" s="6"/>
    </row>
    <row r="30" spans="1:12" s="1" customFormat="1" x14ac:dyDescent="0.25">
      <c r="A30" s="116" t="s">
        <v>115</v>
      </c>
      <c r="B30" s="116" t="s">
        <v>151</v>
      </c>
      <c r="C30" s="117" t="s">
        <v>172</v>
      </c>
      <c r="D30" s="116" t="s">
        <v>68</v>
      </c>
      <c r="E30" s="118">
        <v>13557.909999999998</v>
      </c>
      <c r="F30" s="119">
        <f t="shared" si="4"/>
        <v>1.76</v>
      </c>
      <c r="G30" s="119">
        <f t="shared" si="5"/>
        <v>23861.919999999998</v>
      </c>
      <c r="I30" s="108">
        <f t="shared" si="3"/>
        <v>1.76</v>
      </c>
      <c r="L30" s="6">
        <v>1.76</v>
      </c>
    </row>
    <row r="31" spans="1:12" s="1" customFormat="1" x14ac:dyDescent="0.25">
      <c r="A31" s="112" t="s">
        <v>116</v>
      </c>
      <c r="B31" s="112"/>
      <c r="C31" s="113" t="s">
        <v>173</v>
      </c>
      <c r="D31" s="116"/>
      <c r="E31" s="118"/>
      <c r="F31" s="119"/>
      <c r="G31" s="119"/>
      <c r="H31" s="109">
        <f>SUM(G31:G33)</f>
        <v>7404.26</v>
      </c>
      <c r="I31" s="108">
        <f t="shared" si="3"/>
        <v>0</v>
      </c>
      <c r="L31" s="6"/>
    </row>
    <row r="32" spans="1:12" s="1" customFormat="1" ht="33.75" x14ac:dyDescent="0.25">
      <c r="A32" s="116" t="s">
        <v>117</v>
      </c>
      <c r="B32" s="116" t="s">
        <v>152</v>
      </c>
      <c r="C32" s="117" t="s">
        <v>174</v>
      </c>
      <c r="D32" s="116" t="s">
        <v>69</v>
      </c>
      <c r="E32" s="118">
        <v>37.17</v>
      </c>
      <c r="F32" s="119">
        <f t="shared" si="4"/>
        <v>133.41999999999999</v>
      </c>
      <c r="G32" s="119">
        <f t="shared" si="5"/>
        <v>4959.22</v>
      </c>
      <c r="I32" s="108">
        <f t="shared" si="3"/>
        <v>133.41999999999999</v>
      </c>
      <c r="L32" s="6">
        <v>133.41999999999999</v>
      </c>
    </row>
    <row r="33" spans="1:12" s="1" customFormat="1" ht="33.75" x14ac:dyDescent="0.25">
      <c r="A33" s="116" t="s">
        <v>118</v>
      </c>
      <c r="B33" s="116" t="s">
        <v>144</v>
      </c>
      <c r="C33" s="117" t="s">
        <v>163</v>
      </c>
      <c r="D33" s="116" t="s">
        <v>185</v>
      </c>
      <c r="E33" s="118">
        <v>817.74</v>
      </c>
      <c r="F33" s="119">
        <f t="shared" si="4"/>
        <v>2.99</v>
      </c>
      <c r="G33" s="119">
        <f t="shared" si="5"/>
        <v>2445.04</v>
      </c>
      <c r="I33" s="108">
        <f t="shared" si="3"/>
        <v>2.99</v>
      </c>
      <c r="L33" s="6">
        <v>2.99</v>
      </c>
    </row>
    <row r="34" spans="1:12" s="1" customFormat="1" x14ac:dyDescent="0.25">
      <c r="A34" s="112" t="s">
        <v>119</v>
      </c>
      <c r="B34" s="112"/>
      <c r="C34" s="113" t="s">
        <v>175</v>
      </c>
      <c r="D34" s="116"/>
      <c r="E34" s="118"/>
      <c r="F34" s="119"/>
      <c r="G34" s="119"/>
      <c r="H34" s="109">
        <f>SUM(G34:G38)</f>
        <v>967926.97</v>
      </c>
      <c r="I34" s="108">
        <f t="shared" si="3"/>
        <v>0</v>
      </c>
      <c r="L34" s="6"/>
    </row>
    <row r="35" spans="1:12" s="1" customFormat="1" x14ac:dyDescent="0.25">
      <c r="A35" s="116" t="s">
        <v>120</v>
      </c>
      <c r="B35" s="116" t="s">
        <v>153</v>
      </c>
      <c r="C35" s="117" t="s">
        <v>176</v>
      </c>
      <c r="D35" s="116" t="s">
        <v>133</v>
      </c>
      <c r="E35" s="118">
        <v>13557.909999999998</v>
      </c>
      <c r="F35" s="119">
        <f t="shared" si="4"/>
        <v>3.89</v>
      </c>
      <c r="G35" s="119">
        <f t="shared" si="5"/>
        <v>52740.27</v>
      </c>
      <c r="I35" s="108">
        <f t="shared" si="3"/>
        <v>3.89</v>
      </c>
      <c r="L35" s="6">
        <v>3.89</v>
      </c>
    </row>
    <row r="36" spans="1:12" s="1" customFormat="1" ht="33.75" x14ac:dyDescent="0.25">
      <c r="A36" s="116" t="s">
        <v>121</v>
      </c>
      <c r="B36" s="116" t="s">
        <v>154</v>
      </c>
      <c r="C36" s="117" t="s">
        <v>177</v>
      </c>
      <c r="D36" s="116" t="s">
        <v>69</v>
      </c>
      <c r="E36" s="118">
        <v>542.32000000000005</v>
      </c>
      <c r="F36" s="119">
        <f t="shared" si="4"/>
        <v>1610.9</v>
      </c>
      <c r="G36" s="119">
        <f t="shared" si="5"/>
        <v>873623.29</v>
      </c>
      <c r="H36" s="109"/>
      <c r="I36" s="108">
        <f t="shared" si="3"/>
        <v>1610.9</v>
      </c>
      <c r="L36" s="6">
        <v>1610.9</v>
      </c>
    </row>
    <row r="37" spans="1:12" s="1" customFormat="1" ht="22.5" x14ac:dyDescent="0.25">
      <c r="A37" s="116" t="s">
        <v>122</v>
      </c>
      <c r="B37" s="116" t="s">
        <v>155</v>
      </c>
      <c r="C37" s="117" t="s">
        <v>178</v>
      </c>
      <c r="D37" s="116" t="s">
        <v>69</v>
      </c>
      <c r="E37" s="118">
        <v>542.32000000000005</v>
      </c>
      <c r="F37" s="119">
        <f t="shared" si="4"/>
        <v>10.86</v>
      </c>
      <c r="G37" s="119">
        <f t="shared" si="5"/>
        <v>5889.6</v>
      </c>
      <c r="I37" s="108">
        <f t="shared" si="3"/>
        <v>10.86</v>
      </c>
      <c r="L37" s="6">
        <v>10.86</v>
      </c>
    </row>
    <row r="38" spans="1:12" s="1" customFormat="1" ht="33.75" x14ac:dyDescent="0.25">
      <c r="A38" s="116" t="s">
        <v>139</v>
      </c>
      <c r="B38" s="116" t="s">
        <v>144</v>
      </c>
      <c r="C38" s="117" t="s">
        <v>163</v>
      </c>
      <c r="D38" s="116" t="s">
        <v>185</v>
      </c>
      <c r="E38" s="118">
        <v>11931.04</v>
      </c>
      <c r="F38" s="119">
        <f t="shared" si="4"/>
        <v>2.99</v>
      </c>
      <c r="G38" s="119">
        <f t="shared" si="5"/>
        <v>35673.81</v>
      </c>
      <c r="I38" s="108">
        <f t="shared" si="3"/>
        <v>2.99</v>
      </c>
      <c r="L38" s="6">
        <v>2.99</v>
      </c>
    </row>
    <row r="39" spans="1:12" s="1" customFormat="1" ht="22.5" x14ac:dyDescent="0.25">
      <c r="A39" s="112" t="s">
        <v>123</v>
      </c>
      <c r="B39" s="112"/>
      <c r="C39" s="113" t="s">
        <v>179</v>
      </c>
      <c r="D39" s="116"/>
      <c r="E39" s="118"/>
      <c r="F39" s="119"/>
      <c r="G39" s="119"/>
      <c r="H39" s="109">
        <f>SUM(G39:G41)</f>
        <v>13874.95</v>
      </c>
      <c r="I39" s="108">
        <f t="shared" si="3"/>
        <v>0</v>
      </c>
      <c r="L39" s="6"/>
    </row>
    <row r="40" spans="1:12" s="1" customFormat="1" ht="33.75" x14ac:dyDescent="0.25">
      <c r="A40" s="116" t="s">
        <v>124</v>
      </c>
      <c r="B40" s="116" t="s">
        <v>99</v>
      </c>
      <c r="C40" s="117" t="s">
        <v>180</v>
      </c>
      <c r="D40" s="116" t="s">
        <v>69</v>
      </c>
      <c r="E40" s="118">
        <v>10.379999999999999</v>
      </c>
      <c r="F40" s="119">
        <f t="shared" si="4"/>
        <v>1333.71</v>
      </c>
      <c r="G40" s="119">
        <f t="shared" si="5"/>
        <v>13843.91</v>
      </c>
      <c r="I40" s="108">
        <f t="shared" si="3"/>
        <v>1333.71</v>
      </c>
      <c r="L40" s="6">
        <v>1333.71</v>
      </c>
    </row>
    <row r="41" spans="1:12" s="1" customFormat="1" ht="33.75" x14ac:dyDescent="0.25">
      <c r="A41" s="116" t="s">
        <v>125</v>
      </c>
      <c r="B41" s="116" t="s">
        <v>144</v>
      </c>
      <c r="C41" s="117" t="s">
        <v>163</v>
      </c>
      <c r="D41" s="116" t="s">
        <v>185</v>
      </c>
      <c r="E41" s="118">
        <v>10.379999999999999</v>
      </c>
      <c r="F41" s="119">
        <f t="shared" si="4"/>
        <v>2.99</v>
      </c>
      <c r="G41" s="119">
        <f t="shared" si="5"/>
        <v>31.04</v>
      </c>
      <c r="I41" s="108">
        <f t="shared" si="3"/>
        <v>2.99</v>
      </c>
      <c r="L41" s="6">
        <v>2.99</v>
      </c>
    </row>
    <row r="42" spans="1:12" s="1" customFormat="1" x14ac:dyDescent="0.25">
      <c r="A42" s="112" t="s">
        <v>126</v>
      </c>
      <c r="B42" s="112"/>
      <c r="C42" s="113" t="s">
        <v>181</v>
      </c>
      <c r="D42" s="116"/>
      <c r="E42" s="118"/>
      <c r="F42" s="119"/>
      <c r="G42" s="119"/>
      <c r="H42" s="109">
        <f>SUM(G42:G46)</f>
        <v>36075.979999999996</v>
      </c>
      <c r="I42" s="108">
        <f t="shared" si="3"/>
        <v>0</v>
      </c>
      <c r="L42" s="6"/>
    </row>
    <row r="43" spans="1:12" s="1" customFormat="1" ht="22.5" x14ac:dyDescent="0.25">
      <c r="A43" s="116" t="s">
        <v>127</v>
      </c>
      <c r="B43" s="116" t="s">
        <v>96</v>
      </c>
      <c r="C43" s="117" t="s">
        <v>93</v>
      </c>
      <c r="D43" s="116" t="s">
        <v>133</v>
      </c>
      <c r="E43" s="118">
        <v>1155.95</v>
      </c>
      <c r="F43" s="119">
        <f t="shared" si="4"/>
        <v>18.420000000000002</v>
      </c>
      <c r="G43" s="119">
        <f t="shared" si="5"/>
        <v>21292.6</v>
      </c>
      <c r="I43" s="108">
        <f t="shared" si="3"/>
        <v>18.420000000000002</v>
      </c>
      <c r="L43" s="6">
        <v>18.420000000000002</v>
      </c>
    </row>
    <row r="44" spans="1:12" s="1" customFormat="1" ht="22.5" x14ac:dyDescent="0.25">
      <c r="A44" s="116" t="s">
        <v>128</v>
      </c>
      <c r="B44" s="116" t="s">
        <v>94</v>
      </c>
      <c r="C44" s="117" t="s">
        <v>182</v>
      </c>
      <c r="D44" s="116" t="s">
        <v>132</v>
      </c>
      <c r="E44" s="118">
        <v>17</v>
      </c>
      <c r="F44" s="119">
        <f t="shared" si="4"/>
        <v>409.95</v>
      </c>
      <c r="G44" s="119">
        <f t="shared" si="5"/>
        <v>6969.15</v>
      </c>
      <c r="I44" s="108">
        <f t="shared" si="3"/>
        <v>409.95</v>
      </c>
      <c r="L44" s="6">
        <v>409.95</v>
      </c>
    </row>
    <row r="45" spans="1:12" s="1" customFormat="1" ht="33.75" x14ac:dyDescent="0.25">
      <c r="A45" s="116" t="s">
        <v>129</v>
      </c>
      <c r="B45" s="116" t="s">
        <v>97</v>
      </c>
      <c r="C45" s="117" t="s">
        <v>183</v>
      </c>
      <c r="D45" s="116" t="s">
        <v>132</v>
      </c>
      <c r="E45" s="118">
        <v>5</v>
      </c>
      <c r="F45" s="119">
        <f t="shared" si="4"/>
        <v>504.95</v>
      </c>
      <c r="G45" s="119">
        <f t="shared" si="5"/>
        <v>2524.75</v>
      </c>
      <c r="I45" s="108">
        <f t="shared" si="3"/>
        <v>504.95</v>
      </c>
      <c r="L45" s="6">
        <v>504.95</v>
      </c>
    </row>
    <row r="46" spans="1:12" s="1" customFormat="1" ht="22.5" x14ac:dyDescent="0.25">
      <c r="A46" s="116" t="s">
        <v>130</v>
      </c>
      <c r="B46" s="116" t="s">
        <v>98</v>
      </c>
      <c r="C46" s="117" t="s">
        <v>184</v>
      </c>
      <c r="D46" s="116" t="s">
        <v>132</v>
      </c>
      <c r="E46" s="118">
        <v>12</v>
      </c>
      <c r="F46" s="119">
        <f t="shared" si="4"/>
        <v>440.79</v>
      </c>
      <c r="G46" s="119">
        <f t="shared" si="5"/>
        <v>5289.48</v>
      </c>
      <c r="I46" s="108">
        <f t="shared" si="3"/>
        <v>440.79</v>
      </c>
      <c r="L46" s="6">
        <v>440.79</v>
      </c>
    </row>
    <row r="47" spans="1:12" s="1" customFormat="1" x14ac:dyDescent="0.25">
      <c r="A47" s="133"/>
      <c r="B47" s="133"/>
      <c r="C47" s="133"/>
      <c r="D47" s="133"/>
      <c r="E47" s="133"/>
      <c r="F47" s="133"/>
      <c r="G47" s="134"/>
      <c r="I47" s="80"/>
      <c r="L47" s="8"/>
    </row>
    <row r="48" spans="1:12" x14ac:dyDescent="0.25">
      <c r="A48" s="120" t="s">
        <v>4</v>
      </c>
      <c r="B48" s="120"/>
      <c r="C48" s="120"/>
      <c r="D48" s="120"/>
      <c r="E48" s="120"/>
      <c r="F48" s="120"/>
      <c r="G48" s="5">
        <f>SUM(G11:G46)</f>
        <v>1147777.1600000001</v>
      </c>
      <c r="H48" s="110"/>
    </row>
    <row r="49" spans="1:7" x14ac:dyDescent="0.25">
      <c r="A49" s="18"/>
      <c r="B49" s="18"/>
      <c r="C49" s="18"/>
      <c r="D49" s="18"/>
      <c r="E49" s="111" t="s">
        <v>91</v>
      </c>
      <c r="F49" s="18"/>
      <c r="G49" s="18"/>
    </row>
    <row r="50" spans="1:7" ht="15.75" x14ac:dyDescent="0.25">
      <c r="A50" s="122" t="s">
        <v>186</v>
      </c>
      <c r="B50" s="122"/>
      <c r="C50" s="122"/>
      <c r="D50" s="122"/>
      <c r="E50" s="122"/>
      <c r="F50" s="122"/>
      <c r="G50" s="122"/>
    </row>
    <row r="51" spans="1:7" x14ac:dyDescent="0.25">
      <c r="A51" s="18"/>
      <c r="B51" s="18"/>
      <c r="C51" s="18"/>
      <c r="D51" s="18"/>
      <c r="E51" s="18"/>
      <c r="F51" s="18"/>
      <c r="G51" s="18"/>
    </row>
    <row r="52" spans="1:7" x14ac:dyDescent="0.25">
      <c r="A52" s="18"/>
      <c r="B52" s="18"/>
      <c r="C52" s="18"/>
      <c r="D52" s="18"/>
      <c r="E52" s="18"/>
      <c r="F52" s="18"/>
      <c r="G52" s="18"/>
    </row>
    <row r="53" spans="1:7" x14ac:dyDescent="0.25">
      <c r="A53" s="18"/>
      <c r="B53" s="18"/>
      <c r="C53" s="18"/>
      <c r="D53" s="18"/>
      <c r="E53" s="18"/>
      <c r="F53" s="18"/>
      <c r="G53" s="18"/>
    </row>
    <row r="54" spans="1:7" x14ac:dyDescent="0.25">
      <c r="A54" s="18"/>
      <c r="B54" s="18"/>
      <c r="C54" s="18"/>
      <c r="D54" s="18"/>
      <c r="E54" s="18"/>
      <c r="F54" s="18"/>
      <c r="G54" s="18"/>
    </row>
    <row r="55" spans="1:7" x14ac:dyDescent="0.25">
      <c r="A55" s="18"/>
      <c r="B55" s="18"/>
      <c r="C55" s="18"/>
      <c r="D55" s="18"/>
      <c r="E55" s="18"/>
      <c r="F55" s="18"/>
      <c r="G55" s="18"/>
    </row>
    <row r="56" spans="1:7" x14ac:dyDescent="0.25">
      <c r="A56" s="18"/>
      <c r="B56" s="18"/>
      <c r="C56" s="18"/>
      <c r="D56" s="18"/>
      <c r="E56" s="18"/>
      <c r="F56" s="18"/>
      <c r="G56" s="18"/>
    </row>
    <row r="57" spans="1:7" x14ac:dyDescent="0.25">
      <c r="A57" s="18"/>
      <c r="B57" s="18"/>
      <c r="C57" s="18"/>
      <c r="D57" s="18"/>
      <c r="E57" s="18"/>
      <c r="F57" s="18"/>
      <c r="G57" s="18"/>
    </row>
  </sheetData>
  <sheetProtection algorithmName="SHA-512" hashValue="+CKGFxsfF6ITTKoCZJMtPCpo6SQUmEgz81OCoy8xJ2daP6ZRWs6laUJpWZZLZ9eYoHtc7RbW7iwVf7vzN2Q5pA==" saltValue="EQDUvd8LqwAXqhm7nz+b4w==" spinCount="100000" sheet="1" selectLockedCells="1"/>
  <mergeCells count="8">
    <mergeCell ref="A48:F48"/>
    <mergeCell ref="A7:G7"/>
    <mergeCell ref="A50:G50"/>
    <mergeCell ref="K1:K9"/>
    <mergeCell ref="I2:I6"/>
    <mergeCell ref="A8:G8"/>
    <mergeCell ref="A9:G9"/>
    <mergeCell ref="A47:G47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47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topLeftCell="A7" workbookViewId="0">
      <selection activeCell="A50" sqref="A50"/>
    </sheetView>
  </sheetViews>
  <sheetFormatPr defaultRowHeight="15" x14ac:dyDescent="0.25"/>
  <cols>
    <col min="1" max="1" width="7.42578125" customWidth="1"/>
    <col min="2" max="2" width="62.7109375" customWidth="1"/>
    <col min="3" max="3" width="11.42578125" bestFit="1" customWidth="1"/>
    <col min="4" max="4" width="7.85546875" customWidth="1"/>
    <col min="5" max="12" width="7" bestFit="1" customWidth="1"/>
    <col min="13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35" t="s">
        <v>22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79"/>
    </row>
    <row r="10" spans="1:23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21" t="str">
        <f>ORÇAMENTO!A7</f>
        <v>OBJETO: PAVIMENTAÇÃO EM C.B.U.Q - DIVERSAS RUAS DO MUNICIPIO DE CORONEL VIVIDA - PR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81"/>
      <c r="R11" s="81"/>
      <c r="S11" s="81"/>
      <c r="T11" s="81"/>
      <c r="U11" s="81"/>
      <c r="V11" s="81"/>
      <c r="W11" s="81"/>
    </row>
    <row r="12" spans="1:23" ht="56.25" customHeight="1" x14ac:dyDescent="0.25">
      <c r="A12" s="214" t="str">
        <f>ORÇAMENTO!A8</f>
        <v>LOCALIZAÇÃO: 
RUA UBALDINO DO AMARAL (entre a Rua XV de Novembro e Rua Luiz Stédile)
RUA DESEMBARGADOR MOTTA (entre a Avenida Generoso Marque e Rua Pedro Polesse + 24,1m)
RUA MAJOR ESTEVÃO RIBEIRO DO NASCIMENTO (entre a Rua Primo Zeni e Rua Ricardo Bortolon + 13,97m)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2"/>
      <c r="N12" s="22"/>
      <c r="O12" s="22"/>
      <c r="P12" s="23"/>
      <c r="Q12" s="81"/>
      <c r="R12" s="81"/>
      <c r="S12" s="81"/>
      <c r="T12" s="81"/>
      <c r="U12" s="81"/>
      <c r="V12" s="81"/>
      <c r="W12" s="81"/>
    </row>
    <row r="13" spans="1:23" x14ac:dyDescent="0.25">
      <c r="A13" s="21" t="s">
        <v>23</v>
      </c>
      <c r="B13" s="24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6"/>
      <c r="Q13" s="11"/>
      <c r="R13" s="11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38" t="s">
        <v>10</v>
      </c>
      <c r="B15" s="177" t="s">
        <v>24</v>
      </c>
      <c r="C15" s="187" t="s">
        <v>25</v>
      </c>
      <c r="D15" s="182" t="s">
        <v>29</v>
      </c>
      <c r="E15" s="137" t="s">
        <v>11</v>
      </c>
      <c r="F15" s="137"/>
      <c r="G15" s="137" t="s">
        <v>12</v>
      </c>
      <c r="H15" s="137"/>
      <c r="I15" s="137" t="s">
        <v>13</v>
      </c>
      <c r="J15" s="137"/>
      <c r="K15" s="137" t="s">
        <v>14</v>
      </c>
      <c r="L15" s="140"/>
      <c r="M15" s="192" t="s">
        <v>15</v>
      </c>
      <c r="N15" s="137"/>
      <c r="O15" s="137" t="s">
        <v>16</v>
      </c>
      <c r="P15" s="137"/>
      <c r="Q15" s="137" t="s">
        <v>87</v>
      </c>
      <c r="R15" s="137"/>
      <c r="S15" s="137" t="s">
        <v>88</v>
      </c>
      <c r="T15" s="137"/>
      <c r="U15" s="137" t="s">
        <v>89</v>
      </c>
      <c r="V15" s="140"/>
      <c r="W15" s="82"/>
    </row>
    <row r="16" spans="1:23" ht="15.75" thickBot="1" x14ac:dyDescent="0.3">
      <c r="A16" s="200"/>
      <c r="B16" s="201"/>
      <c r="C16" s="202"/>
      <c r="D16" s="203" t="s">
        <v>30</v>
      </c>
      <c r="E16" s="204" t="s">
        <v>17</v>
      </c>
      <c r="F16" s="205" t="s">
        <v>18</v>
      </c>
      <c r="G16" s="204" t="s">
        <v>17</v>
      </c>
      <c r="H16" s="205" t="s">
        <v>18</v>
      </c>
      <c r="I16" s="204" t="s">
        <v>17</v>
      </c>
      <c r="J16" s="205" t="s">
        <v>18</v>
      </c>
      <c r="K16" s="204" t="s">
        <v>17</v>
      </c>
      <c r="L16" s="206" t="s">
        <v>18</v>
      </c>
      <c r="M16" s="19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102" t="s">
        <v>18</v>
      </c>
      <c r="W16" s="82"/>
    </row>
    <row r="17" spans="1:25" x14ac:dyDescent="0.25">
      <c r="A17" s="194" t="str">
        <f>ORÇAMENTO!A12</f>
        <v>1.1.</v>
      </c>
      <c r="B17" s="195" t="str">
        <f>ORÇAMENTO!C12</f>
        <v>ADMINISTRAÇÃO DA OBRA</v>
      </c>
      <c r="C17" s="196">
        <f>ORÇAMENTO!H12</f>
        <v>21021.599999999999</v>
      </c>
      <c r="D17" s="197">
        <f>((C17*100)/$C$45)/100</f>
        <v>1.831505342029981E-2</v>
      </c>
      <c r="E17" s="198">
        <f>(0.35194717421151*100)</f>
        <v>35.194717421150997</v>
      </c>
      <c r="F17" s="199">
        <f t="shared" ref="F17:F40" si="0">E17</f>
        <v>35.194717421150997</v>
      </c>
      <c r="G17" s="198">
        <f>100-E17</f>
        <v>64.805282578849003</v>
      </c>
      <c r="H17" s="199">
        <f t="shared" ref="H17:H40" si="1">F17+G17</f>
        <v>100</v>
      </c>
      <c r="I17" s="198"/>
      <c r="J17" s="199">
        <f t="shared" ref="J17:J40" si="2">H17+I17</f>
        <v>100</v>
      </c>
      <c r="K17" s="198"/>
      <c r="L17" s="212">
        <f t="shared" ref="L17:L40" si="3">J17+K17</f>
        <v>100</v>
      </c>
      <c r="M17" s="207"/>
      <c r="N17" s="15">
        <f t="shared" ref="N17:N40" si="4">L17+M17</f>
        <v>100</v>
      </c>
      <c r="O17" s="17"/>
      <c r="P17" s="15">
        <f t="shared" ref="P17:P40" si="5">N17+O17</f>
        <v>100</v>
      </c>
      <c r="Q17" s="17"/>
      <c r="R17" s="15">
        <f t="shared" ref="R17:R40" si="6">P17+Q17</f>
        <v>100</v>
      </c>
      <c r="S17" s="17"/>
      <c r="T17" s="15">
        <f t="shared" ref="T17:T40" si="7">R17+S17</f>
        <v>100</v>
      </c>
      <c r="U17" s="17"/>
      <c r="V17" s="104">
        <f t="shared" ref="V17:V40" si="8">T17+U17</f>
        <v>100</v>
      </c>
      <c r="W17" s="83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03" t="str">
        <f>ORÇAMENTO!A14</f>
        <v>1.2.</v>
      </c>
      <c r="B18" s="178" t="str">
        <f>ORÇAMENTO!C14</f>
        <v>SERVIÇOS INICIAIS</v>
      </c>
      <c r="C18" s="188">
        <f>ORÇAMENTO!H14</f>
        <v>2755.74</v>
      </c>
      <c r="D18" s="183">
        <f t="shared" ref="D18:D42" si="10">((C18*100)/$C$45)/100</f>
        <v>2.4009364326434239E-3</v>
      </c>
      <c r="E18" s="16">
        <v>100</v>
      </c>
      <c r="F18" s="15">
        <f t="shared" si="0"/>
        <v>100</v>
      </c>
      <c r="G18" s="16"/>
      <c r="H18" s="15">
        <f t="shared" si="1"/>
        <v>100</v>
      </c>
      <c r="I18" s="16"/>
      <c r="J18" s="15">
        <f t="shared" si="2"/>
        <v>100</v>
      </c>
      <c r="K18" s="16"/>
      <c r="L18" s="104">
        <f t="shared" si="3"/>
        <v>100</v>
      </c>
      <c r="M18" s="207"/>
      <c r="N18" s="15">
        <f t="shared" si="4"/>
        <v>100</v>
      </c>
      <c r="O18" s="17"/>
      <c r="P18" s="15">
        <f t="shared" si="5"/>
        <v>100</v>
      </c>
      <c r="Q18" s="17"/>
      <c r="R18" s="15">
        <f t="shared" si="6"/>
        <v>100</v>
      </c>
      <c r="S18" s="17"/>
      <c r="T18" s="15">
        <f t="shared" si="7"/>
        <v>100</v>
      </c>
      <c r="U18" s="17"/>
      <c r="V18" s="104">
        <f t="shared" si="8"/>
        <v>100</v>
      </c>
      <c r="W18" s="83"/>
      <c r="Y18" t="str">
        <f t="shared" si="9"/>
        <v>PERCENTUAL CORRETO</v>
      </c>
    </row>
    <row r="19" spans="1:25" x14ac:dyDescent="0.25">
      <c r="A19" s="103" t="str">
        <f>ORÇAMENTO!A16</f>
        <v>1.3.</v>
      </c>
      <c r="B19" s="178" t="str">
        <f>ORÇAMENTO!C16</f>
        <v>DRENAGEM PLUVIAL</v>
      </c>
      <c r="C19" s="188">
        <f>ORÇAMENTO!H16</f>
        <v>72883.740000000005</v>
      </c>
      <c r="D19" s="183">
        <f t="shared" si="10"/>
        <v>6.3499904458806281E-2</v>
      </c>
      <c r="E19" s="16">
        <v>100</v>
      </c>
      <c r="F19" s="15">
        <f t="shared" si="0"/>
        <v>100</v>
      </c>
      <c r="G19" s="16"/>
      <c r="H19" s="15">
        <f t="shared" si="1"/>
        <v>100</v>
      </c>
      <c r="I19" s="16"/>
      <c r="J19" s="15">
        <f t="shared" si="2"/>
        <v>100</v>
      </c>
      <c r="K19" s="16"/>
      <c r="L19" s="104">
        <f t="shared" si="3"/>
        <v>100</v>
      </c>
      <c r="M19" s="207"/>
      <c r="N19" s="15">
        <f t="shared" si="4"/>
        <v>100</v>
      </c>
      <c r="O19" s="17"/>
      <c r="P19" s="15">
        <f t="shared" si="5"/>
        <v>100</v>
      </c>
      <c r="Q19" s="17"/>
      <c r="R19" s="15">
        <f t="shared" si="6"/>
        <v>100</v>
      </c>
      <c r="S19" s="17"/>
      <c r="T19" s="15">
        <f t="shared" si="7"/>
        <v>100</v>
      </c>
      <c r="U19" s="17"/>
      <c r="V19" s="104">
        <f t="shared" si="8"/>
        <v>100</v>
      </c>
      <c r="W19" s="83"/>
      <c r="Y19" t="str">
        <f t="shared" si="9"/>
        <v>PERCENTUAL CORRETO</v>
      </c>
    </row>
    <row r="20" spans="1:25" x14ac:dyDescent="0.25">
      <c r="A20" s="103" t="str">
        <f>ORÇAMENTO!A27</f>
        <v>1.4.</v>
      </c>
      <c r="B20" s="178" t="str">
        <f>ORÇAMENTO!C27</f>
        <v>GUIA / MEIO-FIO</v>
      </c>
      <c r="C20" s="188">
        <f>ORÇAMENTO!H27</f>
        <v>1972</v>
      </c>
      <c r="D20" s="183">
        <f t="shared" si="10"/>
        <v>1.7181035384952251E-3</v>
      </c>
      <c r="E20" s="16">
        <v>100</v>
      </c>
      <c r="F20" s="15">
        <f t="shared" si="0"/>
        <v>100</v>
      </c>
      <c r="G20" s="16"/>
      <c r="H20" s="15">
        <f t="shared" si="1"/>
        <v>100</v>
      </c>
      <c r="I20" s="16"/>
      <c r="J20" s="15">
        <f t="shared" si="2"/>
        <v>100</v>
      </c>
      <c r="K20" s="16"/>
      <c r="L20" s="104">
        <f t="shared" si="3"/>
        <v>100</v>
      </c>
      <c r="M20" s="207"/>
      <c r="N20" s="15">
        <f t="shared" si="4"/>
        <v>100</v>
      </c>
      <c r="O20" s="17"/>
      <c r="P20" s="15">
        <f t="shared" si="5"/>
        <v>100</v>
      </c>
      <c r="Q20" s="17"/>
      <c r="R20" s="15">
        <f t="shared" si="6"/>
        <v>100</v>
      </c>
      <c r="S20" s="17"/>
      <c r="T20" s="15">
        <f t="shared" si="7"/>
        <v>100</v>
      </c>
      <c r="U20" s="17"/>
      <c r="V20" s="104">
        <f t="shared" si="8"/>
        <v>100</v>
      </c>
      <c r="W20" s="83"/>
      <c r="Y20" t="str">
        <f t="shared" si="9"/>
        <v>PERCENTUAL CORRETO</v>
      </c>
    </row>
    <row r="21" spans="1:25" ht="22.5" x14ac:dyDescent="0.25">
      <c r="A21" s="103" t="str">
        <f>ORÇAMENTO!A29</f>
        <v>1.5.</v>
      </c>
      <c r="B21" s="178" t="str">
        <f>ORÇAMENTO!C29</f>
        <v>LIMPEZA DA PISTA</v>
      </c>
      <c r="C21" s="188">
        <f>ORÇAMENTO!H29</f>
        <v>23861.919999999998</v>
      </c>
      <c r="D21" s="183">
        <f t="shared" si="10"/>
        <v>2.0789680115258613E-2</v>
      </c>
      <c r="E21" s="16">
        <v>100</v>
      </c>
      <c r="F21" s="15">
        <f t="shared" si="0"/>
        <v>100</v>
      </c>
      <c r="G21" s="16"/>
      <c r="H21" s="15">
        <f t="shared" si="1"/>
        <v>100</v>
      </c>
      <c r="I21" s="16"/>
      <c r="J21" s="15">
        <f t="shared" si="2"/>
        <v>100</v>
      </c>
      <c r="K21" s="16"/>
      <c r="L21" s="104">
        <f t="shared" si="3"/>
        <v>100</v>
      </c>
      <c r="M21" s="207"/>
      <c r="N21" s="15">
        <f t="shared" si="4"/>
        <v>100</v>
      </c>
      <c r="O21" s="17"/>
      <c r="P21" s="15">
        <f t="shared" si="5"/>
        <v>100</v>
      </c>
      <c r="Q21" s="17"/>
      <c r="R21" s="15">
        <f t="shared" si="6"/>
        <v>100</v>
      </c>
      <c r="S21" s="17"/>
      <c r="T21" s="15">
        <f t="shared" si="7"/>
        <v>100</v>
      </c>
      <c r="U21" s="17"/>
      <c r="V21" s="104">
        <f t="shared" si="8"/>
        <v>100</v>
      </c>
      <c r="W21" s="83"/>
      <c r="Y21" t="str">
        <f t="shared" si="9"/>
        <v>PERCENTUAL CORRETO</v>
      </c>
    </row>
    <row r="22" spans="1:25" x14ac:dyDescent="0.25">
      <c r="A22" s="103" t="str">
        <f>ORÇAMENTO!A31</f>
        <v>1.6.</v>
      </c>
      <c r="B22" s="178" t="str">
        <f>ORÇAMENTO!C31</f>
        <v>SUB BASE E BASE SOBRE REMENDO</v>
      </c>
      <c r="C22" s="188">
        <f>ORÇAMENTO!H31</f>
        <v>7404.26</v>
      </c>
      <c r="D22" s="183">
        <f t="shared" si="10"/>
        <v>6.450956037494248E-3</v>
      </c>
      <c r="E22" s="16">
        <v>100</v>
      </c>
      <c r="F22" s="15">
        <f t="shared" si="0"/>
        <v>100</v>
      </c>
      <c r="G22" s="16"/>
      <c r="H22" s="15">
        <f t="shared" si="1"/>
        <v>100</v>
      </c>
      <c r="I22" s="16"/>
      <c r="J22" s="15">
        <f t="shared" si="2"/>
        <v>100</v>
      </c>
      <c r="K22" s="16"/>
      <c r="L22" s="104">
        <f t="shared" si="3"/>
        <v>100</v>
      </c>
      <c r="M22" s="207"/>
      <c r="N22" s="15">
        <f t="shared" si="4"/>
        <v>100</v>
      </c>
      <c r="O22" s="17"/>
      <c r="P22" s="15">
        <f t="shared" si="5"/>
        <v>100</v>
      </c>
      <c r="Q22" s="17"/>
      <c r="R22" s="15">
        <f t="shared" si="6"/>
        <v>100</v>
      </c>
      <c r="S22" s="17"/>
      <c r="T22" s="15">
        <f t="shared" si="7"/>
        <v>100</v>
      </c>
      <c r="U22" s="17"/>
      <c r="V22" s="104">
        <f t="shared" si="8"/>
        <v>100</v>
      </c>
      <c r="W22" s="83"/>
      <c r="Y22" t="str">
        <f t="shared" si="9"/>
        <v>PERCENTUAL CORRETO</v>
      </c>
    </row>
    <row r="23" spans="1:25" x14ac:dyDescent="0.25">
      <c r="A23" s="103" t="str">
        <f>ORÇAMENTO!A34</f>
        <v>1.7.</v>
      </c>
      <c r="B23" s="178" t="str">
        <f>ORÇAMENTO!C34</f>
        <v>REVESTIMENTO / RECAPEAMENTO EM C.B.U.Q  DA VIA</v>
      </c>
      <c r="C23" s="188">
        <f>ORÇAMENTO!H34</f>
        <v>967926.97</v>
      </c>
      <c r="D23" s="183">
        <f t="shared" si="10"/>
        <v>0.84330565525454448</v>
      </c>
      <c r="E23" s="16">
        <f>(0.304856940937864*100)</f>
        <v>30.485694093786396</v>
      </c>
      <c r="F23" s="15">
        <f t="shared" si="0"/>
        <v>30.485694093786396</v>
      </c>
      <c r="G23" s="16">
        <f>100-E23</f>
        <v>69.514305906213607</v>
      </c>
      <c r="H23" s="15">
        <f t="shared" si="1"/>
        <v>100</v>
      </c>
      <c r="I23" s="16"/>
      <c r="J23" s="15">
        <f t="shared" si="2"/>
        <v>100</v>
      </c>
      <c r="K23" s="16"/>
      <c r="L23" s="104">
        <f t="shared" si="3"/>
        <v>100</v>
      </c>
      <c r="M23" s="207"/>
      <c r="N23" s="15">
        <f t="shared" si="4"/>
        <v>100</v>
      </c>
      <c r="O23" s="17"/>
      <c r="P23" s="15">
        <f t="shared" si="5"/>
        <v>100</v>
      </c>
      <c r="Q23" s="17"/>
      <c r="R23" s="15">
        <f t="shared" si="6"/>
        <v>100</v>
      </c>
      <c r="S23" s="17"/>
      <c r="T23" s="15">
        <f t="shared" si="7"/>
        <v>100</v>
      </c>
      <c r="U23" s="17"/>
      <c r="V23" s="104">
        <f t="shared" si="8"/>
        <v>100</v>
      </c>
      <c r="W23" s="83"/>
      <c r="Y23" t="str">
        <f t="shared" si="9"/>
        <v>PERCENTUAL CORRETO</v>
      </c>
    </row>
    <row r="24" spans="1:25" x14ac:dyDescent="0.25">
      <c r="A24" s="103" t="str">
        <f>ORÇAMENTO!A39</f>
        <v>1.8.</v>
      </c>
      <c r="B24" s="178" t="str">
        <f>ORÇAMENTO!C39</f>
        <v>EXECUÇÃO DE TRAVESSIA ELEVADAS OU ONDULÇÃO TRANSVERSAL</v>
      </c>
      <c r="C24" s="188">
        <f>ORÇAMENTO!H39</f>
        <v>13874.95</v>
      </c>
      <c r="D24" s="183">
        <f t="shared" si="10"/>
        <v>1.208853990438353E-2</v>
      </c>
      <c r="E24" s="16"/>
      <c r="F24" s="15">
        <f t="shared" si="0"/>
        <v>0</v>
      </c>
      <c r="G24" s="16">
        <v>100</v>
      </c>
      <c r="H24" s="15">
        <f t="shared" si="1"/>
        <v>100</v>
      </c>
      <c r="I24" s="16"/>
      <c r="J24" s="15">
        <f t="shared" si="2"/>
        <v>100</v>
      </c>
      <c r="K24" s="16"/>
      <c r="L24" s="104">
        <f t="shared" si="3"/>
        <v>100</v>
      </c>
      <c r="M24" s="207"/>
      <c r="N24" s="15">
        <f t="shared" si="4"/>
        <v>100</v>
      </c>
      <c r="O24" s="17"/>
      <c r="P24" s="15">
        <f t="shared" si="5"/>
        <v>100</v>
      </c>
      <c r="Q24" s="17"/>
      <c r="R24" s="15">
        <f t="shared" si="6"/>
        <v>100</v>
      </c>
      <c r="S24" s="17"/>
      <c r="T24" s="15">
        <f t="shared" si="7"/>
        <v>100</v>
      </c>
      <c r="U24" s="17"/>
      <c r="V24" s="104">
        <f t="shared" si="8"/>
        <v>100</v>
      </c>
      <c r="W24" s="83"/>
      <c r="Y24" t="str">
        <f t="shared" si="9"/>
        <v>PERCENTUAL CORRETO</v>
      </c>
    </row>
    <row r="25" spans="1:25" ht="23.25" customHeight="1" x14ac:dyDescent="0.25">
      <c r="A25" s="103" t="str">
        <f>ORÇAMENTO!A42</f>
        <v>1.9.</v>
      </c>
      <c r="B25" s="178" t="str">
        <f>ORÇAMENTO!C42</f>
        <v>SINALIZAÇÃO</v>
      </c>
      <c r="C25" s="188">
        <f>ORÇAMENTO!H42</f>
        <v>36075.979999999996</v>
      </c>
      <c r="D25" s="183">
        <f t="shared" si="10"/>
        <v>3.1431170838074528E-2</v>
      </c>
      <c r="E25" s="16"/>
      <c r="F25" s="15">
        <f t="shared" si="0"/>
        <v>0</v>
      </c>
      <c r="G25" s="16">
        <v>100</v>
      </c>
      <c r="H25" s="15">
        <f t="shared" si="1"/>
        <v>100</v>
      </c>
      <c r="I25" s="16"/>
      <c r="J25" s="15">
        <f t="shared" si="2"/>
        <v>100</v>
      </c>
      <c r="K25" s="16"/>
      <c r="L25" s="104">
        <f t="shared" si="3"/>
        <v>100</v>
      </c>
      <c r="M25" s="207"/>
      <c r="N25" s="15">
        <f t="shared" si="4"/>
        <v>100</v>
      </c>
      <c r="O25" s="17"/>
      <c r="P25" s="15">
        <f t="shared" si="5"/>
        <v>100</v>
      </c>
      <c r="Q25" s="17"/>
      <c r="R25" s="15">
        <f t="shared" si="6"/>
        <v>100</v>
      </c>
      <c r="S25" s="17"/>
      <c r="T25" s="15">
        <f t="shared" si="7"/>
        <v>100</v>
      </c>
      <c r="U25" s="17"/>
      <c r="V25" s="104">
        <f t="shared" si="8"/>
        <v>100</v>
      </c>
      <c r="W25" s="83"/>
      <c r="Y25" t="str">
        <f t="shared" si="9"/>
        <v>PERCENTUAL CORRETO</v>
      </c>
    </row>
    <row r="26" spans="1:25" hidden="1" x14ac:dyDescent="0.25">
      <c r="A26" s="103"/>
      <c r="B26" s="178"/>
      <c r="C26" s="188"/>
      <c r="D26" s="183">
        <f t="shared" si="10"/>
        <v>0</v>
      </c>
      <c r="E26" s="16"/>
      <c r="F26" s="15">
        <f t="shared" si="0"/>
        <v>0</v>
      </c>
      <c r="G26" s="16"/>
      <c r="H26" s="15">
        <f t="shared" si="1"/>
        <v>0</v>
      </c>
      <c r="I26" s="16"/>
      <c r="J26" s="15">
        <f t="shared" si="2"/>
        <v>0</v>
      </c>
      <c r="K26" s="16"/>
      <c r="L26" s="104">
        <f t="shared" si="3"/>
        <v>0</v>
      </c>
      <c r="M26" s="207"/>
      <c r="N26" s="15">
        <f t="shared" si="4"/>
        <v>0</v>
      </c>
      <c r="O26" s="17"/>
      <c r="P26" s="15">
        <f t="shared" si="5"/>
        <v>0</v>
      </c>
      <c r="Q26" s="17"/>
      <c r="R26" s="15">
        <f t="shared" si="6"/>
        <v>0</v>
      </c>
      <c r="S26" s="17"/>
      <c r="T26" s="15">
        <f t="shared" si="7"/>
        <v>0</v>
      </c>
      <c r="U26" s="17"/>
      <c r="V26" s="104">
        <f t="shared" si="8"/>
        <v>0</v>
      </c>
      <c r="W26" s="83"/>
      <c r="Y26" t="str">
        <f t="shared" si="9"/>
        <v>REVER PERCENTUAL ATÉ ATINGIR 100%- CASO NECESSÁRIO</v>
      </c>
    </row>
    <row r="27" spans="1:25" hidden="1" x14ac:dyDescent="0.25">
      <c r="A27" s="103"/>
      <c r="B27" s="178"/>
      <c r="C27" s="188"/>
      <c r="D27" s="183">
        <f t="shared" si="10"/>
        <v>0</v>
      </c>
      <c r="E27" s="16"/>
      <c r="F27" s="15">
        <f t="shared" si="0"/>
        <v>0</v>
      </c>
      <c r="G27" s="16"/>
      <c r="H27" s="15">
        <f t="shared" si="1"/>
        <v>0</v>
      </c>
      <c r="I27" s="16"/>
      <c r="J27" s="15">
        <f t="shared" si="2"/>
        <v>0</v>
      </c>
      <c r="K27" s="16"/>
      <c r="L27" s="104">
        <f t="shared" si="3"/>
        <v>0</v>
      </c>
      <c r="M27" s="207"/>
      <c r="N27" s="15">
        <f t="shared" si="4"/>
        <v>0</v>
      </c>
      <c r="O27" s="17"/>
      <c r="P27" s="15">
        <f t="shared" si="5"/>
        <v>0</v>
      </c>
      <c r="Q27" s="17"/>
      <c r="R27" s="15">
        <f t="shared" si="6"/>
        <v>0</v>
      </c>
      <c r="S27" s="17"/>
      <c r="T27" s="15">
        <f t="shared" si="7"/>
        <v>0</v>
      </c>
      <c r="U27" s="17"/>
      <c r="V27" s="104">
        <f t="shared" si="8"/>
        <v>0</v>
      </c>
      <c r="W27" s="83"/>
      <c r="Y27" t="str">
        <f t="shared" si="9"/>
        <v>REVER PERCENTUAL ATÉ ATINGIR 100%- CASO NECESSÁRIO</v>
      </c>
    </row>
    <row r="28" spans="1:25" hidden="1" x14ac:dyDescent="0.25">
      <c r="A28" s="103"/>
      <c r="B28" s="178"/>
      <c r="C28" s="188"/>
      <c r="D28" s="183">
        <f t="shared" si="10"/>
        <v>0</v>
      </c>
      <c r="E28" s="16"/>
      <c r="F28" s="15">
        <f t="shared" si="0"/>
        <v>0</v>
      </c>
      <c r="G28" s="16"/>
      <c r="H28" s="15">
        <f t="shared" si="1"/>
        <v>0</v>
      </c>
      <c r="I28" s="16"/>
      <c r="J28" s="15">
        <f t="shared" si="2"/>
        <v>0</v>
      </c>
      <c r="K28" s="16"/>
      <c r="L28" s="104">
        <f t="shared" si="3"/>
        <v>0</v>
      </c>
      <c r="M28" s="207"/>
      <c r="N28" s="15">
        <f t="shared" si="4"/>
        <v>0</v>
      </c>
      <c r="O28" s="17"/>
      <c r="P28" s="15">
        <f t="shared" si="5"/>
        <v>0</v>
      </c>
      <c r="Q28" s="17"/>
      <c r="R28" s="15">
        <f t="shared" si="6"/>
        <v>0</v>
      </c>
      <c r="S28" s="17"/>
      <c r="T28" s="15">
        <f t="shared" si="7"/>
        <v>0</v>
      </c>
      <c r="U28" s="17"/>
      <c r="V28" s="104">
        <f t="shared" si="8"/>
        <v>0</v>
      </c>
      <c r="W28" s="83"/>
      <c r="Y28" t="str">
        <f t="shared" si="9"/>
        <v>REVER PERCENTUAL ATÉ ATINGIR 100%- CASO NECESSÁRIO</v>
      </c>
    </row>
    <row r="29" spans="1:25" hidden="1" x14ac:dyDescent="0.25">
      <c r="A29" s="103"/>
      <c r="B29" s="178"/>
      <c r="C29" s="188"/>
      <c r="D29" s="183">
        <f t="shared" si="10"/>
        <v>0</v>
      </c>
      <c r="E29" s="16"/>
      <c r="F29" s="15">
        <f t="shared" si="0"/>
        <v>0</v>
      </c>
      <c r="G29" s="16"/>
      <c r="H29" s="15">
        <f t="shared" si="1"/>
        <v>0</v>
      </c>
      <c r="I29" s="16"/>
      <c r="J29" s="15">
        <f t="shared" si="2"/>
        <v>0</v>
      </c>
      <c r="K29" s="16"/>
      <c r="L29" s="104">
        <f t="shared" si="3"/>
        <v>0</v>
      </c>
      <c r="M29" s="207"/>
      <c r="N29" s="15">
        <f t="shared" si="4"/>
        <v>0</v>
      </c>
      <c r="O29" s="17"/>
      <c r="P29" s="15">
        <f t="shared" si="5"/>
        <v>0</v>
      </c>
      <c r="Q29" s="17"/>
      <c r="R29" s="15">
        <f t="shared" si="6"/>
        <v>0</v>
      </c>
      <c r="S29" s="17"/>
      <c r="T29" s="15">
        <f t="shared" si="7"/>
        <v>0</v>
      </c>
      <c r="U29" s="17"/>
      <c r="V29" s="104">
        <f t="shared" si="8"/>
        <v>0</v>
      </c>
      <c r="W29" s="83"/>
      <c r="Y29" t="str">
        <f t="shared" si="9"/>
        <v>REVER PERCENTUAL ATÉ ATINGIR 100%- CASO NECESSÁRIO</v>
      </c>
    </row>
    <row r="30" spans="1:25" hidden="1" x14ac:dyDescent="0.25">
      <c r="A30" s="103"/>
      <c r="B30" s="178"/>
      <c r="C30" s="188"/>
      <c r="D30" s="183">
        <f t="shared" si="10"/>
        <v>0</v>
      </c>
      <c r="E30" s="16"/>
      <c r="F30" s="15">
        <f t="shared" si="0"/>
        <v>0</v>
      </c>
      <c r="G30" s="16"/>
      <c r="H30" s="15">
        <f t="shared" si="1"/>
        <v>0</v>
      </c>
      <c r="I30" s="16"/>
      <c r="J30" s="15">
        <f t="shared" si="2"/>
        <v>0</v>
      </c>
      <c r="K30" s="16"/>
      <c r="L30" s="104">
        <f t="shared" si="3"/>
        <v>0</v>
      </c>
      <c r="M30" s="207"/>
      <c r="N30" s="15">
        <f t="shared" si="4"/>
        <v>0</v>
      </c>
      <c r="O30" s="17"/>
      <c r="P30" s="15">
        <f t="shared" si="5"/>
        <v>0</v>
      </c>
      <c r="Q30" s="17"/>
      <c r="R30" s="15">
        <f t="shared" si="6"/>
        <v>0</v>
      </c>
      <c r="S30" s="17"/>
      <c r="T30" s="15">
        <f t="shared" si="7"/>
        <v>0</v>
      </c>
      <c r="U30" s="17"/>
      <c r="V30" s="104">
        <f t="shared" si="8"/>
        <v>0</v>
      </c>
      <c r="W30" s="83"/>
      <c r="Y30" t="str">
        <f t="shared" si="9"/>
        <v>REVER PERCENTUAL ATÉ ATINGIR 100%- CASO NECESSÁRIO</v>
      </c>
    </row>
    <row r="31" spans="1:25" hidden="1" x14ac:dyDescent="0.25">
      <c r="A31" s="103"/>
      <c r="B31" s="178"/>
      <c r="C31" s="188"/>
      <c r="D31" s="183">
        <f t="shared" si="10"/>
        <v>0</v>
      </c>
      <c r="E31" s="16"/>
      <c r="F31" s="15">
        <f t="shared" si="0"/>
        <v>0</v>
      </c>
      <c r="G31" s="16"/>
      <c r="H31" s="15">
        <f t="shared" si="1"/>
        <v>0</v>
      </c>
      <c r="I31" s="16"/>
      <c r="J31" s="15">
        <f t="shared" si="2"/>
        <v>0</v>
      </c>
      <c r="K31" s="16"/>
      <c r="L31" s="104">
        <f t="shared" si="3"/>
        <v>0</v>
      </c>
      <c r="M31" s="207"/>
      <c r="N31" s="15">
        <f t="shared" si="4"/>
        <v>0</v>
      </c>
      <c r="O31" s="17"/>
      <c r="P31" s="15">
        <f t="shared" si="5"/>
        <v>0</v>
      </c>
      <c r="Q31" s="17"/>
      <c r="R31" s="15">
        <f t="shared" si="6"/>
        <v>0</v>
      </c>
      <c r="S31" s="17"/>
      <c r="T31" s="15">
        <f t="shared" si="7"/>
        <v>0</v>
      </c>
      <c r="U31" s="17"/>
      <c r="V31" s="104">
        <f t="shared" si="8"/>
        <v>0</v>
      </c>
      <c r="W31" s="83"/>
      <c r="Y31" t="str">
        <f t="shared" si="9"/>
        <v>REVER PERCENTUAL ATÉ ATINGIR 100%- CASO NECESSÁRIO</v>
      </c>
    </row>
    <row r="32" spans="1:25" hidden="1" x14ac:dyDescent="0.25">
      <c r="A32" s="103"/>
      <c r="B32" s="178"/>
      <c r="C32" s="188"/>
      <c r="D32" s="183">
        <f t="shared" si="10"/>
        <v>0</v>
      </c>
      <c r="E32" s="16"/>
      <c r="F32" s="15">
        <f t="shared" si="0"/>
        <v>0</v>
      </c>
      <c r="G32" s="16"/>
      <c r="H32" s="15">
        <f t="shared" si="1"/>
        <v>0</v>
      </c>
      <c r="I32" s="16"/>
      <c r="J32" s="15">
        <f t="shared" si="2"/>
        <v>0</v>
      </c>
      <c r="K32" s="16"/>
      <c r="L32" s="104">
        <f t="shared" si="3"/>
        <v>0</v>
      </c>
      <c r="M32" s="207"/>
      <c r="N32" s="15">
        <f t="shared" si="4"/>
        <v>0</v>
      </c>
      <c r="O32" s="17"/>
      <c r="P32" s="15">
        <f t="shared" si="5"/>
        <v>0</v>
      </c>
      <c r="Q32" s="17"/>
      <c r="R32" s="15">
        <f t="shared" si="6"/>
        <v>0</v>
      </c>
      <c r="S32" s="17"/>
      <c r="T32" s="15">
        <f t="shared" si="7"/>
        <v>0</v>
      </c>
      <c r="U32" s="17"/>
      <c r="V32" s="104">
        <f t="shared" si="8"/>
        <v>0</v>
      </c>
      <c r="W32" s="83"/>
      <c r="Y32" t="str">
        <f t="shared" si="9"/>
        <v>REVER PERCENTUAL ATÉ ATINGIR 100%- CASO NECESSÁRIO</v>
      </c>
    </row>
    <row r="33" spans="1:25" hidden="1" x14ac:dyDescent="0.25">
      <c r="A33" s="103"/>
      <c r="B33" s="178"/>
      <c r="C33" s="188"/>
      <c r="D33" s="183">
        <f t="shared" si="10"/>
        <v>0</v>
      </c>
      <c r="E33" s="16"/>
      <c r="F33" s="15">
        <f t="shared" si="0"/>
        <v>0</v>
      </c>
      <c r="G33" s="16"/>
      <c r="H33" s="15">
        <f t="shared" si="1"/>
        <v>0</v>
      </c>
      <c r="I33" s="16"/>
      <c r="J33" s="15">
        <f t="shared" si="2"/>
        <v>0</v>
      </c>
      <c r="K33" s="16"/>
      <c r="L33" s="104">
        <f t="shared" si="3"/>
        <v>0</v>
      </c>
      <c r="M33" s="207"/>
      <c r="N33" s="15">
        <f t="shared" si="4"/>
        <v>0</v>
      </c>
      <c r="O33" s="17"/>
      <c r="P33" s="15">
        <f t="shared" si="5"/>
        <v>0</v>
      </c>
      <c r="Q33" s="17"/>
      <c r="R33" s="15">
        <f t="shared" si="6"/>
        <v>0</v>
      </c>
      <c r="S33" s="17"/>
      <c r="T33" s="15">
        <f t="shared" si="7"/>
        <v>0</v>
      </c>
      <c r="U33" s="17"/>
      <c r="V33" s="104">
        <f t="shared" si="8"/>
        <v>0</v>
      </c>
      <c r="W33" s="83"/>
      <c r="Y33" t="str">
        <f t="shared" si="9"/>
        <v>REVER PERCENTUAL ATÉ ATINGIR 100%- CASO NECESSÁRIO</v>
      </c>
    </row>
    <row r="34" spans="1:25" hidden="1" x14ac:dyDescent="0.25">
      <c r="A34" s="103"/>
      <c r="B34" s="178"/>
      <c r="C34" s="188"/>
      <c r="D34" s="183">
        <f t="shared" si="10"/>
        <v>0</v>
      </c>
      <c r="E34" s="16"/>
      <c r="F34" s="15">
        <f t="shared" si="0"/>
        <v>0</v>
      </c>
      <c r="G34" s="16"/>
      <c r="H34" s="15">
        <f t="shared" si="1"/>
        <v>0</v>
      </c>
      <c r="I34" s="16"/>
      <c r="J34" s="15">
        <f t="shared" si="2"/>
        <v>0</v>
      </c>
      <c r="K34" s="16"/>
      <c r="L34" s="104">
        <f t="shared" si="3"/>
        <v>0</v>
      </c>
      <c r="M34" s="207"/>
      <c r="N34" s="15">
        <f t="shared" si="4"/>
        <v>0</v>
      </c>
      <c r="O34" s="17"/>
      <c r="P34" s="15">
        <f t="shared" si="5"/>
        <v>0</v>
      </c>
      <c r="Q34" s="17"/>
      <c r="R34" s="15">
        <f t="shared" si="6"/>
        <v>0</v>
      </c>
      <c r="S34" s="17"/>
      <c r="T34" s="15">
        <f t="shared" si="7"/>
        <v>0</v>
      </c>
      <c r="U34" s="17"/>
      <c r="V34" s="104">
        <f t="shared" si="8"/>
        <v>0</v>
      </c>
      <c r="W34" s="83"/>
      <c r="Y34" t="str">
        <f t="shared" si="9"/>
        <v>REVER PERCENTUAL ATÉ ATINGIR 100%- CASO NECESSÁRIO</v>
      </c>
    </row>
    <row r="35" spans="1:25" hidden="1" x14ac:dyDescent="0.25">
      <c r="A35" s="103"/>
      <c r="B35" s="178"/>
      <c r="C35" s="188"/>
      <c r="D35" s="183">
        <f t="shared" si="10"/>
        <v>0</v>
      </c>
      <c r="E35" s="16"/>
      <c r="F35" s="15">
        <f t="shared" si="0"/>
        <v>0</v>
      </c>
      <c r="G35" s="16"/>
      <c r="H35" s="15">
        <f t="shared" si="1"/>
        <v>0</v>
      </c>
      <c r="I35" s="16"/>
      <c r="J35" s="15">
        <f t="shared" si="2"/>
        <v>0</v>
      </c>
      <c r="K35" s="16"/>
      <c r="L35" s="104">
        <f t="shared" si="3"/>
        <v>0</v>
      </c>
      <c r="M35" s="207"/>
      <c r="N35" s="15">
        <f t="shared" si="4"/>
        <v>0</v>
      </c>
      <c r="O35" s="17"/>
      <c r="P35" s="15">
        <f t="shared" si="5"/>
        <v>0</v>
      </c>
      <c r="Q35" s="17"/>
      <c r="R35" s="15">
        <f t="shared" si="6"/>
        <v>0</v>
      </c>
      <c r="S35" s="17"/>
      <c r="T35" s="15">
        <f t="shared" si="7"/>
        <v>0</v>
      </c>
      <c r="U35" s="17"/>
      <c r="V35" s="104">
        <f t="shared" si="8"/>
        <v>0</v>
      </c>
      <c r="W35" s="83"/>
      <c r="Y35" t="str">
        <f t="shared" si="9"/>
        <v>REVER PERCENTUAL ATÉ ATINGIR 100%- CASO NECESSÁRIO</v>
      </c>
    </row>
    <row r="36" spans="1:25" hidden="1" x14ac:dyDescent="0.25">
      <c r="A36" s="103"/>
      <c r="B36" s="178"/>
      <c r="C36" s="188"/>
      <c r="D36" s="183">
        <f t="shared" si="10"/>
        <v>0</v>
      </c>
      <c r="E36" s="16"/>
      <c r="F36" s="15">
        <f t="shared" si="0"/>
        <v>0</v>
      </c>
      <c r="G36" s="16"/>
      <c r="H36" s="15">
        <f t="shared" si="1"/>
        <v>0</v>
      </c>
      <c r="I36" s="16"/>
      <c r="J36" s="15">
        <f t="shared" si="2"/>
        <v>0</v>
      </c>
      <c r="K36" s="16"/>
      <c r="L36" s="104">
        <f t="shared" si="3"/>
        <v>0</v>
      </c>
      <c r="M36" s="207"/>
      <c r="N36" s="15">
        <f t="shared" si="4"/>
        <v>0</v>
      </c>
      <c r="O36" s="17"/>
      <c r="P36" s="15">
        <f t="shared" si="5"/>
        <v>0</v>
      </c>
      <c r="Q36" s="17"/>
      <c r="R36" s="15">
        <f t="shared" si="6"/>
        <v>0</v>
      </c>
      <c r="S36" s="17"/>
      <c r="T36" s="15">
        <f t="shared" si="7"/>
        <v>0</v>
      </c>
      <c r="U36" s="17"/>
      <c r="V36" s="104">
        <f t="shared" si="8"/>
        <v>0</v>
      </c>
      <c r="W36" s="83"/>
      <c r="Y36" t="str">
        <f t="shared" si="9"/>
        <v>REVER PERCENTUAL ATÉ ATINGIR 100%- CASO NECESSÁRIO</v>
      </c>
    </row>
    <row r="37" spans="1:25" hidden="1" x14ac:dyDescent="0.25">
      <c r="A37" s="103"/>
      <c r="B37" s="178"/>
      <c r="C37" s="188"/>
      <c r="D37" s="183">
        <f t="shared" si="10"/>
        <v>0</v>
      </c>
      <c r="E37" s="16"/>
      <c r="F37" s="15">
        <f t="shared" si="0"/>
        <v>0</v>
      </c>
      <c r="G37" s="16"/>
      <c r="H37" s="15">
        <f t="shared" si="1"/>
        <v>0</v>
      </c>
      <c r="I37" s="16"/>
      <c r="J37" s="15">
        <f t="shared" si="2"/>
        <v>0</v>
      </c>
      <c r="K37" s="16"/>
      <c r="L37" s="104">
        <f t="shared" si="3"/>
        <v>0</v>
      </c>
      <c r="M37" s="207"/>
      <c r="N37" s="15">
        <f t="shared" si="4"/>
        <v>0</v>
      </c>
      <c r="O37" s="17"/>
      <c r="P37" s="15">
        <f t="shared" si="5"/>
        <v>0</v>
      </c>
      <c r="Q37" s="17"/>
      <c r="R37" s="15">
        <f t="shared" si="6"/>
        <v>0</v>
      </c>
      <c r="S37" s="17"/>
      <c r="T37" s="15">
        <f t="shared" si="7"/>
        <v>0</v>
      </c>
      <c r="U37" s="17"/>
      <c r="V37" s="104">
        <f t="shared" si="8"/>
        <v>0</v>
      </c>
      <c r="W37" s="83"/>
      <c r="Y37" t="str">
        <f t="shared" si="9"/>
        <v>REVER PERCENTUAL ATÉ ATINGIR 100%- CASO NECESSÁRIO</v>
      </c>
    </row>
    <row r="38" spans="1:25" hidden="1" x14ac:dyDescent="0.25">
      <c r="A38" s="103"/>
      <c r="B38" s="178"/>
      <c r="C38" s="188"/>
      <c r="D38" s="183">
        <f t="shared" si="10"/>
        <v>0</v>
      </c>
      <c r="E38" s="16"/>
      <c r="F38" s="15">
        <f t="shared" si="0"/>
        <v>0</v>
      </c>
      <c r="G38" s="16"/>
      <c r="H38" s="15">
        <f t="shared" si="1"/>
        <v>0</v>
      </c>
      <c r="I38" s="16"/>
      <c r="J38" s="15">
        <f t="shared" si="2"/>
        <v>0</v>
      </c>
      <c r="K38" s="16"/>
      <c r="L38" s="104">
        <f t="shared" si="3"/>
        <v>0</v>
      </c>
      <c r="M38" s="207"/>
      <c r="N38" s="15">
        <f t="shared" si="4"/>
        <v>0</v>
      </c>
      <c r="O38" s="17"/>
      <c r="P38" s="15">
        <f t="shared" si="5"/>
        <v>0</v>
      </c>
      <c r="Q38" s="17"/>
      <c r="R38" s="15">
        <f t="shared" si="6"/>
        <v>0</v>
      </c>
      <c r="S38" s="17"/>
      <c r="T38" s="15">
        <f t="shared" si="7"/>
        <v>0</v>
      </c>
      <c r="U38" s="17"/>
      <c r="V38" s="104">
        <f t="shared" si="8"/>
        <v>0</v>
      </c>
      <c r="W38" s="83"/>
      <c r="Y38" t="str">
        <f t="shared" si="9"/>
        <v>REVER PERCENTUAL ATÉ ATINGIR 100%- CASO NECESSÁRIO</v>
      </c>
    </row>
    <row r="39" spans="1:25" hidden="1" x14ac:dyDescent="0.25">
      <c r="A39" s="103"/>
      <c r="B39" s="178"/>
      <c r="C39" s="188"/>
      <c r="D39" s="183">
        <f t="shared" si="10"/>
        <v>0</v>
      </c>
      <c r="E39" s="16"/>
      <c r="F39" s="15">
        <f t="shared" si="0"/>
        <v>0</v>
      </c>
      <c r="G39" s="16"/>
      <c r="H39" s="15">
        <f t="shared" si="1"/>
        <v>0</v>
      </c>
      <c r="I39" s="16"/>
      <c r="J39" s="15">
        <f t="shared" si="2"/>
        <v>0</v>
      </c>
      <c r="K39" s="16"/>
      <c r="L39" s="104">
        <f t="shared" si="3"/>
        <v>0</v>
      </c>
      <c r="M39" s="207"/>
      <c r="N39" s="15">
        <f t="shared" si="4"/>
        <v>0</v>
      </c>
      <c r="O39" s="17"/>
      <c r="P39" s="15">
        <f t="shared" si="5"/>
        <v>0</v>
      </c>
      <c r="Q39" s="17"/>
      <c r="R39" s="15">
        <f t="shared" si="6"/>
        <v>0</v>
      </c>
      <c r="S39" s="17"/>
      <c r="T39" s="15">
        <f t="shared" si="7"/>
        <v>0</v>
      </c>
      <c r="U39" s="17"/>
      <c r="V39" s="104">
        <f t="shared" si="8"/>
        <v>0</v>
      </c>
      <c r="W39" s="83"/>
      <c r="Y39" t="str">
        <f t="shared" si="9"/>
        <v>REVER PERCENTUAL ATÉ ATINGIR 100%- CASO NECESSÁRIO</v>
      </c>
    </row>
    <row r="40" spans="1:25" hidden="1" x14ac:dyDescent="0.25">
      <c r="A40" s="103"/>
      <c r="B40" s="178"/>
      <c r="C40" s="188"/>
      <c r="D40" s="183">
        <f t="shared" si="10"/>
        <v>0</v>
      </c>
      <c r="E40" s="16"/>
      <c r="F40" s="15">
        <f t="shared" si="0"/>
        <v>0</v>
      </c>
      <c r="G40" s="16"/>
      <c r="H40" s="15">
        <f t="shared" si="1"/>
        <v>0</v>
      </c>
      <c r="I40" s="16"/>
      <c r="J40" s="15">
        <f t="shared" si="2"/>
        <v>0</v>
      </c>
      <c r="K40" s="16"/>
      <c r="L40" s="104">
        <f t="shared" si="3"/>
        <v>0</v>
      </c>
      <c r="M40" s="207"/>
      <c r="N40" s="15">
        <f t="shared" si="4"/>
        <v>0</v>
      </c>
      <c r="O40" s="17"/>
      <c r="P40" s="15">
        <f t="shared" si="5"/>
        <v>0</v>
      </c>
      <c r="Q40" s="17"/>
      <c r="R40" s="15">
        <f t="shared" si="6"/>
        <v>0</v>
      </c>
      <c r="S40" s="17"/>
      <c r="T40" s="15">
        <f t="shared" si="7"/>
        <v>0</v>
      </c>
      <c r="U40" s="17"/>
      <c r="V40" s="104">
        <f t="shared" si="8"/>
        <v>0</v>
      </c>
      <c r="W40" s="83"/>
      <c r="Y40" t="str">
        <f t="shared" si="9"/>
        <v>REVER PERCENTUAL ATÉ ATINGIR 100%- CASO NECESSÁRIO</v>
      </c>
    </row>
    <row r="41" spans="1:25" hidden="1" x14ac:dyDescent="0.25">
      <c r="A41" s="103"/>
      <c r="B41" s="178"/>
      <c r="C41" s="188"/>
      <c r="D41" s="183">
        <f t="shared" si="10"/>
        <v>0</v>
      </c>
      <c r="E41" s="16"/>
      <c r="F41" s="15">
        <f t="shared" ref="F41:F43" si="11">E41</f>
        <v>0</v>
      </c>
      <c r="G41" s="16"/>
      <c r="H41" s="15">
        <f>F41+G41</f>
        <v>0</v>
      </c>
      <c r="I41" s="16"/>
      <c r="J41" s="15">
        <f>H41+I41</f>
        <v>0</v>
      </c>
      <c r="K41" s="16"/>
      <c r="L41" s="104">
        <f>J41+K41</f>
        <v>0</v>
      </c>
      <c r="M41" s="207"/>
      <c r="N41" s="15">
        <f>L41+M41</f>
        <v>0</v>
      </c>
      <c r="O41" s="17"/>
      <c r="P41" s="15">
        <f>N41+O41</f>
        <v>0</v>
      </c>
      <c r="Q41" s="17"/>
      <c r="R41" s="15">
        <f>P41+Q41</f>
        <v>0</v>
      </c>
      <c r="S41" s="17"/>
      <c r="T41" s="15">
        <f>R41+S41</f>
        <v>0</v>
      </c>
      <c r="U41" s="17"/>
      <c r="V41" s="104">
        <f>T41+U41</f>
        <v>0</v>
      </c>
      <c r="W41" s="83"/>
      <c r="Y41" t="str">
        <f t="shared" si="9"/>
        <v>REVER PERCENTUAL ATÉ ATINGIR 100%- CASO NECESSÁRIO</v>
      </c>
    </row>
    <row r="42" spans="1:25" hidden="1" x14ac:dyDescent="0.25">
      <c r="A42" s="103"/>
      <c r="B42" s="178"/>
      <c r="C42" s="188"/>
      <c r="D42" s="183">
        <f t="shared" si="10"/>
        <v>0</v>
      </c>
      <c r="E42" s="16"/>
      <c r="F42" s="15">
        <f t="shared" si="11"/>
        <v>0</v>
      </c>
      <c r="G42" s="16"/>
      <c r="H42" s="15">
        <f t="shared" ref="H42" si="12">F42+G42</f>
        <v>0</v>
      </c>
      <c r="I42" s="16"/>
      <c r="J42" s="15">
        <f t="shared" ref="J42" si="13">H42+I42</f>
        <v>0</v>
      </c>
      <c r="K42" s="16"/>
      <c r="L42" s="104">
        <f t="shared" ref="L42" si="14">J42+K42</f>
        <v>0</v>
      </c>
      <c r="M42" s="207"/>
      <c r="N42" s="15">
        <f t="shared" ref="N42" si="15">L42+M42</f>
        <v>0</v>
      </c>
      <c r="O42" s="17"/>
      <c r="P42" s="15">
        <f t="shared" ref="P42" si="16">N42+O42</f>
        <v>0</v>
      </c>
      <c r="Q42" s="17"/>
      <c r="R42" s="15">
        <f t="shared" ref="R42:R43" si="17">P42+Q42</f>
        <v>0</v>
      </c>
      <c r="S42" s="17"/>
      <c r="T42" s="15">
        <f t="shared" ref="T42:T43" si="18">R42+S42</f>
        <v>0</v>
      </c>
      <c r="U42" s="17"/>
      <c r="V42" s="104">
        <f t="shared" ref="V42:V43" si="19">T42+U42</f>
        <v>0</v>
      </c>
      <c r="W42" s="83"/>
      <c r="Y42" t="str">
        <f t="shared" si="9"/>
        <v>REVER PERCENTUAL ATÉ ATINGIR 100%- CASO NECESSÁRIO</v>
      </c>
    </row>
    <row r="43" spans="1:25" x14ac:dyDescent="0.25">
      <c r="A43" s="103"/>
      <c r="B43" s="178"/>
      <c r="C43" s="188"/>
      <c r="D43" s="184">
        <f>((C43*100)/$C$45)/100</f>
        <v>0</v>
      </c>
      <c r="E43" s="16"/>
      <c r="F43" s="15">
        <f t="shared" si="11"/>
        <v>0</v>
      </c>
      <c r="G43" s="16"/>
      <c r="H43" s="15">
        <f t="shared" ref="H43" si="20">F43+G43</f>
        <v>0</v>
      </c>
      <c r="I43" s="16"/>
      <c r="J43" s="15">
        <f t="shared" ref="J43" si="21">H43+I43</f>
        <v>0</v>
      </c>
      <c r="K43" s="76"/>
      <c r="L43" s="104">
        <f t="shared" ref="L43" si="22">J43+K43</f>
        <v>0</v>
      </c>
      <c r="M43" s="208"/>
      <c r="N43" s="15">
        <f t="shared" ref="N43" si="23">L43+M43</f>
        <v>0</v>
      </c>
      <c r="O43" s="77"/>
      <c r="P43" s="15">
        <f t="shared" ref="P43" si="24">N43+O43</f>
        <v>0</v>
      </c>
      <c r="Q43" s="77"/>
      <c r="R43" s="15">
        <f t="shared" si="17"/>
        <v>0</v>
      </c>
      <c r="S43" s="77"/>
      <c r="T43" s="15">
        <f t="shared" si="18"/>
        <v>0</v>
      </c>
      <c r="U43" s="77"/>
      <c r="V43" s="104">
        <f t="shared" si="19"/>
        <v>0</v>
      </c>
      <c r="W43" s="83"/>
    </row>
    <row r="44" spans="1:25" x14ac:dyDescent="0.25">
      <c r="A44" s="105"/>
      <c r="B44" s="179" t="s">
        <v>26</v>
      </c>
      <c r="C44" s="189">
        <f>C45/SUM(C17:C42)</f>
        <v>1</v>
      </c>
      <c r="D44" s="185">
        <f>SUM(D17:D43)</f>
        <v>1.0000000000000002</v>
      </c>
      <c r="E44" s="20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0.35839309421600646</v>
      </c>
      <c r="F44" s="20">
        <f>E44</f>
        <v>0.35839309421600646</v>
      </c>
      <c r="G44" s="20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0.64160690578399371</v>
      </c>
      <c r="H44" s="20">
        <f>F44+G44</f>
        <v>1.0000000000000002</v>
      </c>
      <c r="I44" s="20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20">
        <f>H44+I44</f>
        <v>1.0000000000000002</v>
      </c>
      <c r="K44" s="20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213">
        <f>J44+K44</f>
        <v>1.0000000000000002</v>
      </c>
      <c r="M44" s="209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0">
        <f>L44+M44</f>
        <v>1.0000000000000002</v>
      </c>
      <c r="O44" s="20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0">
        <f>N44+O44</f>
        <v>1.0000000000000002</v>
      </c>
      <c r="Q44" s="20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0">
        <f>P44+Q44</f>
        <v>1.0000000000000002</v>
      </c>
      <c r="S44" s="20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0">
        <f>R44+S44</f>
        <v>1.0000000000000002</v>
      </c>
      <c r="U44" s="20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0">
        <f>T44+U44</f>
        <v>1.0000000000000002</v>
      </c>
      <c r="W44" s="84"/>
    </row>
    <row r="45" spans="1:25" x14ac:dyDescent="0.25">
      <c r="A45" s="106"/>
      <c r="B45" s="180" t="s">
        <v>27</v>
      </c>
      <c r="C45" s="190">
        <f>SUM(C17:C43)</f>
        <v>1147777.1599999999</v>
      </c>
      <c r="D45" s="185">
        <f>D44</f>
        <v>1.0000000000000002</v>
      </c>
      <c r="E45" s="136">
        <f>($C$45*E44)</f>
        <v>411355.40784286027</v>
      </c>
      <c r="F45" s="136"/>
      <c r="G45" s="136">
        <f t="shared" ref="G45" si="25">($C$45*G44)</f>
        <v>736421.75215713982</v>
      </c>
      <c r="H45" s="136"/>
      <c r="I45" s="136">
        <f t="shared" ref="I45" si="26">($C$45*I44)</f>
        <v>0</v>
      </c>
      <c r="J45" s="136"/>
      <c r="K45" s="136">
        <f t="shared" ref="K45" si="27">($C$45*K44)</f>
        <v>0</v>
      </c>
      <c r="L45" s="141"/>
      <c r="M45" s="210">
        <f t="shared" ref="M45" si="28">($C$45*M44)</f>
        <v>0</v>
      </c>
      <c r="N45" s="136"/>
      <c r="O45" s="136">
        <f t="shared" ref="O45" si="29">($C$45*O44)</f>
        <v>0</v>
      </c>
      <c r="P45" s="136"/>
      <c r="Q45" s="136">
        <f t="shared" ref="Q45" si="30">($C$45*Q44)</f>
        <v>0</v>
      </c>
      <c r="R45" s="136"/>
      <c r="S45" s="136">
        <f t="shared" ref="S45" si="31">($C$45*S44)</f>
        <v>0</v>
      </c>
      <c r="T45" s="136"/>
      <c r="U45" s="136">
        <f t="shared" ref="U45" si="32">($C$45*U44)</f>
        <v>0</v>
      </c>
      <c r="V45" s="141"/>
      <c r="W45" s="85"/>
    </row>
    <row r="46" spans="1:25" ht="15.75" thickBot="1" x14ac:dyDescent="0.3">
      <c r="A46" s="107"/>
      <c r="B46" s="181" t="s">
        <v>28</v>
      </c>
      <c r="C46" s="191"/>
      <c r="D46" s="186"/>
      <c r="E46" s="139">
        <f>E45</f>
        <v>411355.40784286027</v>
      </c>
      <c r="F46" s="139"/>
      <c r="G46" s="139">
        <f>G45+E46</f>
        <v>1147777.1600000001</v>
      </c>
      <c r="H46" s="139"/>
      <c r="I46" s="139">
        <f t="shared" ref="I46" si="33">I45+G46</f>
        <v>1147777.1600000001</v>
      </c>
      <c r="J46" s="139"/>
      <c r="K46" s="139">
        <f t="shared" ref="K46" si="34">K45+I46</f>
        <v>1147777.1600000001</v>
      </c>
      <c r="L46" s="142"/>
      <c r="M46" s="211">
        <f t="shared" ref="M46" si="35">M45+K46</f>
        <v>1147777.1600000001</v>
      </c>
      <c r="N46" s="139"/>
      <c r="O46" s="139">
        <f t="shared" ref="O46" si="36">O45+M46</f>
        <v>1147777.1600000001</v>
      </c>
      <c r="P46" s="139"/>
      <c r="Q46" s="139">
        <f t="shared" ref="Q46" si="37">Q45+O46</f>
        <v>1147777.1600000001</v>
      </c>
      <c r="R46" s="139"/>
      <c r="S46" s="139">
        <f t="shared" ref="S46" si="38">S45+Q46</f>
        <v>1147777.1600000001</v>
      </c>
      <c r="T46" s="139"/>
      <c r="U46" s="139">
        <f t="shared" ref="U46" si="39">U45+S46</f>
        <v>1147777.1600000001</v>
      </c>
      <c r="V46" s="142"/>
      <c r="W46" s="85"/>
    </row>
    <row r="48" spans="1:25" x14ac:dyDescent="0.25">
      <c r="A48" s="78"/>
      <c r="B48" s="78"/>
      <c r="C48" s="19"/>
      <c r="D48" s="78"/>
      <c r="E48" s="78"/>
      <c r="F48" s="78"/>
      <c r="G48" s="78"/>
      <c r="H48" s="78"/>
      <c r="I48" s="78"/>
      <c r="J48" s="78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spans="1:23" x14ac:dyDescent="0.25">
      <c r="A49" s="19" t="s">
        <v>31</v>
      </c>
      <c r="B49" s="19"/>
      <c r="C49" s="19"/>
      <c r="D49" s="19" t="s">
        <v>70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</row>
    <row r="50" spans="1:23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</row>
    <row r="51" spans="1:23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</row>
    <row r="52" spans="1:23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</row>
    <row r="53" spans="1:23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</row>
    <row r="54" spans="1:23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</row>
    <row r="55" spans="1:23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</row>
    <row r="56" spans="1:23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</row>
    <row r="57" spans="1:23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</row>
  </sheetData>
  <sheetProtection algorithmName="SHA-512" hashValue="R+bLct/OiUXKWJOFy92qL2Z8cC0WfvW5e6XI+UCZWi3ct9Br5bJQNlncnAvojXioweS08YHaxxZ8bJ9i9kL6QQ==" saltValue="uizfzeXfB4GMkbLfMW0KgQ==" spinCount="100000" sheet="1" objects="1" scenarios="1" selectLockedCells="1"/>
  <mergeCells count="32">
    <mergeCell ref="A12:L12"/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P17:P43 R17:R43 N17:N42 L17:L42 J17:J42 H17:H42 F17:F43 T17:T43 V17:V43">
    <cfRule type="cellIs" dxfId="8" priority="19" stopIfTrue="1" operator="equal">
      <formula>D17+F17-100</formula>
    </cfRule>
  </conditionalFormatting>
  <conditionalFormatting sqref="N43">
    <cfRule type="cellIs" dxfId="7" priority="18" stopIfTrue="1" operator="equal">
      <formula>L43+N43-100</formula>
    </cfRule>
  </conditionalFormatting>
  <conditionalFormatting sqref="L43">
    <cfRule type="cellIs" dxfId="6" priority="17" stopIfTrue="1" operator="equal">
      <formula>J43+L43-100</formula>
    </cfRule>
  </conditionalFormatting>
  <conditionalFormatting sqref="J43">
    <cfRule type="cellIs" dxfId="5" priority="16" stopIfTrue="1" operator="equal">
      <formula>H43+J43-100</formula>
    </cfRule>
  </conditionalFormatting>
  <conditionalFormatting sqref="H43">
    <cfRule type="cellIs" dxfId="4" priority="15" stopIfTrue="1" operator="equal">
      <formula>F43+H43-100</formula>
    </cfRule>
  </conditionalFormatting>
  <conditionalFormatting sqref="F17:F43 H17:H43 J17:J43 L17:L43 N17:N43 P17:P43 V17:W43 R17:R43 T17:T43">
    <cfRule type="cellIs" dxfId="3" priority="8" operator="equal">
      <formula>0</formula>
    </cfRule>
  </conditionalFormatting>
  <conditionalFormatting sqref="W17:W43">
    <cfRule type="cellIs" dxfId="2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99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6"/>
  <sheetViews>
    <sheetView topLeftCell="A19" workbookViewId="0">
      <selection activeCell="K15" sqref="K1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34"/>
      <c r="B1" s="34"/>
      <c r="C1" s="34"/>
      <c r="D1" s="34"/>
      <c r="E1" s="34"/>
    </row>
    <row r="2" spans="1:5" x14ac:dyDescent="0.25">
      <c r="A2" s="34"/>
      <c r="B2" s="34"/>
      <c r="C2" s="34"/>
      <c r="D2" s="34"/>
      <c r="E2" s="34"/>
    </row>
    <row r="3" spans="1:5" x14ac:dyDescent="0.25">
      <c r="A3" s="34"/>
      <c r="B3" s="34"/>
      <c r="C3" s="34"/>
      <c r="D3" s="34"/>
      <c r="E3" s="34"/>
    </row>
    <row r="4" spans="1:5" x14ac:dyDescent="0.25">
      <c r="A4" s="34"/>
      <c r="B4" s="34"/>
      <c r="C4" s="34"/>
      <c r="D4" s="34"/>
      <c r="E4" s="34"/>
    </row>
    <row r="5" spans="1:5" x14ac:dyDescent="0.25">
      <c r="A5" s="34"/>
      <c r="B5" s="34"/>
      <c r="C5" s="34"/>
      <c r="D5" s="34"/>
      <c r="E5" s="34"/>
    </row>
    <row r="6" spans="1:5" x14ac:dyDescent="0.25">
      <c r="A6" s="34"/>
      <c r="B6" s="34"/>
      <c r="C6" s="34"/>
      <c r="D6" s="34"/>
      <c r="E6" s="34"/>
    </row>
    <row r="7" spans="1:5" x14ac:dyDescent="0.25">
      <c r="A7" s="150" t="s">
        <v>63</v>
      </c>
      <c r="B7" s="150"/>
      <c r="C7" s="150"/>
      <c r="D7" s="34"/>
      <c r="E7" s="51" t="s">
        <v>64</v>
      </c>
    </row>
    <row r="8" spans="1:5" x14ac:dyDescent="0.25">
      <c r="A8" s="34"/>
      <c r="B8" s="72"/>
      <c r="C8" s="72"/>
      <c r="D8" s="72"/>
      <c r="E8" s="73" t="s">
        <v>65</v>
      </c>
    </row>
    <row r="9" spans="1:5" x14ac:dyDescent="0.25">
      <c r="A9" s="34"/>
      <c r="B9" s="34"/>
      <c r="C9" s="34"/>
      <c r="D9" s="34"/>
      <c r="E9" s="34"/>
    </row>
    <row r="10" spans="1:5" x14ac:dyDescent="0.25">
      <c r="A10" s="74" t="s">
        <v>32</v>
      </c>
      <c r="B10" s="74" t="s">
        <v>86</v>
      </c>
      <c r="C10" s="171" t="s">
        <v>33</v>
      </c>
      <c r="D10" s="172"/>
      <c r="E10" s="173"/>
    </row>
    <row r="11" spans="1:5" x14ac:dyDescent="0.25">
      <c r="A11" s="27"/>
      <c r="B11" s="27"/>
      <c r="C11" s="174" t="str">
        <f>Import.Município</f>
        <v>CORONEL VIVIDA - PR</v>
      </c>
      <c r="D11" s="175"/>
      <c r="E11" s="176"/>
    </row>
    <row r="12" spans="1:5" x14ac:dyDescent="0.25">
      <c r="A12" s="28"/>
      <c r="B12" s="28"/>
      <c r="C12" s="29"/>
      <c r="D12" s="28"/>
      <c r="E12" s="28"/>
    </row>
    <row r="13" spans="1:5" ht="15" customHeight="1" x14ac:dyDescent="0.25">
      <c r="A13" s="75" t="s">
        <v>34</v>
      </c>
      <c r="B13" s="163" t="str">
        <f>ORÇAMENTO!A7</f>
        <v>OBJETO: PAVIMENTAÇÃO EM C.B.U.Q - DIVERSAS RUAS DO MUNICIPIO DE CORONEL VIVIDA - PR</v>
      </c>
      <c r="C13" s="165" t="str">
        <f>ORÇAMENTO!A8</f>
        <v>LOCALIZAÇÃO: 
RUA UBALDINO DO AMARAL (entre a Rua XV de Novembro e Rua Luiz Stédile)
RUA DESEMBARGADOR MOTTA (entre a Avenida Generoso Marque e Rua Pedro Polesse + 24,1m)
RUA MAJOR ESTEVÃO RIBEIRO DO NASCIMENTO (entre a Rua Primo Zeni e Rua Ricardo Bortolon + 13,97m)</v>
      </c>
      <c r="D13" s="166"/>
      <c r="E13" s="167"/>
    </row>
    <row r="14" spans="1:5" ht="87" customHeight="1" x14ac:dyDescent="0.25">
      <c r="A14" s="30" t="s">
        <v>66</v>
      </c>
      <c r="B14" s="164"/>
      <c r="C14" s="168"/>
      <c r="D14" s="169"/>
      <c r="E14" s="170"/>
    </row>
    <row r="15" spans="1:5" x14ac:dyDescent="0.25">
      <c r="A15" s="31"/>
      <c r="B15" s="31"/>
      <c r="C15" s="32"/>
      <c r="D15" s="32"/>
      <c r="E15" s="31"/>
    </row>
    <row r="16" spans="1:5" x14ac:dyDescent="0.25">
      <c r="A16" s="33" t="s">
        <v>35</v>
      </c>
      <c r="B16" s="31"/>
      <c r="C16" s="32"/>
      <c r="D16" s="32"/>
      <c r="E16" s="31"/>
    </row>
    <row r="17" spans="1:12" x14ac:dyDescent="0.25">
      <c r="A17" s="144" t="s">
        <v>36</v>
      </c>
      <c r="B17" s="144"/>
      <c r="C17" s="144"/>
      <c r="D17" s="144"/>
      <c r="E17" s="144"/>
    </row>
    <row r="18" spans="1:12" x14ac:dyDescent="0.25">
      <c r="A18" s="34"/>
      <c r="B18" s="34"/>
      <c r="C18" s="34"/>
      <c r="D18" s="34"/>
      <c r="E18" s="34"/>
    </row>
    <row r="19" spans="1:12" ht="15.75" thickBot="1" x14ac:dyDescent="0.3">
      <c r="A19" s="35" t="s">
        <v>37</v>
      </c>
      <c r="B19" s="36"/>
      <c r="C19" s="36"/>
      <c r="D19" s="37" t="s">
        <v>38</v>
      </c>
      <c r="E19" s="37" t="s">
        <v>39</v>
      </c>
    </row>
    <row r="20" spans="1:12" ht="15" customHeight="1" thickBot="1" x14ac:dyDescent="0.3">
      <c r="A20" s="38" t="s">
        <v>40</v>
      </c>
      <c r="B20" s="39"/>
      <c r="C20" s="39"/>
      <c r="D20" s="40" t="s">
        <v>41</v>
      </c>
      <c r="E20" s="41">
        <v>4.5199999999999997E-2</v>
      </c>
      <c r="H20" s="160" t="s">
        <v>71</v>
      </c>
      <c r="I20" s="161"/>
      <c r="J20" s="161"/>
      <c r="K20" s="162"/>
    </row>
    <row r="21" spans="1:12" ht="15.75" x14ac:dyDescent="0.25">
      <c r="A21" s="42" t="s">
        <v>42</v>
      </c>
      <c r="B21" s="43"/>
      <c r="C21" s="43"/>
      <c r="D21" s="44" t="s">
        <v>43</v>
      </c>
      <c r="E21" s="45">
        <v>6.7000000000000002E-3</v>
      </c>
      <c r="H21" s="99" t="s">
        <v>72</v>
      </c>
      <c r="I21" s="100" t="s">
        <v>73</v>
      </c>
      <c r="J21" s="100" t="s">
        <v>74</v>
      </c>
      <c r="K21" s="101" t="s">
        <v>75</v>
      </c>
    </row>
    <row r="22" spans="1:12" ht="15.75" x14ac:dyDescent="0.25">
      <c r="A22" s="42" t="s">
        <v>44</v>
      </c>
      <c r="B22" s="43"/>
      <c r="C22" s="43"/>
      <c r="D22" s="44" t="s">
        <v>45</v>
      </c>
      <c r="E22" s="45">
        <v>8.9999999999999993E-3</v>
      </c>
      <c r="H22" s="92" t="s">
        <v>76</v>
      </c>
      <c r="I22" s="86">
        <v>3.7999999999999999E-2</v>
      </c>
      <c r="J22" s="87">
        <v>4.0099999999999997E-2</v>
      </c>
      <c r="K22" s="93">
        <v>4.6699999999999998E-2</v>
      </c>
    </row>
    <row r="23" spans="1:12" ht="15.75" x14ac:dyDescent="0.25">
      <c r="A23" s="42" t="s">
        <v>46</v>
      </c>
      <c r="B23" s="43"/>
      <c r="C23" s="43"/>
      <c r="D23" s="44" t="s">
        <v>47</v>
      </c>
      <c r="E23" s="45">
        <v>1.06E-2</v>
      </c>
      <c r="H23" s="92" t="s">
        <v>77</v>
      </c>
      <c r="I23" s="88">
        <v>3.2000000000000002E-3</v>
      </c>
      <c r="J23" s="89">
        <v>4.0000000000000001E-3</v>
      </c>
      <c r="K23" s="94">
        <v>7.4000000000000003E-3</v>
      </c>
    </row>
    <row r="24" spans="1:12" ht="15.75" x14ac:dyDescent="0.25">
      <c r="A24" s="46" t="s">
        <v>48</v>
      </c>
      <c r="B24" s="47"/>
      <c r="C24" s="47"/>
      <c r="D24" s="44" t="s">
        <v>49</v>
      </c>
      <c r="E24" s="48">
        <v>8.1600000000000006E-2</v>
      </c>
      <c r="H24" s="92" t="s">
        <v>78</v>
      </c>
      <c r="I24" s="88">
        <v>5.0000000000000001E-3</v>
      </c>
      <c r="J24" s="89">
        <v>5.5999999999999999E-3</v>
      </c>
      <c r="K24" s="94">
        <v>9.7000000000000003E-3</v>
      </c>
    </row>
    <row r="25" spans="1:12" ht="15.75" x14ac:dyDescent="0.25">
      <c r="A25" s="46" t="s">
        <v>50</v>
      </c>
      <c r="B25" s="49" t="s">
        <v>51</v>
      </c>
      <c r="C25" s="50"/>
      <c r="D25" s="51" t="s">
        <v>52</v>
      </c>
      <c r="E25" s="48">
        <v>6.4999999999999997E-3</v>
      </c>
      <c r="H25" s="92" t="s">
        <v>79</v>
      </c>
      <c r="I25" s="88">
        <v>1.0200000000000001E-2</v>
      </c>
      <c r="J25" s="89">
        <v>1.11E-2</v>
      </c>
      <c r="K25" s="94">
        <v>1.21E-2</v>
      </c>
    </row>
    <row r="26" spans="1:12" ht="16.5" thickBot="1" x14ac:dyDescent="0.3">
      <c r="A26" s="52"/>
      <c r="B26" s="49" t="s">
        <v>53</v>
      </c>
      <c r="C26" s="50"/>
      <c r="D26" s="51"/>
      <c r="E26" s="48">
        <v>0.03</v>
      </c>
      <c r="H26" s="92" t="s">
        <v>80</v>
      </c>
      <c r="I26" s="90">
        <v>6.6400000000000001E-2</v>
      </c>
      <c r="J26" s="91">
        <v>7.2999999999999995E-2</v>
      </c>
      <c r="K26" s="95">
        <v>8.6900000000000005E-2</v>
      </c>
    </row>
    <row r="27" spans="1:12" ht="15.75" x14ac:dyDescent="0.25">
      <c r="A27" s="52"/>
      <c r="B27" s="49" t="s">
        <v>54</v>
      </c>
      <c r="C27" s="50"/>
      <c r="D27" s="51"/>
      <c r="E27" s="53">
        <f>IF(A17=" - Fornecimento de Materiais e Equipamentos (Aquisição direta)",0,ROUND(E36*D37,4))</f>
        <v>0.03</v>
      </c>
      <c r="H27" s="151" t="s">
        <v>82</v>
      </c>
      <c r="I27" s="152"/>
      <c r="J27" s="152"/>
      <c r="K27" s="153"/>
      <c r="L27" s="96">
        <v>3.6499999999999998E-2</v>
      </c>
    </row>
    <row r="28" spans="1:12" ht="15.75" x14ac:dyDescent="0.25">
      <c r="A28" s="52"/>
      <c r="B28" s="54" t="s">
        <v>55</v>
      </c>
      <c r="C28" s="55"/>
      <c r="D28" s="51"/>
      <c r="E28" s="56">
        <f>IF([1]Dados!$G$28="SELECIONAR","Ver DADOS",IF(A17=" - Fornecimento de Materiais e Equipamentos (Aquisição direta)",0,IF([1]Dados!$G$28="não desonerado",0%,4.5%)))</f>
        <v>4.4999999999999998E-2</v>
      </c>
      <c r="H28" s="154" t="s">
        <v>83</v>
      </c>
      <c r="I28" s="155"/>
      <c r="J28" s="155"/>
      <c r="K28" s="156"/>
      <c r="L28" s="97">
        <v>0.03</v>
      </c>
    </row>
    <row r="29" spans="1:12" ht="16.5" thickBot="1" x14ac:dyDescent="0.3">
      <c r="A29" s="58" t="s">
        <v>56</v>
      </c>
      <c r="B29" s="58"/>
      <c r="C29" s="58"/>
      <c r="D29" s="58"/>
      <c r="E29" s="59">
        <f>IF(A17=" - Fornecimento de Materiais e Equipamentos (Aquisição direta)",0,ROUND((((1+SUM(E$20:E$22))*(1+E$23)*(1+E$24))/(1-SUM(E$25:E$27)))-1,4))</f>
        <v>0.2422</v>
      </c>
      <c r="H29" s="157" t="s">
        <v>81</v>
      </c>
      <c r="I29" s="158"/>
      <c r="J29" s="158"/>
      <c r="K29" s="159"/>
      <c r="L29" s="98">
        <v>4.4999999999999998E-2</v>
      </c>
    </row>
    <row r="30" spans="1:12" hidden="1" x14ac:dyDescent="0.25">
      <c r="A30" s="57" t="s">
        <v>57</v>
      </c>
      <c r="B30" s="58"/>
      <c r="C30" s="58"/>
      <c r="D30" s="58"/>
      <c r="E30" s="59">
        <f>IF(A17=" - Fornecimento de Materiais e Equipamentos (Aquisição direta)",0,ROUND((((1+SUM(E$20:E$22))*(1+E$23)*(1+E$24))/(1-SUM(E$25:E$28)))-1,4))</f>
        <v>0.30520000000000003</v>
      </c>
    </row>
    <row r="31" spans="1:12" x14ac:dyDescent="0.25">
      <c r="A31" s="34"/>
      <c r="B31" s="34"/>
      <c r="C31" s="34"/>
      <c r="D31" s="34"/>
      <c r="E31" s="34"/>
    </row>
    <row r="32" spans="1:12" x14ac:dyDescent="0.25">
      <c r="A32" s="34" t="s">
        <v>58</v>
      </c>
      <c r="B32" s="34"/>
      <c r="C32" s="34"/>
      <c r="D32" s="34"/>
      <c r="E32" s="34"/>
    </row>
    <row r="33" spans="1:5" x14ac:dyDescent="0.25">
      <c r="A33" s="34"/>
      <c r="B33" s="34"/>
      <c r="C33" s="34"/>
      <c r="D33" s="34"/>
      <c r="E33" s="34"/>
    </row>
    <row r="34" spans="1:5" x14ac:dyDescent="0.25">
      <c r="A34" s="145" t="str">
        <f>IF(AND(A17=" - Fornecimento de Materiais e Equipamentos (Aquisição direta)",E$30=0),"",IF(OR($AI$9&lt;$AK$9,$AI$9&gt;$AL$9)=TRUE(),$AK$20,""))</f>
        <v/>
      </c>
      <c r="B34" s="145"/>
      <c r="C34" s="145"/>
      <c r="D34" s="145"/>
      <c r="E34" s="145"/>
    </row>
    <row r="35" spans="1:5" x14ac:dyDescent="0.25">
      <c r="A35" s="60"/>
      <c r="B35" s="60"/>
      <c r="C35" s="60"/>
      <c r="D35" s="60"/>
      <c r="E35" s="60"/>
    </row>
    <row r="36" spans="1:5" ht="15.75" customHeight="1" x14ac:dyDescent="0.25">
      <c r="A36" s="146" t="s">
        <v>59</v>
      </c>
      <c r="B36" s="147"/>
      <c r="C36" s="147"/>
      <c r="D36" s="147"/>
      <c r="E36" s="61">
        <v>0.6</v>
      </c>
    </row>
    <row r="37" spans="1:5" x14ac:dyDescent="0.25">
      <c r="A37" s="146" t="s">
        <v>60</v>
      </c>
      <c r="B37" s="147"/>
      <c r="C37" s="147"/>
      <c r="D37" s="61">
        <v>0.05</v>
      </c>
      <c r="E37" s="60"/>
    </row>
    <row r="38" spans="1:5" x14ac:dyDescent="0.25">
      <c r="A38" s="62"/>
      <c r="B38" s="63"/>
      <c r="C38" s="63"/>
      <c r="D38" s="64"/>
      <c r="E38" s="60"/>
    </row>
    <row r="39" spans="1:5" x14ac:dyDescent="0.25">
      <c r="A39" s="148" t="s">
        <v>61</v>
      </c>
      <c r="B39" s="149"/>
      <c r="C39" s="149"/>
      <c r="D39" s="149"/>
      <c r="E39" s="149"/>
    </row>
    <row r="42" spans="1:5" x14ac:dyDescent="0.25">
      <c r="A42" s="65"/>
      <c r="B42" s="66"/>
      <c r="C42" s="67"/>
      <c r="D42" s="67"/>
      <c r="E42" s="67"/>
    </row>
    <row r="43" spans="1:5" x14ac:dyDescent="0.25">
      <c r="A43" s="34" t="s">
        <v>70</v>
      </c>
      <c r="B43" s="34"/>
      <c r="C43" s="47"/>
      <c r="D43" s="34"/>
      <c r="E43" s="34"/>
    </row>
    <row r="44" spans="1:5" x14ac:dyDescent="0.25">
      <c r="A44" s="143" t="s">
        <v>67</v>
      </c>
      <c r="B44" s="143"/>
      <c r="C44" s="143"/>
      <c r="D44" s="68" t="s">
        <v>62</v>
      </c>
      <c r="E44" s="69" t="s">
        <v>85</v>
      </c>
    </row>
    <row r="45" spans="1:5" x14ac:dyDescent="0.25">
      <c r="A45" s="143" t="s">
        <v>84</v>
      </c>
      <c r="B45" s="143"/>
      <c r="C45" s="143"/>
      <c r="D45" s="34"/>
      <c r="E45" s="34"/>
    </row>
    <row r="46" spans="1:5" x14ac:dyDescent="0.25">
      <c r="A46" s="34"/>
      <c r="B46" s="70"/>
      <c r="C46" s="71"/>
      <c r="D46" s="34"/>
      <c r="E46" s="34"/>
    </row>
  </sheetData>
  <sheetProtection algorithmName="SHA-512" hashValue="Ax0NBNRreDEF4CPf4zIe32O5I1VwiIss/BrJn3Sk5c0Ih/p2/ZAaXyLEfjjjQEsK5ZoCnr2hBdKBIBK9e65kGQ==" saltValue="94JwBa1Znl+KZHrcpCC7mA==" spinCount="100000" sheet="1" objects="1" scenarios="1"/>
  <mergeCells count="16">
    <mergeCell ref="A7:C7"/>
    <mergeCell ref="H27:K27"/>
    <mergeCell ref="H28:K28"/>
    <mergeCell ref="H29:K29"/>
    <mergeCell ref="H20:K20"/>
    <mergeCell ref="B13:B14"/>
    <mergeCell ref="C13:E14"/>
    <mergeCell ref="C10:E10"/>
    <mergeCell ref="C11:E11"/>
    <mergeCell ref="A44:C44"/>
    <mergeCell ref="A45:C45"/>
    <mergeCell ref="A17:E17"/>
    <mergeCell ref="A34:E34"/>
    <mergeCell ref="A36:D36"/>
    <mergeCell ref="A37:C37"/>
    <mergeCell ref="A39:E39"/>
  </mergeCells>
  <dataValidations disablePrompts="1" count="2">
    <dataValidation type="decimal" allowBlank="1" showInputMessage="1" showErrorMessage="1" sqref="D37" xr:uid="{00000000-0002-0000-0200-000000000000}">
      <formula1>0</formula1>
      <formula2>0.05</formula2>
    </dataValidation>
    <dataValidation type="list" allowBlank="1" showInputMessage="1" showErrorMessage="1" sqref="A17:E17" xr:uid="{00000000-0002-0000-0200-000001000000}">
      <formula1>$AH$13:$AH$19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3</cp:lastModifiedBy>
  <cp:lastPrinted>2022-09-29T14:15:36Z</cp:lastPrinted>
  <dcterms:created xsi:type="dcterms:W3CDTF">2013-05-17T17:26:46Z</dcterms:created>
  <dcterms:modified xsi:type="dcterms:W3CDTF">2022-09-29T14:20:02Z</dcterms:modified>
</cp:coreProperties>
</file>