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Licitações - LICITAÇÃO\LICITAÇÃO\19. LICITAÇÕES 2023\3. TOMADA DE PREÇOS\xx. TP nº xx-2023 - Recapeamento asfaltico R. Liberdade\PROJETO EXECUTIVO\"/>
    </mc:Choice>
  </mc:AlternateContent>
  <xr:revisionPtr revIDLastSave="0" documentId="13_ncr:1_{4D01B9B4-187C-4B63-96FC-7E3A4AEB85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ORÇAMENTO!$A$10:$G$28</definedName>
    <definedName name="_xlnm.Print_Area" localSheetId="2">BDI!$A$1:$E$46</definedName>
    <definedName name="_xlnm.Print_Area" localSheetId="1">CRONOGRAMA!$A$1:$V$49</definedName>
    <definedName name="_xlnm.Print_Area" localSheetId="0">ORÇAMENTO!$A$1:$G$36</definedName>
    <definedName name="Import.CR">[1]Dados!$G$8</definedName>
    <definedName name="Import.Município">[1]Dados!$G$7</definedName>
    <definedName name="Import.Proponente">[1]Dados!$G$6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2" l="1"/>
  <c r="B18" i="2"/>
  <c r="B17" i="2"/>
  <c r="H25" i="1"/>
  <c r="F13" i="1"/>
  <c r="G13" i="1"/>
  <c r="F15" i="1"/>
  <c r="G15" i="1" s="1"/>
  <c r="F16" i="1"/>
  <c r="G16" i="1" s="1"/>
  <c r="F18" i="1"/>
  <c r="G18" i="1" s="1"/>
  <c r="F19" i="1"/>
  <c r="G19" i="1"/>
  <c r="F20" i="1"/>
  <c r="G20" i="1"/>
  <c r="F21" i="1"/>
  <c r="G21" i="1" s="1"/>
  <c r="F23" i="1"/>
  <c r="G23" i="1"/>
  <c r="F24" i="1"/>
  <c r="G24" i="1"/>
  <c r="F27" i="1"/>
  <c r="G27" i="1"/>
  <c r="F28" i="1"/>
  <c r="G28" i="1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2" i="1"/>
  <c r="I25" i="1"/>
  <c r="I26" i="1"/>
  <c r="I27" i="1"/>
  <c r="I28" i="1"/>
  <c r="H11" i="1" l="1"/>
  <c r="Y37" i="2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C17" i="2"/>
  <c r="G30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9" i="5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<sst xmlns="http://schemas.openxmlformats.org/spreadsheetml/2006/main" count="169" uniqueCount="141">
  <si>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</si>
  <si>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</si>
  <si>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</si>
  <si>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</si>
  <si>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</si>
  <si>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</si>
  <si>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</si>
  <si>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</si>
  <si>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</si>
  <si>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</si>
  <si>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</si>
  <si>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</si>
  <si>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</si>
  <si>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</si>
  <si>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</si>
  <si>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</si>
  <si>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</si>
  <si>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</si>
  <si>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</si>
  <si>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</si>
  <si>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</si>
  <si>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</si>
  <si>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</si>
  <si>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</si>
  <si>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</si>
  <si>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</si>
  <si>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</si>
  <si>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</si>
  <si>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</si>
  <si>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</si>
  <si>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</si>
  <si>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</si>
  <si>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</si>
  <si>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</si>
  <si>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</si>
  <si>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</si>
  <si>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</si>
  <si>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</si>
  <si>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</si>
  <si>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</si>
  <si>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</si>
  <si>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</si>
  <si>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</si>
  <si>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</si>
  <si>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</si>
  <si>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</si>
  <si>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</si>
  <si>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</si>
  <si>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</si>
  <si>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</si>
  <si>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</si>
  <si>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</si>
  <si>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</si>
  <si>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</si>
  <si>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</si>
  <si>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</si>
  <si>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</si>
  <si>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</si>
  <si>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</si>
  <si>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</si>
  <si>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</si>
  <si>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</si>
  <si>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</si>
  <si>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</si>
  <si>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</si>
  <si>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</si>
  <si>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</si>
  <si>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</si>
  <si>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</si>
  <si>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</si>
  <si>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</si>
  <si>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</si>
  <si>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</si>
  <si>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</si>
  <si>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</si>
  <si>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</si>
  <si>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</si>
  <si>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</si>
  <si>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</si>
  <si>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</si>
  <si>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</si>
  <si>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</si>
  <si>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</si>
  <si>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</si>
  <si>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</si>
  <si>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</si>
  <si>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</si>
  <si>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</si>
  <si>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</si>
  <si>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/>
  </si>
  <si>
    <t>PLACA DE OBRA EM CHAPA DE  AÇO  GALVANIZADO PADRÃO DO PROGRAMA</t>
  </si>
  <si>
    <t>SINALIZAÇÃO HORIZONTAL COM TINTA RETRORREFLETICA A BASE DE RESINA ACRILICA COM MICROESFERAS DE VIDRO</t>
  </si>
  <si>
    <t>006</t>
  </si>
  <si>
    <t>009</t>
  </si>
  <si>
    <t>004</t>
  </si>
  <si>
    <t>1.</t>
  </si>
  <si>
    <t>1.1.</t>
  </si>
  <si>
    <t>1.1.1.</t>
  </si>
  <si>
    <t>1.2.</t>
  </si>
  <si>
    <t>1.2.1.</t>
  </si>
  <si>
    <t>1.2.2.</t>
  </si>
  <si>
    <t>1.3.</t>
  </si>
  <si>
    <t>1.3.1.</t>
  </si>
  <si>
    <t>1.3.2.</t>
  </si>
  <si>
    <t>1.3.3.</t>
  </si>
  <si>
    <t>1.3.4.</t>
  </si>
  <si>
    <t>1.4.</t>
  </si>
  <si>
    <t>1.4.1.</t>
  </si>
  <si>
    <t>1.4.2.</t>
  </si>
  <si>
    <t>UND</t>
  </si>
  <si>
    <t xml:space="preserve">M2    </t>
  </si>
  <si>
    <t>2.</t>
  </si>
  <si>
    <t>2.1.</t>
  </si>
  <si>
    <t>2.1.1.</t>
  </si>
  <si>
    <t>2.1.2.</t>
  </si>
  <si>
    <t xml:space="preserve">PAVIMENTAÇÃO EM C.B.U.Q EM DIVERSAS RUAS </t>
  </si>
  <si>
    <t>ADMINISTRAÇÃO DA OBRA</t>
  </si>
  <si>
    <t>SERVIÇOS INICIAIS</t>
  </si>
  <si>
    <t xml:space="preserve">LIMPEZA DA PISTA COM CAMINHÃO PIPA E JATO DE ÁGUA </t>
  </si>
  <si>
    <t>REVESTIMENTO / RECAPEAMENTO EM C.B.U.Q  DA VIA</t>
  </si>
  <si>
    <t>PINTURA DE LIGAÇÃO COM EMULSÃO ASFÁLTICA RR-1C</t>
  </si>
  <si>
    <t>EXECUÇÃO DE PAVIMENTO COM APLICAÇÃO DE CONCRETO ASFÁLTICO, CAMADA DE ROLAMENTO - EXCLUSIVE CARGA E TRANSPORTE. AF_11/2019</t>
  </si>
  <si>
    <t>CARGA DE MISTURA ASFÁLTICA EM CAMINHÃO BASCULANTE 10 M³ (UNIDADE: M3). AF_07/2020</t>
  </si>
  <si>
    <t>TRANSPORTE COM CAMINHÃO BASCULANTE DE 10 M³, EM VIA URBANA PAVIMENTADA, DMT ATÉ 30 KM (UNIDADE: M3XKM). AF_07/2020</t>
  </si>
  <si>
    <t>SINALIZAÇÃO</t>
  </si>
  <si>
    <t xml:space="preserve">PLACA DE SINALIZAÇÃO VERTICAL DE ADVERTÊNCIA ( 0,50x0,50m)  -  CONFORME ESPECIFICAÇÕES EM PROJETO </t>
  </si>
  <si>
    <t>FRESAGEM DO PAVIMENTO</t>
  </si>
  <si>
    <t>FRESAGEM DE PAVIMENTAÇÃO A FRIO</t>
  </si>
  <si>
    <t>FRESAGEM DESCONTINUA A FRIO</t>
  </si>
  <si>
    <t>013</t>
  </si>
  <si>
    <t>022</t>
  </si>
  <si>
    <t>010</t>
  </si>
  <si>
    <t>95995</t>
  </si>
  <si>
    <t>100986</t>
  </si>
  <si>
    <t>95875</t>
  </si>
  <si>
    <t>505100-DER</t>
  </si>
  <si>
    <t>M3XKM</t>
  </si>
  <si>
    <t>OBJETO: RECAPEAMENTO ASFÁLTICO EM VIAS PÚBLICAS URBANAS DE CORONEL VIVIDA – PR</t>
  </si>
  <si>
    <t>LOCALIZAÇÃO: RUA DA LIBERDADE</t>
  </si>
  <si>
    <t>CORONEL VIVIDA, XX DE XXXXXXXXXXX DE 2023</t>
  </si>
  <si>
    <t>XX/XX/2023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</si>
</sst>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9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Border="1"/>
    <xf numFmtId="0" fontId="17" fillId="0" borderId="29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4" xfId="0" applyNumberFormat="1" applyFont="1" applyFill="1" applyBorder="1" applyProtection="1">
      <protection locked="0"/>
    </xf>
    <xf numFmtId="4" fontId="1" fillId="4" borderId="24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36" xfId="0" applyNumberFormat="1" applyFont="1" applyBorder="1" applyAlignment="1">
      <alignment horizontal="center" vertical="center"/>
    </xf>
    <xf numFmtId="10" fontId="25" fillId="0" borderId="12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10" fontId="25" fillId="0" borderId="39" xfId="0" applyNumberFormat="1" applyFont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Border="1" applyAlignment="1">
      <alignment horizontal="center" vertical="center"/>
    </xf>
    <xf numFmtId="10" fontId="25" fillId="0" borderId="42" xfId="0" applyNumberFormat="1" applyFont="1" applyBorder="1" applyAlignment="1">
      <alignment horizontal="center" vertical="center"/>
    </xf>
    <xf numFmtId="10" fontId="25" fillId="0" borderId="43" xfId="0" applyNumberFormat="1" applyFont="1" applyBorder="1" applyAlignment="1">
      <alignment horizontal="center" vertical="center"/>
    </xf>
    <xf numFmtId="10" fontId="25" fillId="0" borderId="50" xfId="0" applyNumberFormat="1" applyFont="1" applyBorder="1" applyAlignment="1">
      <alignment horizontal="center" vertical="center"/>
    </xf>
    <xf numFmtId="10" fontId="25" fillId="0" borderId="51" xfId="0" applyNumberFormat="1" applyFont="1" applyBorder="1" applyAlignment="1">
      <alignment horizontal="center" vertical="center"/>
    </xf>
    <xf numFmtId="10" fontId="25" fillId="0" borderId="52" xfId="0" applyNumberFormat="1" applyFont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top"/>
    </xf>
    <xf numFmtId="4" fontId="1" fillId="0" borderId="42" xfId="0" applyNumberFormat="1" applyFont="1" applyBorder="1"/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right" vertical="center"/>
    </xf>
    <xf numFmtId="0" fontId="2" fillId="5" borderId="68" xfId="0" applyFont="1" applyFill="1" applyBorder="1" applyAlignment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Protection="1">
      <protection locked="0"/>
    </xf>
    <xf numFmtId="0" fontId="2" fillId="9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justify" vertical="top" wrapText="1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justify" vertical="top" wrapText="1"/>
    </xf>
    <xf numFmtId="4" fontId="1" fillId="9" borderId="2" xfId="0" applyNumberFormat="1" applyFont="1" applyFill="1" applyBorder="1"/>
    <xf numFmtId="43" fontId="1" fillId="9" borderId="2" xfId="2" applyFont="1" applyFill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9" borderId="5" xfId="0" applyFont="1" applyFill="1" applyBorder="1" applyAlignment="1">
      <alignment horizontal="center" vertical="top" wrapText="1"/>
    </xf>
    <xf numFmtId="0" fontId="1" fillId="9" borderId="6" xfId="0" applyFont="1" applyFill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right" vertical="center"/>
    </xf>
    <xf numFmtId="4" fontId="2" fillId="0" borderId="68" xfId="0" applyNumberFormat="1" applyFont="1" applyBorder="1" applyAlignment="1">
      <alignment horizontal="right" vertical="center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4" fontId="2" fillId="0" borderId="62" xfId="0" applyNumberFormat="1" applyFont="1" applyBorder="1" applyAlignment="1">
      <alignment horizontal="right" vertical="center"/>
    </xf>
    <xf numFmtId="4" fontId="2" fillId="0" borderId="69" xfId="0" applyNumberFormat="1" applyFont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topLeftCell="A7" workbookViewId="0">
      <selection activeCell="I19" sqref="I19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2"/>
      <c r="B1" s="22"/>
      <c r="C1" s="22"/>
      <c r="D1" s="22"/>
      <c r="E1" s="22"/>
      <c r="F1" s="22"/>
      <c r="G1" s="22"/>
      <c r="K1" s="134" t="s">
        <v>21</v>
      </c>
    </row>
    <row r="2" spans="1:13" ht="15" customHeight="1" x14ac:dyDescent="0.25">
      <c r="A2" s="22"/>
      <c r="B2" s="22"/>
      <c r="C2" s="22"/>
      <c r="D2" s="22"/>
      <c r="E2" s="22"/>
      <c r="F2" s="22"/>
      <c r="G2" s="22"/>
      <c r="I2" s="137" t="s">
        <v>8</v>
      </c>
      <c r="K2" s="135"/>
    </row>
    <row r="3" spans="1:13" ht="15" customHeight="1" x14ac:dyDescent="0.25">
      <c r="A3" s="22"/>
      <c r="B3" s="22"/>
      <c r="C3" s="23"/>
      <c r="D3" s="22"/>
      <c r="E3" s="22"/>
      <c r="F3" s="22"/>
      <c r="G3" s="22"/>
      <c r="I3" s="138"/>
      <c r="K3" s="135"/>
    </row>
    <row r="4" spans="1:13" ht="15" customHeight="1" x14ac:dyDescent="0.25">
      <c r="A4" s="22"/>
      <c r="B4" s="22"/>
      <c r="C4" s="23"/>
      <c r="D4" s="22"/>
      <c r="E4" s="22"/>
      <c r="F4" s="22"/>
      <c r="G4" s="22"/>
      <c r="I4" s="138"/>
      <c r="K4" s="135"/>
    </row>
    <row r="5" spans="1:13" ht="15" customHeight="1" x14ac:dyDescent="0.25">
      <c r="A5" s="22"/>
      <c r="B5" s="22"/>
      <c r="C5" s="22"/>
      <c r="D5" s="22"/>
      <c r="E5" s="22"/>
      <c r="F5" s="22"/>
      <c r="G5" s="22"/>
      <c r="I5" s="138"/>
      <c r="K5" s="135"/>
    </row>
    <row r="6" spans="1:13" ht="15" customHeight="1" x14ac:dyDescent="0.25">
      <c r="A6" s="22"/>
      <c r="B6" s="22"/>
      <c r="C6" s="22"/>
      <c r="D6" s="22"/>
      <c r="E6" s="22"/>
      <c r="F6" s="22"/>
      <c r="G6" s="22"/>
      <c r="I6" s="139"/>
      <c r="K6" s="135"/>
    </row>
    <row r="7" spans="1:13" ht="15.75" customHeight="1" x14ac:dyDescent="0.25">
      <c r="A7" s="132" t="s">
        <v>137</v>
      </c>
      <c r="B7" s="132"/>
      <c r="C7" s="132"/>
      <c r="D7" s="132"/>
      <c r="E7" s="132"/>
      <c r="F7" s="132"/>
      <c r="G7" s="132"/>
      <c r="K7" s="135"/>
    </row>
    <row r="8" spans="1:13" ht="15" customHeight="1" x14ac:dyDescent="0.25">
      <c r="A8" s="140" t="s">
        <v>138</v>
      </c>
      <c r="B8" s="140"/>
      <c r="C8" s="140"/>
      <c r="D8" s="140"/>
      <c r="E8" s="140"/>
      <c r="F8" s="140"/>
      <c r="G8" s="140"/>
      <c r="K8" s="135"/>
      <c r="L8" s="6" t="s">
        <v>9</v>
      </c>
    </row>
    <row r="9" spans="1:13" ht="15" customHeight="1" x14ac:dyDescent="0.25">
      <c r="A9" s="141"/>
      <c r="B9" s="142"/>
      <c r="C9" s="142"/>
      <c r="D9" s="142"/>
      <c r="E9" s="142"/>
      <c r="F9" s="142"/>
      <c r="G9" s="143"/>
      <c r="K9" s="136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G30</f>
        <v>23293.99</v>
      </c>
    </row>
    <row r="11" spans="1:13" s="1" customFormat="1" x14ac:dyDescent="0.25">
      <c r="A11" s="125" t="s">
        <v>95</v>
      </c>
      <c r="B11" s="125"/>
      <c r="C11" s="126" t="s">
        <v>115</v>
      </c>
      <c r="D11" s="127"/>
      <c r="E11" s="129"/>
      <c r="F11" s="130"/>
      <c r="G11" s="130"/>
      <c r="H11" s="122">
        <f>SUM(G11:G24)</f>
        <v>0</v>
      </c>
      <c r="I11" s="121">
        <f t="shared" ref="I11:I12" si="0">ROUND(L11-(L11*$K$10),2)</f>
        <v>0</v>
      </c>
      <c r="L11" s="6">
        <v>0</v>
      </c>
    </row>
    <row r="12" spans="1:13" s="1" customFormat="1" x14ac:dyDescent="0.25">
      <c r="A12" s="127" t="s">
        <v>96</v>
      </c>
      <c r="B12" s="127"/>
      <c r="C12" s="128" t="s">
        <v>116</v>
      </c>
      <c r="D12" s="127"/>
      <c r="E12" s="129"/>
      <c r="F12" s="130"/>
      <c r="G12" s="130"/>
      <c r="I12" s="121">
        <f t="shared" si="0"/>
        <v>0</v>
      </c>
      <c r="L12" s="6">
        <v>0</v>
      </c>
    </row>
    <row r="13" spans="1:13" s="1" customFormat="1" x14ac:dyDescent="0.25">
      <c r="A13" s="127" t="s">
        <v>97</v>
      </c>
      <c r="B13" s="127" t="s">
        <v>129</v>
      </c>
      <c r="C13" s="128" t="s">
        <v>116</v>
      </c>
      <c r="D13" s="127" t="s">
        <v>109</v>
      </c>
      <c r="E13" s="129">
        <v>1</v>
      </c>
      <c r="F13" s="130">
        <f t="shared" ref="F13:F28" si="1">ROUND(I13,2)</f>
        <v>0</v>
      </c>
      <c r="G13" s="130">
        <f t="shared" ref="G13:G28" si="2">ROUND(F13*E13,2)</f>
        <v>0</v>
      </c>
      <c r="I13" s="121"/>
      <c r="L13" s="6">
        <v>8705.09</v>
      </c>
    </row>
    <row r="14" spans="1:13" s="1" customFormat="1" x14ac:dyDescent="0.25">
      <c r="A14" s="127" t="s">
        <v>98</v>
      </c>
      <c r="B14" s="127"/>
      <c r="C14" s="128" t="s">
        <v>117</v>
      </c>
      <c r="D14" s="127"/>
      <c r="E14" s="129"/>
      <c r="F14" s="130"/>
      <c r="G14" s="130"/>
      <c r="I14" s="121"/>
      <c r="L14" s="6">
        <v>0</v>
      </c>
    </row>
    <row r="15" spans="1:13" s="1" customFormat="1" ht="22.5" x14ac:dyDescent="0.25">
      <c r="A15" s="127" t="s">
        <v>99</v>
      </c>
      <c r="B15" s="127" t="s">
        <v>92</v>
      </c>
      <c r="C15" s="128" t="s">
        <v>90</v>
      </c>
      <c r="D15" s="127" t="s">
        <v>109</v>
      </c>
      <c r="E15" s="129">
        <v>1</v>
      </c>
      <c r="F15" s="130">
        <f t="shared" si="1"/>
        <v>0</v>
      </c>
      <c r="G15" s="130">
        <f t="shared" si="2"/>
        <v>0</v>
      </c>
      <c r="I15" s="121"/>
      <c r="L15" s="6">
        <v>1501.14</v>
      </c>
    </row>
    <row r="16" spans="1:13" s="1" customFormat="1" x14ac:dyDescent="0.25">
      <c r="A16" s="127" t="s">
        <v>100</v>
      </c>
      <c r="B16" s="127" t="s">
        <v>130</v>
      </c>
      <c r="C16" s="128" t="s">
        <v>118</v>
      </c>
      <c r="D16" s="127" t="s">
        <v>68</v>
      </c>
      <c r="E16" s="129">
        <v>5297.74</v>
      </c>
      <c r="F16" s="130">
        <f t="shared" si="1"/>
        <v>0</v>
      </c>
      <c r="G16" s="130">
        <f t="shared" si="2"/>
        <v>0</v>
      </c>
      <c r="I16" s="121"/>
      <c r="L16" s="6">
        <v>1.96</v>
      </c>
    </row>
    <row r="17" spans="1:12" s="1" customFormat="1" x14ac:dyDescent="0.25">
      <c r="A17" s="127" t="s">
        <v>101</v>
      </c>
      <c r="B17" s="127"/>
      <c r="C17" s="128" t="s">
        <v>119</v>
      </c>
      <c r="D17" s="127"/>
      <c r="E17" s="129"/>
      <c r="F17" s="130"/>
      <c r="G17" s="130"/>
      <c r="I17" s="121"/>
      <c r="L17" s="6">
        <v>0</v>
      </c>
    </row>
    <row r="18" spans="1:12" s="1" customFormat="1" x14ac:dyDescent="0.25">
      <c r="A18" s="127" t="s">
        <v>102</v>
      </c>
      <c r="B18" s="127" t="s">
        <v>131</v>
      </c>
      <c r="C18" s="128" t="s">
        <v>120</v>
      </c>
      <c r="D18" s="127" t="s">
        <v>110</v>
      </c>
      <c r="E18" s="129">
        <v>5297.74</v>
      </c>
      <c r="F18" s="130">
        <f t="shared" si="1"/>
        <v>0</v>
      </c>
      <c r="G18" s="130">
        <f t="shared" si="2"/>
        <v>0</v>
      </c>
      <c r="I18" s="121"/>
      <c r="L18" s="6">
        <v>2.56</v>
      </c>
    </row>
    <row r="19" spans="1:12" s="1" customFormat="1" ht="33.75" x14ac:dyDescent="0.25">
      <c r="A19" s="127" t="s">
        <v>103</v>
      </c>
      <c r="B19" s="127" t="s">
        <v>132</v>
      </c>
      <c r="C19" s="128" t="s">
        <v>121</v>
      </c>
      <c r="D19" s="127" t="s">
        <v>69</v>
      </c>
      <c r="E19" s="129">
        <v>264.89</v>
      </c>
      <c r="F19" s="130">
        <f t="shared" si="1"/>
        <v>0</v>
      </c>
      <c r="G19" s="130">
        <f t="shared" si="2"/>
        <v>0</v>
      </c>
      <c r="I19" s="121"/>
      <c r="L19" s="6">
        <v>1672.78</v>
      </c>
    </row>
    <row r="20" spans="1:12" s="1" customFormat="1" ht="22.5" x14ac:dyDescent="0.25">
      <c r="A20" s="127" t="s">
        <v>104</v>
      </c>
      <c r="B20" s="127" t="s">
        <v>133</v>
      </c>
      <c r="C20" s="128" t="s">
        <v>122</v>
      </c>
      <c r="D20" s="127" t="s">
        <v>69</v>
      </c>
      <c r="E20" s="129">
        <v>264.89</v>
      </c>
      <c r="F20" s="130">
        <f t="shared" si="1"/>
        <v>0</v>
      </c>
      <c r="G20" s="130">
        <f t="shared" si="2"/>
        <v>0</v>
      </c>
      <c r="I20" s="121"/>
      <c r="L20" s="6">
        <v>10.69</v>
      </c>
    </row>
    <row r="21" spans="1:12" s="1" customFormat="1" ht="33.75" x14ac:dyDescent="0.25">
      <c r="A21" s="127" t="s">
        <v>105</v>
      </c>
      <c r="B21" s="127" t="s">
        <v>134</v>
      </c>
      <c r="C21" s="128" t="s">
        <v>123</v>
      </c>
      <c r="D21" s="127" t="s">
        <v>136</v>
      </c>
      <c r="E21" s="129">
        <v>5827.58</v>
      </c>
      <c r="F21" s="130">
        <f t="shared" si="1"/>
        <v>0</v>
      </c>
      <c r="G21" s="130">
        <f t="shared" si="2"/>
        <v>0</v>
      </c>
      <c r="I21" s="121"/>
      <c r="L21" s="6">
        <v>2.94</v>
      </c>
    </row>
    <row r="22" spans="1:12" s="1" customFormat="1" x14ac:dyDescent="0.25">
      <c r="A22" s="127" t="s">
        <v>106</v>
      </c>
      <c r="B22" s="127"/>
      <c r="C22" s="128" t="s">
        <v>124</v>
      </c>
      <c r="D22" s="127"/>
      <c r="E22" s="129"/>
      <c r="F22" s="130"/>
      <c r="G22" s="130"/>
      <c r="I22" s="121"/>
      <c r="L22" s="6">
        <v>0</v>
      </c>
    </row>
    <row r="23" spans="1:12" s="1" customFormat="1" ht="22.5" x14ac:dyDescent="0.25">
      <c r="A23" s="127" t="s">
        <v>107</v>
      </c>
      <c r="B23" s="127" t="s">
        <v>93</v>
      </c>
      <c r="C23" s="128" t="s">
        <v>91</v>
      </c>
      <c r="D23" s="127" t="s">
        <v>110</v>
      </c>
      <c r="E23" s="129">
        <v>247.4</v>
      </c>
      <c r="F23" s="130">
        <f t="shared" si="1"/>
        <v>0</v>
      </c>
      <c r="G23" s="130">
        <f t="shared" si="2"/>
        <v>0</v>
      </c>
      <c r="H23" s="122"/>
      <c r="I23" s="121"/>
      <c r="L23" s="6">
        <v>23.9</v>
      </c>
    </row>
    <row r="24" spans="1:12" s="1" customFormat="1" ht="22.5" x14ac:dyDescent="0.25">
      <c r="A24" s="127" t="s">
        <v>108</v>
      </c>
      <c r="B24" s="127" t="s">
        <v>94</v>
      </c>
      <c r="C24" s="128" t="s">
        <v>125</v>
      </c>
      <c r="D24" s="127" t="s">
        <v>109</v>
      </c>
      <c r="E24" s="129">
        <v>4</v>
      </c>
      <c r="F24" s="130">
        <f t="shared" si="1"/>
        <v>0</v>
      </c>
      <c r="G24" s="130">
        <f t="shared" si="2"/>
        <v>0</v>
      </c>
      <c r="I24" s="121"/>
      <c r="L24" s="6">
        <v>403.26</v>
      </c>
    </row>
    <row r="25" spans="1:12" s="1" customFormat="1" x14ac:dyDescent="0.25">
      <c r="A25" s="125" t="s">
        <v>111</v>
      </c>
      <c r="B25" s="125"/>
      <c r="C25" s="126" t="s">
        <v>126</v>
      </c>
      <c r="D25" s="127"/>
      <c r="E25" s="129"/>
      <c r="F25" s="130"/>
      <c r="G25" s="130"/>
      <c r="H25" s="122">
        <f>SUM(G27:G28)</f>
        <v>23293.99</v>
      </c>
      <c r="I25" s="121">
        <f t="shared" ref="I13:I28" si="3">ROUND(L25-(L25*$K$10),2)</f>
        <v>0</v>
      </c>
      <c r="L25" s="6">
        <v>0</v>
      </c>
    </row>
    <row r="26" spans="1:12" s="1" customFormat="1" x14ac:dyDescent="0.25">
      <c r="A26" s="127" t="s">
        <v>112</v>
      </c>
      <c r="B26" s="127"/>
      <c r="C26" s="128" t="s">
        <v>127</v>
      </c>
      <c r="D26" s="127"/>
      <c r="E26" s="129"/>
      <c r="F26" s="130"/>
      <c r="G26" s="130"/>
      <c r="I26" s="121">
        <f t="shared" si="3"/>
        <v>0</v>
      </c>
      <c r="L26" s="6">
        <v>0</v>
      </c>
    </row>
    <row r="27" spans="1:12" s="1" customFormat="1" x14ac:dyDescent="0.25">
      <c r="A27" s="127" t="s">
        <v>113</v>
      </c>
      <c r="B27" s="127" t="s">
        <v>135</v>
      </c>
      <c r="C27" s="128" t="s">
        <v>128</v>
      </c>
      <c r="D27" s="127" t="s">
        <v>69</v>
      </c>
      <c r="E27" s="129">
        <v>70.709999999999994</v>
      </c>
      <c r="F27" s="130">
        <f t="shared" si="1"/>
        <v>323.55</v>
      </c>
      <c r="G27" s="130">
        <f t="shared" si="2"/>
        <v>22878.22</v>
      </c>
      <c r="I27" s="121">
        <f t="shared" si="3"/>
        <v>323.55</v>
      </c>
      <c r="L27" s="6">
        <v>323.55</v>
      </c>
    </row>
    <row r="28" spans="1:12" s="1" customFormat="1" ht="33.75" x14ac:dyDescent="0.25">
      <c r="A28" s="127" t="s">
        <v>114</v>
      </c>
      <c r="B28" s="127" t="s">
        <v>134</v>
      </c>
      <c r="C28" s="128" t="s">
        <v>123</v>
      </c>
      <c r="D28" s="127" t="s">
        <v>136</v>
      </c>
      <c r="E28" s="129">
        <v>141.41999999999999</v>
      </c>
      <c r="F28" s="130">
        <f t="shared" si="1"/>
        <v>2.94</v>
      </c>
      <c r="G28" s="130">
        <f t="shared" si="2"/>
        <v>415.77</v>
      </c>
      <c r="H28" s="122"/>
      <c r="I28" s="121">
        <f t="shared" si="3"/>
        <v>2.94</v>
      </c>
      <c r="L28" s="6">
        <v>2.94</v>
      </c>
    </row>
    <row r="29" spans="1:12" s="1" customFormat="1" x14ac:dyDescent="0.25">
      <c r="A29" s="144"/>
      <c r="B29" s="144"/>
      <c r="C29" s="144"/>
      <c r="D29" s="144"/>
      <c r="E29" s="144"/>
      <c r="F29" s="144"/>
      <c r="G29" s="145"/>
      <c r="I29" s="90"/>
      <c r="L29" s="8"/>
    </row>
    <row r="30" spans="1:12" x14ac:dyDescent="0.25">
      <c r="A30" s="131" t="s">
        <v>4</v>
      </c>
      <c r="B30" s="131"/>
      <c r="C30" s="131"/>
      <c r="D30" s="131"/>
      <c r="E30" s="131"/>
      <c r="F30" s="131"/>
      <c r="G30" s="5">
        <f>SUM(G11:G28)</f>
        <v>23293.99</v>
      </c>
      <c r="H30" s="123"/>
    </row>
    <row r="31" spans="1:12" x14ac:dyDescent="0.25">
      <c r="A31" s="22"/>
      <c r="B31" s="22"/>
      <c r="C31" s="22"/>
      <c r="D31" s="22"/>
      <c r="E31" s="124" t="s">
        <v>89</v>
      </c>
      <c r="F31" s="22"/>
      <c r="G31" s="22"/>
    </row>
    <row r="32" spans="1:12" ht="15" customHeight="1" x14ac:dyDescent="0.25">
      <c r="A32" s="133" t="s">
        <v>139</v>
      </c>
      <c r="B32" s="133"/>
      <c r="C32" s="133"/>
      <c r="D32" s="133"/>
      <c r="E32" s="133"/>
      <c r="F32" s="133"/>
      <c r="G32" s="133"/>
    </row>
    <row r="33" spans="1:7" x14ac:dyDescent="0.25">
      <c r="A33" s="22"/>
      <c r="B33" s="22"/>
      <c r="C33" s="22"/>
      <c r="D33" s="22"/>
      <c r="E33" s="22"/>
      <c r="F33" s="22"/>
      <c r="G33" s="22"/>
    </row>
    <row r="34" spans="1:7" x14ac:dyDescent="0.25">
      <c r="A34" s="22"/>
      <c r="B34" s="22"/>
      <c r="C34" s="22"/>
      <c r="D34" s="22"/>
      <c r="E34" s="22"/>
      <c r="F34" s="22"/>
      <c r="G34" s="22"/>
    </row>
    <row r="35" spans="1:7" x14ac:dyDescent="0.25">
      <c r="A35" s="22"/>
      <c r="B35" s="22"/>
      <c r="C35" s="22"/>
      <c r="D35" s="22"/>
      <c r="E35" s="22"/>
      <c r="F35" s="22"/>
      <c r="G35" s="22"/>
    </row>
    <row r="36" spans="1:7" x14ac:dyDescent="0.25">
      <c r="A36" s="22"/>
      <c r="B36" s="22"/>
      <c r="C36" s="22"/>
      <c r="D36" s="22"/>
      <c r="E36" s="22"/>
      <c r="F36" s="22"/>
      <c r="G36" s="22"/>
    </row>
    <row r="37" spans="1:7" x14ac:dyDescent="0.25">
      <c r="A37" s="22"/>
      <c r="B37" s="22"/>
      <c r="C37" s="22"/>
      <c r="D37" s="22"/>
      <c r="E37" s="22"/>
      <c r="F37" s="22"/>
      <c r="G37" s="22"/>
    </row>
    <row r="38" spans="1:7" x14ac:dyDescent="0.25">
      <c r="A38" s="22"/>
      <c r="B38" s="22"/>
      <c r="C38" s="22"/>
      <c r="D38" s="22"/>
      <c r="E38" s="22"/>
      <c r="F38" s="22"/>
      <c r="G38" s="22"/>
    </row>
    <row r="39" spans="1:7" x14ac:dyDescent="0.25">
      <c r="A39" s="22"/>
      <c r="B39" s="22"/>
      <c r="C39" s="22"/>
      <c r="D39" s="22"/>
      <c r="E39" s="22"/>
      <c r="F39" s="22"/>
      <c r="G39" s="22"/>
    </row>
  </sheetData>
  <sheetProtection algorithmName="SHA-512" hashValue="TGhCLn3MiJpnHxpcmwKBa9FeTmjFA5EcxIWJDnVmqkjLVSaL+perjj5OOq4lrbKI2qzn0obIJ2zp48hzLUHgCA==" saltValue="0zkCzlNl41xapTWIx+DEOg==" spinCount="100000" sheet="1" selectLockedCells="1"/>
  <mergeCells count="8">
    <mergeCell ref="A30:F30"/>
    <mergeCell ref="A7:G7"/>
    <mergeCell ref="A32:G32"/>
    <mergeCell ref="K1:K9"/>
    <mergeCell ref="I2:I6"/>
    <mergeCell ref="A8:G8"/>
    <mergeCell ref="A9:G9"/>
    <mergeCell ref="A29:G29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9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workbookViewId="0">
      <selection activeCell="M54" sqref="M54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2" t="s">
        <v>22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88"/>
    </row>
    <row r="10" spans="1:23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27" t="str">
        <f>ORÇAMENTO!A7</f>
        <v>OBJETO: RECAPEAMENTO ASFÁLTICO EM VIAS PÚBLICAS URBANAS DE CORONEL VIVIDA – PR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91"/>
      <c r="R11" s="91"/>
      <c r="S11" s="91"/>
      <c r="T11" s="91"/>
      <c r="U11" s="91"/>
      <c r="V11" s="91"/>
      <c r="W11" s="91"/>
    </row>
    <row r="12" spans="1:23" x14ac:dyDescent="0.25">
      <c r="A12" s="27" t="str">
        <f>ORÇAMENTO!A8</f>
        <v>LOCALIZAÇÃO: RUA DA LIBERDADE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9"/>
      <c r="Q12" s="91"/>
      <c r="R12" s="91"/>
      <c r="S12" s="91"/>
      <c r="T12" s="91"/>
      <c r="U12" s="91"/>
      <c r="V12" s="91"/>
      <c r="W12" s="91"/>
    </row>
    <row r="13" spans="1:23" x14ac:dyDescent="0.25">
      <c r="A13" s="27" t="s">
        <v>23</v>
      </c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  <c r="Q13" s="11"/>
      <c r="R13" s="11"/>
      <c r="S13" s="11"/>
      <c r="T13" s="11"/>
      <c r="U13" s="11"/>
      <c r="V13" s="11"/>
      <c r="W13" s="11"/>
    </row>
    <row r="14" spans="1:23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153" t="s">
        <v>10</v>
      </c>
      <c r="B15" s="148" t="s">
        <v>24</v>
      </c>
      <c r="C15" s="156" t="s">
        <v>25</v>
      </c>
      <c r="D15" s="112" t="s">
        <v>29</v>
      </c>
      <c r="E15" s="148" t="s">
        <v>11</v>
      </c>
      <c r="F15" s="148"/>
      <c r="G15" s="148" t="s">
        <v>12</v>
      </c>
      <c r="H15" s="148"/>
      <c r="I15" s="148" t="s">
        <v>13</v>
      </c>
      <c r="J15" s="148"/>
      <c r="K15" s="148" t="s">
        <v>14</v>
      </c>
      <c r="L15" s="148"/>
      <c r="M15" s="148" t="s">
        <v>15</v>
      </c>
      <c r="N15" s="148"/>
      <c r="O15" s="148" t="s">
        <v>16</v>
      </c>
      <c r="P15" s="148"/>
      <c r="Q15" s="148" t="s">
        <v>86</v>
      </c>
      <c r="R15" s="148"/>
      <c r="S15" s="148" t="s">
        <v>87</v>
      </c>
      <c r="T15" s="148"/>
      <c r="U15" s="148" t="s">
        <v>88</v>
      </c>
      <c r="V15" s="149"/>
      <c r="W15" s="92"/>
    </row>
    <row r="16" spans="1:23" x14ac:dyDescent="0.25">
      <c r="A16" s="154"/>
      <c r="B16" s="155"/>
      <c r="C16" s="157"/>
      <c r="D16" s="87" t="s">
        <v>30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4" t="s">
        <v>18</v>
      </c>
      <c r="U16" s="13" t="s">
        <v>17</v>
      </c>
      <c r="V16" s="113" t="s">
        <v>18</v>
      </c>
      <c r="W16" s="92"/>
    </row>
    <row r="17" spans="1:25" x14ac:dyDescent="0.25">
      <c r="A17" s="114">
        <v>1</v>
      </c>
      <c r="B17" s="15" t="str">
        <f>ORÇAMENTO!C11</f>
        <v xml:space="preserve">PAVIMENTAÇÃO EM C.B.U.Q EM DIVERSAS RUAS </v>
      </c>
      <c r="C17" s="16">
        <f>ORÇAMENTO!H11</f>
        <v>0</v>
      </c>
      <c r="D17" s="24">
        <f>((C17*100)/$C$45)/100</f>
        <v>0</v>
      </c>
      <c r="E17" s="17"/>
      <c r="F17" s="16">
        <f t="shared" ref="F17:F40" si="0">E17</f>
        <v>0</v>
      </c>
      <c r="G17" s="17"/>
      <c r="H17" s="16">
        <f t="shared" ref="H17:H40" si="1">F17+G17</f>
        <v>0</v>
      </c>
      <c r="I17" s="17"/>
      <c r="J17" s="16">
        <f t="shared" ref="J17:J40" si="2">H17+I17</f>
        <v>0</v>
      </c>
      <c r="K17" s="17"/>
      <c r="L17" s="16">
        <f t="shared" ref="L17:L40" si="3">J17+K17</f>
        <v>0</v>
      </c>
      <c r="M17" s="17"/>
      <c r="N17" s="16">
        <f t="shared" ref="N17:N40" si="4">L17+M17</f>
        <v>0</v>
      </c>
      <c r="O17" s="18"/>
      <c r="P17" s="16">
        <f t="shared" ref="P17:P40" si="5">N17+O17</f>
        <v>0</v>
      </c>
      <c r="Q17" s="18"/>
      <c r="R17" s="16">
        <f t="shared" ref="R17:R40" si="6">P17+Q17</f>
        <v>0</v>
      </c>
      <c r="S17" s="18"/>
      <c r="T17" s="16">
        <f t="shared" ref="T17:T40" si="7">R17+S17</f>
        <v>0</v>
      </c>
      <c r="U17" s="18"/>
      <c r="V17" s="115">
        <f t="shared" ref="V17:V40" si="8">T17+U17</f>
        <v>0</v>
      </c>
      <c r="W17" s="93"/>
      <c r="Y17" t="str">
        <f t="shared" ref="Y17:Y42" si="9">IF(P17&lt;&gt;100,"REVER PERCENTUAL ATÉ ATINGIR 100%- CASO NECESSÁRIO","PERCENTUAL CORRETO")</f>
        <v>REVER PERCENTUAL ATÉ ATINGIR 100%- CASO NECESSÁRIO</v>
      </c>
    </row>
    <row r="18" spans="1:25" x14ac:dyDescent="0.25">
      <c r="A18" s="114">
        <v>2</v>
      </c>
      <c r="B18" s="15" t="str">
        <f>ORÇAMENTO!C25</f>
        <v>FRESAGEM DO PAVIMENTO</v>
      </c>
      <c r="C18" s="16">
        <f>ORÇAMENTO!H25</f>
        <v>23293.99</v>
      </c>
      <c r="D18" s="24">
        <f t="shared" ref="D18:D42" si="10">((C18*100)/$C$45)/100</f>
        <v>1</v>
      </c>
      <c r="E18" s="17">
        <v>100</v>
      </c>
      <c r="F18" s="16">
        <f t="shared" si="0"/>
        <v>100</v>
      </c>
      <c r="G18" s="17"/>
      <c r="H18" s="16">
        <f t="shared" si="1"/>
        <v>100</v>
      </c>
      <c r="I18" s="17"/>
      <c r="J18" s="16">
        <f t="shared" si="2"/>
        <v>100</v>
      </c>
      <c r="K18" s="17"/>
      <c r="L18" s="16">
        <f t="shared" si="3"/>
        <v>100</v>
      </c>
      <c r="M18" s="17"/>
      <c r="N18" s="16">
        <f t="shared" si="4"/>
        <v>100</v>
      </c>
      <c r="O18" s="18"/>
      <c r="P18" s="16">
        <f t="shared" si="5"/>
        <v>100</v>
      </c>
      <c r="Q18" s="18"/>
      <c r="R18" s="16">
        <f t="shared" si="6"/>
        <v>100</v>
      </c>
      <c r="S18" s="18"/>
      <c r="T18" s="16">
        <f t="shared" si="7"/>
        <v>100</v>
      </c>
      <c r="U18" s="18"/>
      <c r="V18" s="115">
        <f t="shared" si="8"/>
        <v>100</v>
      </c>
      <c r="W18" s="93"/>
      <c r="Y18" t="str">
        <f t="shared" si="9"/>
        <v>PERCENTUAL CORRETO</v>
      </c>
    </row>
    <row r="19" spans="1:25" hidden="1" x14ac:dyDescent="0.25">
      <c r="A19" s="114">
        <v>3</v>
      </c>
      <c r="B19" s="15"/>
      <c r="C19" s="16"/>
      <c r="D19" s="24">
        <f t="shared" si="10"/>
        <v>0</v>
      </c>
      <c r="E19" s="17"/>
      <c r="F19" s="16">
        <f t="shared" si="0"/>
        <v>0</v>
      </c>
      <c r="G19" s="17"/>
      <c r="H19" s="16">
        <f t="shared" si="1"/>
        <v>0</v>
      </c>
      <c r="I19" s="17"/>
      <c r="J19" s="16">
        <f t="shared" si="2"/>
        <v>0</v>
      </c>
      <c r="K19" s="17"/>
      <c r="L19" s="16">
        <f t="shared" si="3"/>
        <v>0</v>
      </c>
      <c r="M19" s="17"/>
      <c r="N19" s="16">
        <f t="shared" si="4"/>
        <v>0</v>
      </c>
      <c r="O19" s="18"/>
      <c r="P19" s="16">
        <f t="shared" si="5"/>
        <v>0</v>
      </c>
      <c r="Q19" s="18"/>
      <c r="R19" s="16">
        <f t="shared" si="6"/>
        <v>0</v>
      </c>
      <c r="S19" s="18"/>
      <c r="T19" s="16">
        <f t="shared" si="7"/>
        <v>0</v>
      </c>
      <c r="U19" s="18"/>
      <c r="V19" s="115">
        <f t="shared" si="8"/>
        <v>0</v>
      </c>
      <c r="W19" s="93"/>
      <c r="Y19" t="str">
        <f t="shared" si="9"/>
        <v>REVER PERCENTUAL ATÉ ATINGIR 100%- CASO NECESSÁRIO</v>
      </c>
    </row>
    <row r="20" spans="1:25" hidden="1" x14ac:dyDescent="0.25">
      <c r="A20" s="114">
        <v>4</v>
      </c>
      <c r="B20" s="15"/>
      <c r="C20" s="16"/>
      <c r="D20" s="24">
        <f t="shared" si="10"/>
        <v>0</v>
      </c>
      <c r="E20" s="17"/>
      <c r="F20" s="16">
        <f t="shared" si="0"/>
        <v>0</v>
      </c>
      <c r="G20" s="17"/>
      <c r="H20" s="16">
        <f t="shared" si="1"/>
        <v>0</v>
      </c>
      <c r="I20" s="17"/>
      <c r="J20" s="16">
        <f t="shared" si="2"/>
        <v>0</v>
      </c>
      <c r="K20" s="17"/>
      <c r="L20" s="16">
        <f t="shared" si="3"/>
        <v>0</v>
      </c>
      <c r="M20" s="17"/>
      <c r="N20" s="16">
        <f t="shared" si="4"/>
        <v>0</v>
      </c>
      <c r="O20" s="18"/>
      <c r="P20" s="16">
        <f t="shared" si="5"/>
        <v>0</v>
      </c>
      <c r="Q20" s="18"/>
      <c r="R20" s="16">
        <f t="shared" si="6"/>
        <v>0</v>
      </c>
      <c r="S20" s="18"/>
      <c r="T20" s="16">
        <f t="shared" si="7"/>
        <v>0</v>
      </c>
      <c r="U20" s="18"/>
      <c r="V20" s="115">
        <f t="shared" si="8"/>
        <v>0</v>
      </c>
      <c r="W20" s="93"/>
      <c r="Y20" t="str">
        <f t="shared" si="9"/>
        <v>REVER PERCENTUAL ATÉ ATINGIR 100%- CASO NECESSÁRIO</v>
      </c>
    </row>
    <row r="21" spans="1:25" hidden="1" x14ac:dyDescent="0.25">
      <c r="A21" s="114">
        <v>5</v>
      </c>
      <c r="B21" s="15"/>
      <c r="C21" s="16"/>
      <c r="D21" s="24">
        <f t="shared" si="10"/>
        <v>0</v>
      </c>
      <c r="E21" s="17"/>
      <c r="F21" s="16">
        <f t="shared" si="0"/>
        <v>0</v>
      </c>
      <c r="G21" s="17"/>
      <c r="H21" s="16">
        <f t="shared" si="1"/>
        <v>0</v>
      </c>
      <c r="I21" s="17"/>
      <c r="J21" s="16">
        <f t="shared" si="2"/>
        <v>0</v>
      </c>
      <c r="K21" s="17"/>
      <c r="L21" s="16">
        <f t="shared" si="3"/>
        <v>0</v>
      </c>
      <c r="M21" s="17"/>
      <c r="N21" s="16">
        <f t="shared" si="4"/>
        <v>0</v>
      </c>
      <c r="O21" s="18"/>
      <c r="P21" s="16">
        <f t="shared" si="5"/>
        <v>0</v>
      </c>
      <c r="Q21" s="18"/>
      <c r="R21" s="16">
        <f t="shared" si="6"/>
        <v>0</v>
      </c>
      <c r="S21" s="18"/>
      <c r="T21" s="16">
        <f t="shared" si="7"/>
        <v>0</v>
      </c>
      <c r="U21" s="18"/>
      <c r="V21" s="115">
        <f t="shared" si="8"/>
        <v>0</v>
      </c>
      <c r="W21" s="93"/>
      <c r="Y21" t="str">
        <f t="shared" si="9"/>
        <v>REVER PERCENTUAL ATÉ ATINGIR 100%- CASO NECESSÁRIO</v>
      </c>
    </row>
    <row r="22" spans="1:25" hidden="1" x14ac:dyDescent="0.25">
      <c r="A22" s="114">
        <v>6</v>
      </c>
      <c r="B22" s="15"/>
      <c r="C22" s="16"/>
      <c r="D22" s="24">
        <f t="shared" si="10"/>
        <v>0</v>
      </c>
      <c r="E22" s="17"/>
      <c r="F22" s="16">
        <f t="shared" si="0"/>
        <v>0</v>
      </c>
      <c r="G22" s="17"/>
      <c r="H22" s="16">
        <f t="shared" si="1"/>
        <v>0</v>
      </c>
      <c r="I22" s="17"/>
      <c r="J22" s="16">
        <f t="shared" si="2"/>
        <v>0</v>
      </c>
      <c r="K22" s="17"/>
      <c r="L22" s="16">
        <f t="shared" si="3"/>
        <v>0</v>
      </c>
      <c r="M22" s="17"/>
      <c r="N22" s="16">
        <f t="shared" si="4"/>
        <v>0</v>
      </c>
      <c r="O22" s="18"/>
      <c r="P22" s="16">
        <f t="shared" si="5"/>
        <v>0</v>
      </c>
      <c r="Q22" s="18"/>
      <c r="R22" s="16">
        <f t="shared" si="6"/>
        <v>0</v>
      </c>
      <c r="S22" s="18"/>
      <c r="T22" s="16">
        <f t="shared" si="7"/>
        <v>0</v>
      </c>
      <c r="U22" s="18"/>
      <c r="V22" s="115">
        <f t="shared" si="8"/>
        <v>0</v>
      </c>
      <c r="W22" s="93"/>
      <c r="Y22" t="str">
        <f t="shared" si="9"/>
        <v>REVER PERCENTUAL ATÉ ATINGIR 100%- CASO NECESSÁRIO</v>
      </c>
    </row>
    <row r="23" spans="1:25" hidden="1" x14ac:dyDescent="0.25">
      <c r="A23" s="114">
        <v>7</v>
      </c>
      <c r="B23" s="15"/>
      <c r="C23" s="16"/>
      <c r="D23" s="24">
        <f t="shared" si="10"/>
        <v>0</v>
      </c>
      <c r="E23" s="17"/>
      <c r="F23" s="16">
        <f t="shared" si="0"/>
        <v>0</v>
      </c>
      <c r="G23" s="17"/>
      <c r="H23" s="16">
        <f t="shared" si="1"/>
        <v>0</v>
      </c>
      <c r="I23" s="17"/>
      <c r="J23" s="16">
        <f t="shared" si="2"/>
        <v>0</v>
      </c>
      <c r="K23" s="17"/>
      <c r="L23" s="16">
        <f t="shared" si="3"/>
        <v>0</v>
      </c>
      <c r="M23" s="17"/>
      <c r="N23" s="16">
        <f t="shared" si="4"/>
        <v>0</v>
      </c>
      <c r="O23" s="18"/>
      <c r="P23" s="16">
        <f t="shared" si="5"/>
        <v>0</v>
      </c>
      <c r="Q23" s="18"/>
      <c r="R23" s="16">
        <f t="shared" si="6"/>
        <v>0</v>
      </c>
      <c r="S23" s="18"/>
      <c r="T23" s="16">
        <f t="shared" si="7"/>
        <v>0</v>
      </c>
      <c r="U23" s="18"/>
      <c r="V23" s="115">
        <f t="shared" si="8"/>
        <v>0</v>
      </c>
      <c r="W23" s="93"/>
      <c r="Y23" t="str">
        <f t="shared" si="9"/>
        <v>REVER PERCENTUAL ATÉ ATINGIR 100%- CASO NECESSÁRIO</v>
      </c>
    </row>
    <row r="24" spans="1:25" hidden="1" x14ac:dyDescent="0.25">
      <c r="A24" s="114">
        <v>8</v>
      </c>
      <c r="B24" s="15"/>
      <c r="C24" s="16"/>
      <c r="D24" s="24">
        <f t="shared" si="10"/>
        <v>0</v>
      </c>
      <c r="E24" s="17"/>
      <c r="F24" s="16">
        <f t="shared" si="0"/>
        <v>0</v>
      </c>
      <c r="G24" s="17"/>
      <c r="H24" s="16">
        <f t="shared" si="1"/>
        <v>0</v>
      </c>
      <c r="I24" s="17"/>
      <c r="J24" s="16">
        <f t="shared" si="2"/>
        <v>0</v>
      </c>
      <c r="K24" s="17"/>
      <c r="L24" s="16">
        <f t="shared" si="3"/>
        <v>0</v>
      </c>
      <c r="M24" s="17"/>
      <c r="N24" s="16">
        <f t="shared" si="4"/>
        <v>0</v>
      </c>
      <c r="O24" s="18"/>
      <c r="P24" s="16">
        <f t="shared" si="5"/>
        <v>0</v>
      </c>
      <c r="Q24" s="18"/>
      <c r="R24" s="16">
        <f t="shared" si="6"/>
        <v>0</v>
      </c>
      <c r="S24" s="18"/>
      <c r="T24" s="16">
        <f t="shared" si="7"/>
        <v>0</v>
      </c>
      <c r="U24" s="18"/>
      <c r="V24" s="115">
        <f t="shared" si="8"/>
        <v>0</v>
      </c>
      <c r="W24" s="93"/>
      <c r="Y24" t="str">
        <f t="shared" si="9"/>
        <v>REVER PERCENTUAL ATÉ ATINGIR 100%- CASO NECESSÁRIO</v>
      </c>
    </row>
    <row r="25" spans="1:25" hidden="1" x14ac:dyDescent="0.25">
      <c r="A25" s="114">
        <v>9</v>
      </c>
      <c r="B25" s="15"/>
      <c r="C25" s="16"/>
      <c r="D25" s="24">
        <f t="shared" si="10"/>
        <v>0</v>
      </c>
      <c r="E25" s="17"/>
      <c r="F25" s="16">
        <f t="shared" si="0"/>
        <v>0</v>
      </c>
      <c r="G25" s="17"/>
      <c r="H25" s="16">
        <f t="shared" si="1"/>
        <v>0</v>
      </c>
      <c r="I25" s="17"/>
      <c r="J25" s="16">
        <f t="shared" si="2"/>
        <v>0</v>
      </c>
      <c r="K25" s="17"/>
      <c r="L25" s="16">
        <f t="shared" si="3"/>
        <v>0</v>
      </c>
      <c r="M25" s="17"/>
      <c r="N25" s="16">
        <f t="shared" si="4"/>
        <v>0</v>
      </c>
      <c r="O25" s="18"/>
      <c r="P25" s="16">
        <f t="shared" si="5"/>
        <v>0</v>
      </c>
      <c r="Q25" s="18"/>
      <c r="R25" s="16">
        <f t="shared" si="6"/>
        <v>0</v>
      </c>
      <c r="S25" s="18"/>
      <c r="T25" s="16">
        <f t="shared" si="7"/>
        <v>0</v>
      </c>
      <c r="U25" s="18"/>
      <c r="V25" s="115">
        <f t="shared" si="8"/>
        <v>0</v>
      </c>
      <c r="W25" s="93"/>
      <c r="Y25" t="str">
        <f t="shared" si="9"/>
        <v>REVER PERCENTUAL ATÉ ATINGIR 100%- CASO NECESSÁRIO</v>
      </c>
    </row>
    <row r="26" spans="1:25" hidden="1" x14ac:dyDescent="0.25">
      <c r="A26" s="114">
        <v>10</v>
      </c>
      <c r="B26" s="15"/>
      <c r="C26" s="16"/>
      <c r="D26" s="24">
        <f t="shared" si="10"/>
        <v>0</v>
      </c>
      <c r="E26" s="17"/>
      <c r="F26" s="16">
        <f t="shared" si="0"/>
        <v>0</v>
      </c>
      <c r="G26" s="17"/>
      <c r="H26" s="16">
        <f t="shared" si="1"/>
        <v>0</v>
      </c>
      <c r="I26" s="17"/>
      <c r="J26" s="16">
        <f t="shared" si="2"/>
        <v>0</v>
      </c>
      <c r="K26" s="17"/>
      <c r="L26" s="16">
        <f t="shared" si="3"/>
        <v>0</v>
      </c>
      <c r="M26" s="17"/>
      <c r="N26" s="16">
        <f t="shared" si="4"/>
        <v>0</v>
      </c>
      <c r="O26" s="18"/>
      <c r="P26" s="16">
        <f t="shared" si="5"/>
        <v>0</v>
      </c>
      <c r="Q26" s="18"/>
      <c r="R26" s="16">
        <f t="shared" si="6"/>
        <v>0</v>
      </c>
      <c r="S26" s="18"/>
      <c r="T26" s="16">
        <f t="shared" si="7"/>
        <v>0</v>
      </c>
      <c r="U26" s="18"/>
      <c r="V26" s="115">
        <f t="shared" si="8"/>
        <v>0</v>
      </c>
      <c r="W26" s="93"/>
      <c r="Y26" t="str">
        <f t="shared" si="9"/>
        <v>REVER PERCENTUAL ATÉ ATINGIR 100%- CASO NECESSÁRIO</v>
      </c>
    </row>
    <row r="27" spans="1:25" hidden="1" x14ac:dyDescent="0.25">
      <c r="A27" s="114">
        <v>11</v>
      </c>
      <c r="B27" s="15"/>
      <c r="C27" s="16"/>
      <c r="D27" s="24">
        <f t="shared" si="10"/>
        <v>0</v>
      </c>
      <c r="E27" s="17"/>
      <c r="F27" s="16">
        <f t="shared" si="0"/>
        <v>0</v>
      </c>
      <c r="G27" s="17"/>
      <c r="H27" s="16">
        <f t="shared" si="1"/>
        <v>0</v>
      </c>
      <c r="I27" s="17"/>
      <c r="J27" s="16">
        <f t="shared" si="2"/>
        <v>0</v>
      </c>
      <c r="K27" s="17"/>
      <c r="L27" s="16">
        <f t="shared" si="3"/>
        <v>0</v>
      </c>
      <c r="M27" s="17"/>
      <c r="N27" s="16">
        <f t="shared" si="4"/>
        <v>0</v>
      </c>
      <c r="O27" s="18"/>
      <c r="P27" s="16">
        <f t="shared" si="5"/>
        <v>0</v>
      </c>
      <c r="Q27" s="18"/>
      <c r="R27" s="16">
        <f t="shared" si="6"/>
        <v>0</v>
      </c>
      <c r="S27" s="18"/>
      <c r="T27" s="16">
        <f t="shared" si="7"/>
        <v>0</v>
      </c>
      <c r="U27" s="18"/>
      <c r="V27" s="115">
        <f t="shared" si="8"/>
        <v>0</v>
      </c>
      <c r="W27" s="93"/>
      <c r="Y27" t="str">
        <f t="shared" si="9"/>
        <v>REVER PERCENTUAL ATÉ ATINGIR 100%- CASO NECESSÁRIO</v>
      </c>
    </row>
    <row r="28" spans="1:25" hidden="1" x14ac:dyDescent="0.25">
      <c r="A28" s="114">
        <v>12</v>
      </c>
      <c r="B28" s="15"/>
      <c r="C28" s="16"/>
      <c r="D28" s="24">
        <f t="shared" si="10"/>
        <v>0</v>
      </c>
      <c r="E28" s="17"/>
      <c r="F28" s="16">
        <f t="shared" si="0"/>
        <v>0</v>
      </c>
      <c r="G28" s="17"/>
      <c r="H28" s="16">
        <f t="shared" si="1"/>
        <v>0</v>
      </c>
      <c r="I28" s="17"/>
      <c r="J28" s="16">
        <f t="shared" si="2"/>
        <v>0</v>
      </c>
      <c r="K28" s="17"/>
      <c r="L28" s="16">
        <f t="shared" si="3"/>
        <v>0</v>
      </c>
      <c r="M28" s="17"/>
      <c r="N28" s="16">
        <f t="shared" si="4"/>
        <v>0</v>
      </c>
      <c r="O28" s="18"/>
      <c r="P28" s="16">
        <f t="shared" si="5"/>
        <v>0</v>
      </c>
      <c r="Q28" s="18"/>
      <c r="R28" s="16">
        <f t="shared" si="6"/>
        <v>0</v>
      </c>
      <c r="S28" s="18"/>
      <c r="T28" s="16">
        <f t="shared" si="7"/>
        <v>0</v>
      </c>
      <c r="U28" s="18"/>
      <c r="V28" s="115">
        <f t="shared" si="8"/>
        <v>0</v>
      </c>
      <c r="W28" s="93"/>
      <c r="Y28" t="str">
        <f t="shared" si="9"/>
        <v>REVER PERCENTUAL ATÉ ATINGIR 100%- CASO NECESSÁRIO</v>
      </c>
    </row>
    <row r="29" spans="1:25" hidden="1" x14ac:dyDescent="0.25">
      <c r="A29" s="114">
        <v>13</v>
      </c>
      <c r="B29" s="15"/>
      <c r="C29" s="16"/>
      <c r="D29" s="24">
        <f t="shared" si="10"/>
        <v>0</v>
      </c>
      <c r="E29" s="17"/>
      <c r="F29" s="16">
        <f t="shared" si="0"/>
        <v>0</v>
      </c>
      <c r="G29" s="17"/>
      <c r="H29" s="16">
        <f t="shared" si="1"/>
        <v>0</v>
      </c>
      <c r="I29" s="17"/>
      <c r="J29" s="16">
        <f t="shared" si="2"/>
        <v>0</v>
      </c>
      <c r="K29" s="17"/>
      <c r="L29" s="16">
        <f t="shared" si="3"/>
        <v>0</v>
      </c>
      <c r="M29" s="17"/>
      <c r="N29" s="16">
        <f t="shared" si="4"/>
        <v>0</v>
      </c>
      <c r="O29" s="18"/>
      <c r="P29" s="16">
        <f t="shared" si="5"/>
        <v>0</v>
      </c>
      <c r="Q29" s="18"/>
      <c r="R29" s="16">
        <f t="shared" si="6"/>
        <v>0</v>
      </c>
      <c r="S29" s="18"/>
      <c r="T29" s="16">
        <f t="shared" si="7"/>
        <v>0</v>
      </c>
      <c r="U29" s="18"/>
      <c r="V29" s="115">
        <f t="shared" si="8"/>
        <v>0</v>
      </c>
      <c r="W29" s="93"/>
      <c r="Y29" t="str">
        <f t="shared" si="9"/>
        <v>REVER PERCENTUAL ATÉ ATINGIR 100%- CASO NECESSÁRIO</v>
      </c>
    </row>
    <row r="30" spans="1:25" hidden="1" x14ac:dyDescent="0.25">
      <c r="A30" s="114">
        <v>14</v>
      </c>
      <c r="B30" s="15"/>
      <c r="C30" s="16"/>
      <c r="D30" s="24">
        <f t="shared" si="10"/>
        <v>0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/>
      <c r="P30" s="16">
        <f t="shared" si="5"/>
        <v>0</v>
      </c>
      <c r="Q30" s="18"/>
      <c r="R30" s="16">
        <f t="shared" si="6"/>
        <v>0</v>
      </c>
      <c r="S30" s="18"/>
      <c r="T30" s="16">
        <f t="shared" si="7"/>
        <v>0</v>
      </c>
      <c r="U30" s="18"/>
      <c r="V30" s="115">
        <f t="shared" si="8"/>
        <v>0</v>
      </c>
      <c r="W30" s="93"/>
      <c r="Y30" t="str">
        <f t="shared" si="9"/>
        <v>REVER PERCENTUAL ATÉ ATINGIR 100%- CASO NECESSÁRIO</v>
      </c>
    </row>
    <row r="31" spans="1:25" hidden="1" x14ac:dyDescent="0.25">
      <c r="A31" s="114">
        <v>15</v>
      </c>
      <c r="B31" s="15"/>
      <c r="C31" s="16"/>
      <c r="D31" s="24">
        <f t="shared" si="10"/>
        <v>0</v>
      </c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/>
      <c r="P31" s="16">
        <f t="shared" si="5"/>
        <v>0</v>
      </c>
      <c r="Q31" s="18"/>
      <c r="R31" s="16">
        <f t="shared" si="6"/>
        <v>0</v>
      </c>
      <c r="S31" s="18"/>
      <c r="T31" s="16">
        <f t="shared" si="7"/>
        <v>0</v>
      </c>
      <c r="U31" s="18"/>
      <c r="V31" s="115">
        <f t="shared" si="8"/>
        <v>0</v>
      </c>
      <c r="W31" s="93"/>
      <c r="Y31" t="str">
        <f t="shared" si="9"/>
        <v>REVER PERCENTUAL ATÉ ATINGIR 100%- CASO NECESSÁRIO</v>
      </c>
    </row>
    <row r="32" spans="1:25" hidden="1" x14ac:dyDescent="0.25">
      <c r="A32" s="114">
        <v>16</v>
      </c>
      <c r="B32" s="15"/>
      <c r="C32" s="16"/>
      <c r="D32" s="24">
        <f t="shared" si="10"/>
        <v>0</v>
      </c>
      <c r="E32" s="17"/>
      <c r="F32" s="16">
        <f t="shared" si="0"/>
        <v>0</v>
      </c>
      <c r="G32" s="17"/>
      <c r="H32" s="16">
        <f t="shared" si="1"/>
        <v>0</v>
      </c>
      <c r="I32" s="17"/>
      <c r="J32" s="16">
        <f t="shared" si="2"/>
        <v>0</v>
      </c>
      <c r="K32" s="17"/>
      <c r="L32" s="16">
        <f t="shared" si="3"/>
        <v>0</v>
      </c>
      <c r="M32" s="17"/>
      <c r="N32" s="16">
        <f t="shared" si="4"/>
        <v>0</v>
      </c>
      <c r="O32" s="18"/>
      <c r="P32" s="16">
        <f t="shared" si="5"/>
        <v>0</v>
      </c>
      <c r="Q32" s="18"/>
      <c r="R32" s="16">
        <f t="shared" si="6"/>
        <v>0</v>
      </c>
      <c r="S32" s="18"/>
      <c r="T32" s="16">
        <f t="shared" si="7"/>
        <v>0</v>
      </c>
      <c r="U32" s="18"/>
      <c r="V32" s="115">
        <f t="shared" si="8"/>
        <v>0</v>
      </c>
      <c r="W32" s="93"/>
      <c r="Y32" t="str">
        <f t="shared" si="9"/>
        <v>REVER PERCENTUAL ATÉ ATINGIR 100%- CASO NECESSÁRIO</v>
      </c>
    </row>
    <row r="33" spans="1:25" hidden="1" x14ac:dyDescent="0.25">
      <c r="A33" s="114">
        <v>17</v>
      </c>
      <c r="B33" s="15"/>
      <c r="C33" s="16"/>
      <c r="D33" s="24">
        <f t="shared" si="10"/>
        <v>0</v>
      </c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/>
      <c r="L33" s="16">
        <f t="shared" si="3"/>
        <v>0</v>
      </c>
      <c r="M33" s="17"/>
      <c r="N33" s="16">
        <f t="shared" si="4"/>
        <v>0</v>
      </c>
      <c r="O33" s="18"/>
      <c r="P33" s="16">
        <f t="shared" si="5"/>
        <v>0</v>
      </c>
      <c r="Q33" s="18"/>
      <c r="R33" s="16">
        <f t="shared" si="6"/>
        <v>0</v>
      </c>
      <c r="S33" s="18"/>
      <c r="T33" s="16">
        <f t="shared" si="7"/>
        <v>0</v>
      </c>
      <c r="U33" s="18"/>
      <c r="V33" s="115">
        <f t="shared" si="8"/>
        <v>0</v>
      </c>
      <c r="W33" s="93"/>
      <c r="Y33" t="str">
        <f t="shared" si="9"/>
        <v>REVER PERCENTUAL ATÉ ATINGIR 100%- CASO NECESSÁRIO</v>
      </c>
    </row>
    <row r="34" spans="1:25" hidden="1" x14ac:dyDescent="0.25">
      <c r="A34" s="114">
        <v>18</v>
      </c>
      <c r="B34" s="15"/>
      <c r="C34" s="16"/>
      <c r="D34" s="24">
        <f t="shared" si="10"/>
        <v>0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/>
      <c r="P34" s="16">
        <f t="shared" si="5"/>
        <v>0</v>
      </c>
      <c r="Q34" s="18"/>
      <c r="R34" s="16">
        <f t="shared" si="6"/>
        <v>0</v>
      </c>
      <c r="S34" s="18"/>
      <c r="T34" s="16">
        <f t="shared" si="7"/>
        <v>0</v>
      </c>
      <c r="U34" s="18"/>
      <c r="V34" s="115">
        <f t="shared" si="8"/>
        <v>0</v>
      </c>
      <c r="W34" s="93"/>
      <c r="Y34" t="str">
        <f t="shared" si="9"/>
        <v>REVER PERCENTUAL ATÉ ATINGIR 100%- CASO NECESSÁRIO</v>
      </c>
    </row>
    <row r="35" spans="1:25" hidden="1" x14ac:dyDescent="0.25">
      <c r="A35" s="114">
        <v>19</v>
      </c>
      <c r="B35" s="15"/>
      <c r="C35" s="16"/>
      <c r="D35" s="24">
        <f t="shared" si="10"/>
        <v>0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/>
      <c r="P35" s="16">
        <f t="shared" si="5"/>
        <v>0</v>
      </c>
      <c r="Q35" s="18"/>
      <c r="R35" s="16">
        <f t="shared" si="6"/>
        <v>0</v>
      </c>
      <c r="S35" s="18"/>
      <c r="T35" s="16">
        <f t="shared" si="7"/>
        <v>0</v>
      </c>
      <c r="U35" s="18"/>
      <c r="V35" s="115">
        <f t="shared" si="8"/>
        <v>0</v>
      </c>
      <c r="W35" s="93"/>
      <c r="Y35" t="str">
        <f t="shared" si="9"/>
        <v>REVER PERCENTUAL ATÉ ATINGIR 100%- CASO NECESSÁRIO</v>
      </c>
    </row>
    <row r="36" spans="1:25" hidden="1" x14ac:dyDescent="0.25">
      <c r="A36" s="114">
        <v>20</v>
      </c>
      <c r="B36" s="15"/>
      <c r="C36" s="16"/>
      <c r="D36" s="24">
        <f t="shared" si="10"/>
        <v>0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/>
      <c r="P36" s="16">
        <f t="shared" si="5"/>
        <v>0</v>
      </c>
      <c r="Q36" s="18"/>
      <c r="R36" s="16">
        <f t="shared" si="6"/>
        <v>0</v>
      </c>
      <c r="S36" s="18"/>
      <c r="T36" s="16">
        <f t="shared" si="7"/>
        <v>0</v>
      </c>
      <c r="U36" s="18"/>
      <c r="V36" s="115">
        <f t="shared" si="8"/>
        <v>0</v>
      </c>
      <c r="W36" s="93"/>
      <c r="Y36" t="str">
        <f t="shared" si="9"/>
        <v>REVER PERCENTUAL ATÉ ATINGIR 100%- CASO NECESSÁRIO</v>
      </c>
    </row>
    <row r="37" spans="1:25" hidden="1" x14ac:dyDescent="0.25">
      <c r="A37" s="114">
        <v>21</v>
      </c>
      <c r="B37" s="15"/>
      <c r="C37" s="16"/>
      <c r="D37" s="24">
        <f t="shared" si="10"/>
        <v>0</v>
      </c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/>
      <c r="N37" s="16">
        <f t="shared" si="4"/>
        <v>0</v>
      </c>
      <c r="O37" s="18"/>
      <c r="P37" s="16">
        <f t="shared" si="5"/>
        <v>0</v>
      </c>
      <c r="Q37" s="18"/>
      <c r="R37" s="16">
        <f t="shared" si="6"/>
        <v>0</v>
      </c>
      <c r="S37" s="18"/>
      <c r="T37" s="16">
        <f t="shared" si="7"/>
        <v>0</v>
      </c>
      <c r="U37" s="18"/>
      <c r="V37" s="115">
        <f t="shared" si="8"/>
        <v>0</v>
      </c>
      <c r="W37" s="93"/>
      <c r="Y37" t="str">
        <f t="shared" si="9"/>
        <v>REVER PERCENTUAL ATÉ ATINGIR 100%- CASO NECESSÁRIO</v>
      </c>
    </row>
    <row r="38" spans="1:25" hidden="1" x14ac:dyDescent="0.25">
      <c r="A38" s="114">
        <v>22</v>
      </c>
      <c r="B38" s="15"/>
      <c r="C38" s="16"/>
      <c r="D38" s="24">
        <f t="shared" si="10"/>
        <v>0</v>
      </c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/>
      <c r="N38" s="16">
        <f t="shared" si="4"/>
        <v>0</v>
      </c>
      <c r="O38" s="18"/>
      <c r="P38" s="16">
        <f t="shared" si="5"/>
        <v>0</v>
      </c>
      <c r="Q38" s="18"/>
      <c r="R38" s="16">
        <f t="shared" si="6"/>
        <v>0</v>
      </c>
      <c r="S38" s="18"/>
      <c r="T38" s="16">
        <f t="shared" si="7"/>
        <v>0</v>
      </c>
      <c r="U38" s="18"/>
      <c r="V38" s="115">
        <f t="shared" si="8"/>
        <v>0</v>
      </c>
      <c r="W38" s="93"/>
      <c r="Y38" t="str">
        <f t="shared" si="9"/>
        <v>REVER PERCENTUAL ATÉ ATINGIR 100%- CASO NECESSÁRIO</v>
      </c>
    </row>
    <row r="39" spans="1:25" hidden="1" x14ac:dyDescent="0.25">
      <c r="A39" s="114">
        <v>23</v>
      </c>
      <c r="B39" s="15"/>
      <c r="C39" s="16"/>
      <c r="D39" s="24">
        <f t="shared" si="10"/>
        <v>0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6">
        <f t="shared" si="6"/>
        <v>0</v>
      </c>
      <c r="S39" s="18"/>
      <c r="T39" s="16">
        <f t="shared" si="7"/>
        <v>0</v>
      </c>
      <c r="U39" s="18"/>
      <c r="V39" s="115">
        <f t="shared" si="8"/>
        <v>0</v>
      </c>
      <c r="W39" s="93"/>
      <c r="Y39" t="str">
        <f t="shared" si="9"/>
        <v>REVER PERCENTUAL ATÉ ATINGIR 100%- CASO NECESSÁRIO</v>
      </c>
    </row>
    <row r="40" spans="1:25" hidden="1" x14ac:dyDescent="0.25">
      <c r="A40" s="114">
        <v>24</v>
      </c>
      <c r="B40" s="15"/>
      <c r="C40" s="16"/>
      <c r="D40" s="24">
        <f t="shared" si="10"/>
        <v>0</v>
      </c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6">
        <f t="shared" si="6"/>
        <v>0</v>
      </c>
      <c r="S40" s="18"/>
      <c r="T40" s="16">
        <f t="shared" si="7"/>
        <v>0</v>
      </c>
      <c r="U40" s="18"/>
      <c r="V40" s="115">
        <f t="shared" si="8"/>
        <v>0</v>
      </c>
      <c r="W40" s="93"/>
      <c r="Y40" t="str">
        <f t="shared" si="9"/>
        <v>REVER PERCENTUAL ATÉ ATINGIR 100%- CASO NECESSÁRIO</v>
      </c>
    </row>
    <row r="41" spans="1:25" hidden="1" x14ac:dyDescent="0.25">
      <c r="A41" s="114">
        <v>25</v>
      </c>
      <c r="B41" s="15"/>
      <c r="C41" s="16"/>
      <c r="D41" s="24">
        <f t="shared" si="10"/>
        <v>0</v>
      </c>
      <c r="E41" s="17"/>
      <c r="F41" s="16">
        <f t="shared" ref="F41:F43" si="11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6">
        <f>P41+Q41</f>
        <v>0</v>
      </c>
      <c r="S41" s="18"/>
      <c r="T41" s="16">
        <f>R41+S41</f>
        <v>0</v>
      </c>
      <c r="U41" s="18"/>
      <c r="V41" s="115">
        <f>T41+U41</f>
        <v>0</v>
      </c>
      <c r="W41" s="93"/>
      <c r="Y41" t="str">
        <f t="shared" si="9"/>
        <v>REVER PERCENTUAL ATÉ ATINGIR 100%- CASO NECESSÁRIO</v>
      </c>
    </row>
    <row r="42" spans="1:25" hidden="1" x14ac:dyDescent="0.25">
      <c r="A42" s="114">
        <v>26</v>
      </c>
      <c r="B42" s="15"/>
      <c r="C42" s="16"/>
      <c r="D42" s="24">
        <f t="shared" si="10"/>
        <v>0</v>
      </c>
      <c r="E42" s="17"/>
      <c r="F42" s="16">
        <f t="shared" si="11"/>
        <v>0</v>
      </c>
      <c r="G42" s="17"/>
      <c r="H42" s="16">
        <f t="shared" ref="H42" si="12">F42+G42</f>
        <v>0</v>
      </c>
      <c r="I42" s="17"/>
      <c r="J42" s="16">
        <f t="shared" ref="J42" si="13">H42+I42</f>
        <v>0</v>
      </c>
      <c r="K42" s="17"/>
      <c r="L42" s="16">
        <f t="shared" ref="L42" si="14">J42+K42</f>
        <v>0</v>
      </c>
      <c r="M42" s="17"/>
      <c r="N42" s="16">
        <f t="shared" ref="N42" si="15">L42+M42</f>
        <v>0</v>
      </c>
      <c r="O42" s="18"/>
      <c r="P42" s="16">
        <f t="shared" ref="P42" si="16">N42+O42</f>
        <v>0</v>
      </c>
      <c r="Q42" s="18"/>
      <c r="R42" s="16">
        <f t="shared" ref="R42:R43" si="17">P42+Q42</f>
        <v>0</v>
      </c>
      <c r="S42" s="18"/>
      <c r="T42" s="16">
        <f t="shared" ref="T42:T43" si="18">R42+S42</f>
        <v>0</v>
      </c>
      <c r="U42" s="18"/>
      <c r="V42" s="115">
        <f t="shared" ref="V42:V43" si="19">T42+U42</f>
        <v>0</v>
      </c>
      <c r="W42" s="93"/>
      <c r="Y42" t="str">
        <f t="shared" si="9"/>
        <v>REVER PERCENTUAL ATÉ ATINGIR 100%- CASO NECESSÁRIO</v>
      </c>
    </row>
    <row r="43" spans="1:25" x14ac:dyDescent="0.25">
      <c r="A43" s="114"/>
      <c r="B43" s="15"/>
      <c r="C43" s="16"/>
      <c r="D43" s="89">
        <f>((C43*100)/$C$45)/100</f>
        <v>0</v>
      </c>
      <c r="E43" s="17"/>
      <c r="F43" s="16">
        <f t="shared" si="11"/>
        <v>0</v>
      </c>
      <c r="G43" s="17"/>
      <c r="H43" s="16">
        <f t="shared" ref="H43" si="20">F43+G43</f>
        <v>0</v>
      </c>
      <c r="I43" s="17"/>
      <c r="J43" s="16">
        <f t="shared" ref="J43" si="21">H43+I43</f>
        <v>0</v>
      </c>
      <c r="K43" s="84"/>
      <c r="L43" s="16">
        <f t="shared" ref="L43" si="22">J43+K43</f>
        <v>0</v>
      </c>
      <c r="M43" s="84"/>
      <c r="N43" s="16">
        <f t="shared" ref="N43" si="23">L43+M43</f>
        <v>0</v>
      </c>
      <c r="O43" s="85"/>
      <c r="P43" s="16">
        <f t="shared" ref="P43" si="24">N43+O43</f>
        <v>0</v>
      </c>
      <c r="Q43" s="85"/>
      <c r="R43" s="16">
        <f t="shared" si="17"/>
        <v>0</v>
      </c>
      <c r="S43" s="85"/>
      <c r="T43" s="16">
        <f t="shared" si="18"/>
        <v>0</v>
      </c>
      <c r="U43" s="85"/>
      <c r="V43" s="115">
        <f t="shared" si="19"/>
        <v>0</v>
      </c>
      <c r="W43" s="93"/>
    </row>
    <row r="44" spans="1:25" x14ac:dyDescent="0.25">
      <c r="A44" s="116"/>
      <c r="B44" s="19" t="s">
        <v>26</v>
      </c>
      <c r="C44" s="25">
        <f>C45/SUM(C17:C42)</f>
        <v>1</v>
      </c>
      <c r="D44" s="25">
        <f>SUM(D17:D43)</f>
        <v>1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1</v>
      </c>
      <c r="F44" s="26">
        <f>E44</f>
        <v>1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</v>
      </c>
      <c r="H44" s="26">
        <f>F44+G44</f>
        <v>1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26">
        <f>H44+I44</f>
        <v>1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26">
        <f>J44+K44</f>
        <v>1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26">
        <f>L44+M44</f>
        <v>1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6">
        <f>N44+O44</f>
        <v>1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6">
        <f>P44+Q44</f>
        <v>1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6">
        <f>R44+S44</f>
        <v>1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6">
        <f>T44+U44</f>
        <v>1</v>
      </c>
      <c r="W44" s="94"/>
    </row>
    <row r="45" spans="1:25" x14ac:dyDescent="0.25">
      <c r="A45" s="117"/>
      <c r="B45" s="21" t="s">
        <v>27</v>
      </c>
      <c r="C45" s="20">
        <f>SUM(C17:C43)</f>
        <v>23293.99</v>
      </c>
      <c r="D45" s="25">
        <f>D44</f>
        <v>1</v>
      </c>
      <c r="E45" s="146">
        <f>($C$45*E44)</f>
        <v>23293.99</v>
      </c>
      <c r="F45" s="146"/>
      <c r="G45" s="146">
        <f t="shared" ref="G45" si="25">($C$45*G44)</f>
        <v>0</v>
      </c>
      <c r="H45" s="146"/>
      <c r="I45" s="146">
        <f t="shared" ref="I45" si="26">($C$45*I44)</f>
        <v>0</v>
      </c>
      <c r="J45" s="146"/>
      <c r="K45" s="146">
        <f t="shared" ref="K45" si="27">($C$45*K44)</f>
        <v>0</v>
      </c>
      <c r="L45" s="146"/>
      <c r="M45" s="146">
        <f t="shared" ref="M45" si="28">($C$45*M44)</f>
        <v>0</v>
      </c>
      <c r="N45" s="146"/>
      <c r="O45" s="146">
        <f t="shared" ref="O45" si="29">($C$45*O44)</f>
        <v>0</v>
      </c>
      <c r="P45" s="146"/>
      <c r="Q45" s="146">
        <f t="shared" ref="Q45" si="30">($C$45*Q44)</f>
        <v>0</v>
      </c>
      <c r="R45" s="146"/>
      <c r="S45" s="146">
        <f t="shared" ref="S45" si="31">($C$45*S44)</f>
        <v>0</v>
      </c>
      <c r="T45" s="146"/>
      <c r="U45" s="146">
        <f t="shared" ref="U45" si="32">($C$45*U44)</f>
        <v>0</v>
      </c>
      <c r="V45" s="150"/>
      <c r="W45" s="95"/>
    </row>
    <row r="46" spans="1:25" ht="15.75" thickBot="1" x14ac:dyDescent="0.3">
      <c r="A46" s="118"/>
      <c r="B46" s="119" t="s">
        <v>28</v>
      </c>
      <c r="C46" s="120"/>
      <c r="D46" s="120"/>
      <c r="E46" s="147">
        <f>E45</f>
        <v>23293.99</v>
      </c>
      <c r="F46" s="147"/>
      <c r="G46" s="147">
        <f>G45+E46</f>
        <v>23293.99</v>
      </c>
      <c r="H46" s="147"/>
      <c r="I46" s="147">
        <f t="shared" ref="I46" si="33">I45+G46</f>
        <v>23293.99</v>
      </c>
      <c r="J46" s="147"/>
      <c r="K46" s="147">
        <f t="shared" ref="K46" si="34">K45+I46</f>
        <v>23293.99</v>
      </c>
      <c r="L46" s="147"/>
      <c r="M46" s="147">
        <f t="shared" ref="M46" si="35">M45+K46</f>
        <v>23293.99</v>
      </c>
      <c r="N46" s="147"/>
      <c r="O46" s="147">
        <f t="shared" ref="O46" si="36">O45+M46</f>
        <v>23293.99</v>
      </c>
      <c r="P46" s="147"/>
      <c r="Q46" s="147">
        <f t="shared" ref="Q46" si="37">Q45+O46</f>
        <v>23293.99</v>
      </c>
      <c r="R46" s="147"/>
      <c r="S46" s="147">
        <f t="shared" ref="S46" si="38">S45+Q46</f>
        <v>23293.99</v>
      </c>
      <c r="T46" s="147"/>
      <c r="U46" s="147">
        <f t="shared" ref="U46" si="39">U45+S46</f>
        <v>23293.99</v>
      </c>
      <c r="V46" s="151"/>
      <c r="W46" s="95"/>
    </row>
    <row r="48" spans="1:25" x14ac:dyDescent="0.25">
      <c r="A48" s="86"/>
      <c r="B48" s="86"/>
      <c r="C48" s="23"/>
      <c r="D48" s="86"/>
      <c r="E48" s="86"/>
      <c r="F48" s="86"/>
      <c r="G48" s="86"/>
      <c r="H48" s="86"/>
      <c r="I48" s="86"/>
      <c r="J48" s="86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spans="1:23" x14ac:dyDescent="0.25">
      <c r="A49" s="23" t="s">
        <v>31</v>
      </c>
      <c r="B49" s="23"/>
      <c r="C49" s="23"/>
      <c r="D49" s="23" t="s">
        <v>70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spans="1:23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</row>
    <row r="51" spans="1:23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</row>
    <row r="52" spans="1:23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spans="1:23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</row>
    <row r="54" spans="1:23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spans="1:23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</row>
    <row r="56" spans="1:23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</row>
    <row r="57" spans="1:23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</row>
  </sheetData>
  <sheetProtection algorithmName="SHA-512" hashValue="Zi357rIz2s6LIyhZlqbM4nZK6WVnn5YUnNDLVlkLaKZhYw/vs6PCi06RYhTVZLEUUGXuH4lNGjv+SKyU+5D1Zg==" saltValue="iabR6mChgssCQJPrjlT1zg==" spinCount="100000" sheet="1" objects="1" scenarios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topLeftCell="A16" workbookViewId="0">
      <selection activeCell="E30" sqref="E30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0"/>
      <c r="B1" s="40"/>
      <c r="C1" s="40"/>
      <c r="D1" s="40"/>
      <c r="E1" s="40"/>
    </row>
    <row r="2" spans="1:5" x14ac:dyDescent="0.25">
      <c r="A2" s="40"/>
      <c r="B2" s="40"/>
      <c r="C2" s="40"/>
      <c r="D2" s="40"/>
      <c r="E2" s="40"/>
    </row>
    <row r="3" spans="1:5" x14ac:dyDescent="0.25">
      <c r="A3" s="40"/>
      <c r="B3" s="40"/>
      <c r="C3" s="40"/>
      <c r="D3" s="40"/>
      <c r="E3" s="40"/>
    </row>
    <row r="4" spans="1:5" x14ac:dyDescent="0.25">
      <c r="A4" s="40"/>
      <c r="B4" s="40"/>
      <c r="C4" s="40"/>
      <c r="D4" s="40"/>
      <c r="E4" s="40"/>
    </row>
    <row r="5" spans="1:5" x14ac:dyDescent="0.25">
      <c r="A5" s="40"/>
      <c r="B5" s="40"/>
      <c r="C5" s="40"/>
      <c r="D5" s="40"/>
      <c r="E5" s="40"/>
    </row>
    <row r="6" spans="1:5" x14ac:dyDescent="0.25">
      <c r="A6" s="40"/>
      <c r="B6" s="40"/>
      <c r="C6" s="40"/>
      <c r="D6" s="40"/>
      <c r="E6" s="40"/>
    </row>
    <row r="7" spans="1:5" x14ac:dyDescent="0.25">
      <c r="A7" s="40"/>
      <c r="B7" s="40"/>
      <c r="C7" s="40"/>
      <c r="D7" s="40"/>
      <c r="E7" s="40"/>
    </row>
    <row r="8" spans="1:5" x14ac:dyDescent="0.25">
      <c r="A8" s="158" t="s">
        <v>63</v>
      </c>
      <c r="B8" s="158"/>
      <c r="C8" s="158"/>
      <c r="D8" s="40"/>
      <c r="E8" s="57" t="s">
        <v>64</v>
      </c>
    </row>
    <row r="9" spans="1:5" x14ac:dyDescent="0.25">
      <c r="A9" s="40"/>
      <c r="B9" s="80"/>
      <c r="C9" s="80"/>
      <c r="D9" s="80"/>
      <c r="E9" s="81" t="s">
        <v>65</v>
      </c>
    </row>
    <row r="10" spans="1:5" x14ac:dyDescent="0.25">
      <c r="A10" s="40"/>
      <c r="B10" s="40"/>
      <c r="C10" s="40"/>
      <c r="D10" s="40"/>
      <c r="E10" s="40"/>
    </row>
    <row r="11" spans="1:5" x14ac:dyDescent="0.25">
      <c r="A11" s="82" t="s">
        <v>32</v>
      </c>
      <c r="B11" s="82" t="s">
        <v>85</v>
      </c>
      <c r="C11" s="179" t="s">
        <v>33</v>
      </c>
      <c r="D11" s="180"/>
      <c r="E11" s="181"/>
    </row>
    <row r="12" spans="1:5" x14ac:dyDescent="0.25">
      <c r="A12" s="33"/>
      <c r="B12" s="33"/>
      <c r="C12" s="182" t="str">
        <f>Import.Município</f>
        <v>CORONEL VIVIDA - PR</v>
      </c>
      <c r="D12" s="183"/>
      <c r="E12" s="184"/>
    </row>
    <row r="13" spans="1:5" x14ac:dyDescent="0.25">
      <c r="A13" s="34"/>
      <c r="B13" s="34"/>
      <c r="C13" s="35"/>
      <c r="D13" s="34"/>
      <c r="E13" s="34"/>
    </row>
    <row r="14" spans="1:5" ht="15" customHeight="1" x14ac:dyDescent="0.25">
      <c r="A14" s="83" t="s">
        <v>34</v>
      </c>
      <c r="B14" s="171" t="str">
        <f>ORÇAMENTO!A7</f>
        <v>OBJETO: RECAPEAMENTO ASFÁLTICO EM VIAS PÚBLICAS URBANAS DE CORONEL VIVIDA – PR</v>
      </c>
      <c r="C14" s="173" t="str">
        <f>ORÇAMENTO!A8</f>
        <v>LOCALIZAÇÃO: RUA DA LIBERDADE</v>
      </c>
      <c r="D14" s="174"/>
      <c r="E14" s="175"/>
    </row>
    <row r="15" spans="1:5" ht="25.5" customHeight="1" x14ac:dyDescent="0.25">
      <c r="A15" s="36" t="s">
        <v>66</v>
      </c>
      <c r="B15" s="172"/>
      <c r="C15" s="176"/>
      <c r="D15" s="177"/>
      <c r="E15" s="178"/>
    </row>
    <row r="16" spans="1:5" x14ac:dyDescent="0.25">
      <c r="A16" s="37"/>
      <c r="B16" s="37"/>
      <c r="C16" s="38"/>
      <c r="D16" s="38"/>
      <c r="E16" s="37"/>
    </row>
    <row r="17" spans="1:12" x14ac:dyDescent="0.25">
      <c r="A17" s="39" t="s">
        <v>35</v>
      </c>
      <c r="B17" s="37"/>
      <c r="C17" s="38"/>
      <c r="D17" s="38"/>
      <c r="E17" s="37"/>
    </row>
    <row r="18" spans="1:12" x14ac:dyDescent="0.25">
      <c r="A18" s="186" t="s">
        <v>36</v>
      </c>
      <c r="B18" s="186"/>
      <c r="C18" s="186"/>
      <c r="D18" s="186"/>
      <c r="E18" s="186"/>
    </row>
    <row r="19" spans="1:12" x14ac:dyDescent="0.25">
      <c r="A19" s="40"/>
      <c r="B19" s="40"/>
      <c r="C19" s="40"/>
      <c r="D19" s="40"/>
      <c r="E19" s="40"/>
    </row>
    <row r="20" spans="1:12" ht="15.75" thickBot="1" x14ac:dyDescent="0.3">
      <c r="A20" s="41" t="s">
        <v>37</v>
      </c>
      <c r="B20" s="42"/>
      <c r="C20" s="42"/>
      <c r="D20" s="43" t="s">
        <v>38</v>
      </c>
      <c r="E20" s="43" t="s">
        <v>39</v>
      </c>
    </row>
    <row r="21" spans="1:12" ht="15" customHeight="1" thickBot="1" x14ac:dyDescent="0.3">
      <c r="A21" s="44" t="s">
        <v>40</v>
      </c>
      <c r="B21" s="45"/>
      <c r="C21" s="45"/>
      <c r="D21" s="46" t="s">
        <v>41</v>
      </c>
      <c r="E21" s="47">
        <v>4.5999999999999999E-2</v>
      </c>
      <c r="H21" s="168" t="s">
        <v>71</v>
      </c>
      <c r="I21" s="169"/>
      <c r="J21" s="169"/>
      <c r="K21" s="170"/>
    </row>
    <row r="22" spans="1:12" ht="15.75" x14ac:dyDescent="0.25">
      <c r="A22" s="48" t="s">
        <v>42</v>
      </c>
      <c r="B22" s="49"/>
      <c r="C22" s="49"/>
      <c r="D22" s="50" t="s">
        <v>43</v>
      </c>
      <c r="E22" s="51">
        <v>7.0000000000000001E-3</v>
      </c>
      <c r="H22" s="109" t="s">
        <v>72</v>
      </c>
      <c r="I22" s="110" t="s">
        <v>73</v>
      </c>
      <c r="J22" s="110" t="s">
        <v>74</v>
      </c>
      <c r="K22" s="111" t="s">
        <v>75</v>
      </c>
    </row>
    <row r="23" spans="1:12" ht="15.75" x14ac:dyDescent="0.25">
      <c r="A23" s="48" t="s">
        <v>44</v>
      </c>
      <c r="B23" s="49"/>
      <c r="C23" s="49"/>
      <c r="D23" s="50" t="s">
        <v>45</v>
      </c>
      <c r="E23" s="51">
        <v>8.9999999999999993E-3</v>
      </c>
      <c r="H23" s="102" t="s">
        <v>76</v>
      </c>
      <c r="I23" s="96">
        <v>3.7999999999999999E-2</v>
      </c>
      <c r="J23" s="97">
        <v>4.0099999999999997E-2</v>
      </c>
      <c r="K23" s="103">
        <v>4.6699999999999998E-2</v>
      </c>
    </row>
    <row r="24" spans="1:12" ht="15.75" x14ac:dyDescent="0.25">
      <c r="A24" s="48" t="s">
        <v>46</v>
      </c>
      <c r="B24" s="49"/>
      <c r="C24" s="49"/>
      <c r="D24" s="50" t="s">
        <v>47</v>
      </c>
      <c r="E24" s="51">
        <v>0.01</v>
      </c>
      <c r="H24" s="102" t="s">
        <v>77</v>
      </c>
      <c r="I24" s="98">
        <v>3.2000000000000002E-3</v>
      </c>
      <c r="J24" s="99">
        <v>4.0000000000000001E-3</v>
      </c>
      <c r="K24" s="104">
        <v>7.4000000000000003E-3</v>
      </c>
    </row>
    <row r="25" spans="1:12" ht="15.75" x14ac:dyDescent="0.25">
      <c r="A25" s="52" t="s">
        <v>48</v>
      </c>
      <c r="B25" s="53"/>
      <c r="C25" s="53"/>
      <c r="D25" s="50" t="s">
        <v>49</v>
      </c>
      <c r="E25" s="54">
        <v>0.08</v>
      </c>
      <c r="H25" s="102" t="s">
        <v>78</v>
      </c>
      <c r="I25" s="98">
        <v>5.0000000000000001E-3</v>
      </c>
      <c r="J25" s="99">
        <v>5.5999999999999999E-3</v>
      </c>
      <c r="K25" s="104">
        <v>9.7000000000000003E-3</v>
      </c>
    </row>
    <row r="26" spans="1:12" ht="15.75" x14ac:dyDescent="0.25">
      <c r="A26" s="52" t="s">
        <v>50</v>
      </c>
      <c r="B26" s="55" t="s">
        <v>51</v>
      </c>
      <c r="C26" s="56"/>
      <c r="D26" s="57" t="s">
        <v>52</v>
      </c>
      <c r="E26" s="54">
        <v>6.4999999999999997E-3</v>
      </c>
      <c r="H26" s="102" t="s">
        <v>79</v>
      </c>
      <c r="I26" s="98">
        <v>1.0200000000000001E-2</v>
      </c>
      <c r="J26" s="99">
        <v>1.11E-2</v>
      </c>
      <c r="K26" s="104">
        <v>1.21E-2</v>
      </c>
    </row>
    <row r="27" spans="1:12" ht="16.5" thickBot="1" x14ac:dyDescent="0.3">
      <c r="A27" s="58"/>
      <c r="B27" s="55" t="s">
        <v>53</v>
      </c>
      <c r="C27" s="56"/>
      <c r="D27" s="57"/>
      <c r="E27" s="54">
        <v>0.03</v>
      </c>
      <c r="H27" s="102" t="s">
        <v>80</v>
      </c>
      <c r="I27" s="100">
        <v>6.6400000000000001E-2</v>
      </c>
      <c r="J27" s="101">
        <v>7.2999999999999995E-2</v>
      </c>
      <c r="K27" s="105">
        <v>8.6900000000000005E-2</v>
      </c>
    </row>
    <row r="28" spans="1:12" ht="15.75" x14ac:dyDescent="0.25">
      <c r="A28" s="58"/>
      <c r="B28" s="55" t="s">
        <v>54</v>
      </c>
      <c r="C28" s="56"/>
      <c r="D28" s="57"/>
      <c r="E28" s="59">
        <f>IF(A18=" - Fornecimento de Materiais e Equipamentos (Aquisição direta)",0,ROUND(E37*D38,4))</f>
        <v>0.03</v>
      </c>
      <c r="H28" s="159" t="s">
        <v>82</v>
      </c>
      <c r="I28" s="160"/>
      <c r="J28" s="160"/>
      <c r="K28" s="161"/>
      <c r="L28" s="106">
        <v>3.6499999999999998E-2</v>
      </c>
    </row>
    <row r="29" spans="1:12" ht="15.75" x14ac:dyDescent="0.25">
      <c r="A29" s="58"/>
      <c r="B29" s="60" t="s">
        <v>55</v>
      </c>
      <c r="C29" s="61"/>
      <c r="D29" s="57"/>
      <c r="E29" s="62">
        <f>IF([1]Dados!$G$28="SELECIONAR","Ver DADOS",IF(A18=" - Fornecimento de Materiais e Equipamentos (Aquisição direta)",0,IF([1]Dados!$G$28="não desonerado",0%,4.5%)))</f>
        <v>4.4999999999999998E-2</v>
      </c>
      <c r="H29" s="162" t="s">
        <v>83</v>
      </c>
      <c r="I29" s="163"/>
      <c r="J29" s="163"/>
      <c r="K29" s="164"/>
      <c r="L29" s="107">
        <v>0.03</v>
      </c>
    </row>
    <row r="30" spans="1:12" ht="16.5" thickBot="1" x14ac:dyDescent="0.3">
      <c r="A30" s="63" t="s">
        <v>56</v>
      </c>
      <c r="B30" s="63"/>
      <c r="C30" s="63"/>
      <c r="D30" s="63"/>
      <c r="E30" s="64">
        <f>IF(A18=" - Fornecimento de Materiais e Equipamentos (Aquisição direta)",0,ROUND((((1+SUM(E$21:E$23))*(1+E$24)*(1+E$25))/(1-SUM(E$26:E$28)))-1,4))</f>
        <v>0.24099999999999999</v>
      </c>
      <c r="H30" s="165" t="s">
        <v>81</v>
      </c>
      <c r="I30" s="166"/>
      <c r="J30" s="166"/>
      <c r="K30" s="167"/>
      <c r="L30" s="108">
        <v>4.4999999999999998E-2</v>
      </c>
    </row>
    <row r="31" spans="1:12" x14ac:dyDescent="0.25">
      <c r="A31" s="65" t="s">
        <v>57</v>
      </c>
      <c r="B31" s="66"/>
      <c r="C31" s="66"/>
      <c r="D31" s="66"/>
      <c r="E31" s="67">
        <f>IF(A18=" - Fornecimento de Materiais e Equipamentos (Aquisição direta)",0,ROUND((((1+SUM(E$21:E$23))*(1+E$24)*(1+E$25))/(1-SUM(E$26:E$29)))-1,4))</f>
        <v>0.30380000000000001</v>
      </c>
    </row>
    <row r="32" spans="1:12" x14ac:dyDescent="0.25">
      <c r="A32" s="40"/>
      <c r="B32" s="40"/>
      <c r="C32" s="40"/>
      <c r="D32" s="40"/>
      <c r="E32" s="40"/>
    </row>
    <row r="33" spans="1:5" x14ac:dyDescent="0.25">
      <c r="A33" s="40" t="s">
        <v>58</v>
      </c>
      <c r="B33" s="40"/>
      <c r="C33" s="40"/>
      <c r="D33" s="40"/>
      <c r="E33" s="40"/>
    </row>
    <row r="34" spans="1:5" x14ac:dyDescent="0.25">
      <c r="A34" s="40"/>
      <c r="B34" s="40"/>
      <c r="C34" s="40"/>
      <c r="D34" s="40"/>
      <c r="E34" s="40"/>
    </row>
    <row r="35" spans="1:5" x14ac:dyDescent="0.25">
      <c r="A35" s="187" t="str">
        <f>IF(AND(A18=" - Fornecimento de Materiais e Equipamentos (Aquisição direta)",E$31=0),"",IF(OR($AI$10&lt;$AK$10,$AI$10&gt;$AL$10)=TRUE(),$AK$21,""))</f>
        <v/>
      </c>
      <c r="B35" s="187"/>
      <c r="C35" s="187"/>
      <c r="D35" s="187"/>
      <c r="E35" s="187"/>
    </row>
    <row r="36" spans="1:5" x14ac:dyDescent="0.25">
      <c r="A36" s="68"/>
      <c r="B36" s="68"/>
      <c r="C36" s="68"/>
      <c r="D36" s="68"/>
      <c r="E36" s="68"/>
    </row>
    <row r="37" spans="1:5" ht="15.75" customHeight="1" x14ac:dyDescent="0.25">
      <c r="A37" s="188" t="s">
        <v>59</v>
      </c>
      <c r="B37" s="189"/>
      <c r="C37" s="189"/>
      <c r="D37" s="189"/>
      <c r="E37" s="69">
        <v>0.6</v>
      </c>
    </row>
    <row r="38" spans="1:5" x14ac:dyDescent="0.25">
      <c r="A38" s="188" t="s">
        <v>60</v>
      </c>
      <c r="B38" s="189"/>
      <c r="C38" s="189"/>
      <c r="D38" s="69">
        <v>0.05</v>
      </c>
      <c r="E38" s="68"/>
    </row>
    <row r="39" spans="1:5" x14ac:dyDescent="0.25">
      <c r="A39" s="70"/>
      <c r="B39" s="71"/>
      <c r="C39" s="71"/>
      <c r="D39" s="72"/>
      <c r="E39" s="68"/>
    </row>
    <row r="40" spans="1:5" x14ac:dyDescent="0.25">
      <c r="A40" s="190" t="s">
        <v>61</v>
      </c>
      <c r="B40" s="191"/>
      <c r="C40" s="191"/>
      <c r="D40" s="191"/>
      <c r="E40" s="191"/>
    </row>
    <row r="43" spans="1:5" x14ac:dyDescent="0.25">
      <c r="A43" s="73"/>
      <c r="B43" s="74"/>
      <c r="C43" s="75"/>
      <c r="D43" s="75"/>
      <c r="E43" s="75"/>
    </row>
    <row r="44" spans="1:5" x14ac:dyDescent="0.25">
      <c r="A44" s="40" t="s">
        <v>70</v>
      </c>
      <c r="B44" s="40"/>
      <c r="C44" s="53"/>
      <c r="D44" s="40"/>
      <c r="E44" s="40"/>
    </row>
    <row r="45" spans="1:5" x14ac:dyDescent="0.25">
      <c r="A45" s="185" t="s">
        <v>67</v>
      </c>
      <c r="B45" s="185"/>
      <c r="C45" s="185"/>
      <c r="D45" s="76" t="s">
        <v>62</v>
      </c>
      <c r="E45" s="77" t="s">
        <v>140</v>
      </c>
    </row>
    <row r="46" spans="1:5" x14ac:dyDescent="0.25">
      <c r="A46" s="185" t="s">
        <v>84</v>
      </c>
      <c r="B46" s="185"/>
      <c r="C46" s="185"/>
      <c r="D46" s="40"/>
      <c r="E46" s="40"/>
    </row>
    <row r="47" spans="1:5" x14ac:dyDescent="0.25">
      <c r="A47" s="40"/>
      <c r="B47" s="78"/>
      <c r="C47" s="79"/>
      <c r="D47" s="40"/>
      <c r="E47" s="40"/>
    </row>
  </sheetData>
  <sheetProtection password="EE6F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licitacao2</cp:lastModifiedBy>
  <cp:lastPrinted>2019-06-12T17:29:23Z</cp:lastPrinted>
  <dcterms:created xsi:type="dcterms:W3CDTF">2013-05-17T17:26:46Z</dcterms:created>
  <dcterms:modified xsi:type="dcterms:W3CDTF">2023-01-10T13:37:03Z</dcterms:modified>
</cp:coreProperties>
</file>