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Licitações - LICITAÇÃO\LICITAÇÃO\19. LICITAÇÕES 2023\3. TOMADA DE PREÇOS\xx. TP nº xx-2023 Revitalização Praça dos Pioneiros\2023 - REVITALIZAÇÃO PRAÇA DOS PIONEIROS\"/>
    </mc:Choice>
  </mc:AlternateContent>
  <xr:revisionPtr revIDLastSave="0" documentId="13_ncr:1_{E95AD9A9-0779-48F5-B373-DD8339C839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ORÇAMENTO!$A$10:$G$52</definedName>
    <definedName name="_xlnm.Print_Area" localSheetId="2">BDI!$A$1:$E$46</definedName>
    <definedName name="_xlnm.Print_Area" localSheetId="0">ORÇAMENTO!$A$1:$G$58</definedName>
    <definedName name="Import.CR">[1]Dados!$G$8</definedName>
    <definedName name="Import.Município">[1]Dados!$G$7</definedName>
    <definedName name="Import.Proponente">[1]Dados!$G$6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TIPOORCAMENTO" hidden="1">IF(VALUE([2]MENU!$O$3)=2,"Licitado","Proposto")</definedName>
  </definedNames>
  <calcPr calcId="191029"/>
</workbook>
</file>

<file path=xl/calcChain.xml><?xml version="1.0" encoding="utf-8"?>
<calcChain xmlns="http://schemas.openxmlformats.org/spreadsheetml/2006/main">
  <c r="E29" i="5" l="1"/>
  <c r="H10" i="2"/>
  <c r="J17" i="2"/>
  <c r="L17" i="2" s="1"/>
  <c r="J16" i="2"/>
  <c r="L16" i="2" s="1"/>
  <c r="J13" i="2"/>
  <c r="L13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J11" i="2"/>
  <c r="L11" i="2" s="1"/>
  <c r="J12" i="2"/>
  <c r="L12" i="2" s="1"/>
  <c r="J14" i="2"/>
  <c r="L14" i="2" s="1"/>
  <c r="J15" i="2"/>
  <c r="L15" i="2" s="1"/>
  <c r="F10" i="2"/>
  <c r="J10" i="2" l="1"/>
  <c r="L10" i="2" s="1"/>
  <c r="B17" i="2"/>
  <c r="B16" i="2"/>
  <c r="B15" i="2"/>
  <c r="B14" i="2"/>
  <c r="B13" i="2"/>
  <c r="C13" i="2"/>
  <c r="G43" i="1"/>
  <c r="G27" i="1"/>
  <c r="B11" i="2"/>
  <c r="G28" i="1"/>
  <c r="G30" i="1"/>
  <c r="G31" i="1"/>
  <c r="G32" i="1"/>
  <c r="G33" i="1"/>
  <c r="G34" i="1"/>
  <c r="G35" i="1"/>
  <c r="G36" i="1"/>
  <c r="G37" i="1"/>
  <c r="G38" i="1"/>
  <c r="G39" i="1"/>
  <c r="G40" i="1"/>
  <c r="G42" i="1"/>
  <c r="G41" i="1" s="1"/>
  <c r="C15" i="2" s="1"/>
  <c r="G45" i="1"/>
  <c r="G44" i="1" s="1"/>
  <c r="C16" i="2" s="1"/>
  <c r="G47" i="1"/>
  <c r="G46" i="1" s="1"/>
  <c r="C17" i="2" s="1"/>
  <c r="G48" i="1"/>
  <c r="G49" i="1"/>
  <c r="G50" i="1"/>
  <c r="G51" i="1"/>
  <c r="G52" i="1"/>
  <c r="B12" i="2"/>
  <c r="B10" i="2"/>
  <c r="G29" i="1" l="1"/>
  <c r="C14" i="2"/>
  <c r="G26" i="1"/>
  <c r="G25" i="1"/>
  <c r="G24" i="1"/>
  <c r="G23" i="1"/>
  <c r="G22" i="1"/>
  <c r="G21" i="1"/>
  <c r="G20" i="1"/>
  <c r="G19" i="1"/>
  <c r="G18" i="1"/>
  <c r="G16" i="1"/>
  <c r="G15" i="1" s="1"/>
  <c r="C11" i="2" s="1"/>
  <c r="G14" i="1"/>
  <c r="G12" i="1"/>
  <c r="F11" i="1"/>
  <c r="G13" i="1"/>
  <c r="G17" i="1" l="1"/>
  <c r="C12" i="2" s="1"/>
  <c r="G11" i="1"/>
  <c r="C14" i="5"/>
  <c r="B14" i="5"/>
  <c r="E28" i="5"/>
  <c r="C12" i="5"/>
  <c r="C10" i="2" l="1"/>
  <c r="G53" i="1"/>
  <c r="E31" i="5"/>
  <c r="A35" i="5" s="1"/>
  <c r="E30" i="5"/>
  <c r="C19" i="2" l="1"/>
  <c r="A5" i="2"/>
  <c r="D10" i="2" l="1"/>
  <c r="D17" i="2"/>
  <c r="D14" i="2"/>
  <c r="D12" i="2"/>
  <c r="D11" i="2"/>
  <c r="D16" i="2"/>
  <c r="D15" i="2"/>
  <c r="D13" i="2"/>
  <c r="G18" i="2" l="1"/>
  <c r="I18" i="2"/>
  <c r="K18" i="2"/>
  <c r="E18" i="2"/>
  <c r="F18" i="2" s="1"/>
  <c r="D18" i="2"/>
  <c r="A4" i="2"/>
  <c r="K19" i="2" l="1"/>
  <c r="I19" i="2"/>
  <c r="H18" i="2"/>
  <c r="J18" i="2" s="1"/>
  <c r="L18" i="2" s="1"/>
  <c r="G19" i="2"/>
  <c r="E19" i="2"/>
  <c r="D19" i="2"/>
  <c r="E20" i="2" l="1"/>
  <c r="G20" i="2" s="1"/>
  <c r="I20" i="2" s="1"/>
  <c r="K20" i="2" s="1"/>
  <c r="M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A1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2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6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Exemplos 
1
1.1
1.1.1
1.1.1.2
1.2
1.2.1
1.2.2
2
2.1
2.2
2.2.1
2.2.2
2.2.2.1
3
3.1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<sst xmlns="http://schemas.openxmlformats.org/spreadsheetml/2006/main" count="186" uniqueCount="144">
  <si>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</si>
  <si>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</si>
  <si>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</si>
  <si>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</si>
  <si>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</si>
  <si>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</si>
  <si>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</si>
  <si>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</si>
  <si>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</si>
  <si>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</si>
  <si>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</si>
  <si>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</si>
  <si>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</si>
  <si>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</si>
  <si>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</si>
  <si>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</si>
  <si>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</si>
  <si>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</si>
  <si>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</si>
  <si>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</si>
  <si>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</si>
  <si>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</si>
  <si>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</si>
  <si>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</si>
  <si>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</si>
  <si>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</si>
  <si>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</si>
  <si>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</si>
  <si>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</si>
  <si>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</si>
  <si>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</si>
  <si>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</si>
  <si>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Responsável Técnico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</si>
  <si>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</si>
  <si>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</si>
  <si>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</si>
  <si>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</si>
  <si>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</si>
  <si>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</si>
  <si>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</si>
  <si>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</si>
  <si>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</si>
  <si>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</si>
  <si>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</si>
  <si>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</si>
  <si>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</si>
  <si>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</si>
  <si>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</si>
  <si>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</si>
  <si>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</si>
  <si>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</si>
  <si>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</si>
  <si>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</si>
  <si>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</si>
  <si>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</si>
  <si>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</si>
  <si>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</si>
  <si>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</si>
  <si>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</si>
  <si>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</si>
  <si>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</si>
  <si>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</si>
  <si>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</si>
  <si>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</si>
  <si>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</si>
  <si>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</si>
  <si>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</si>
  <si>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</si>
  <si>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Programa</t>
  </si>
  <si>
    <t>.- Construção e Reforma de Edifícios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</si>
  <si>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</si>
  <si>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</si>
  <si>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</si>
  <si>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</si>
  <si>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</si>
  <si>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</si>
  <si>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</si>
  <si>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</si>
  <si>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</si>
  <si>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</si>
  <si>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</si>
  <si>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</si>
  <si>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I3: Cont.Prev s/Rec.Bruta (Lei 13.161/2015 - Desoneração)</t>
  </si>
  <si>
    <t>Responsável legal ou procurador</t>
  </si>
  <si>
    <t>CPF/CNPJ ou Crea:</t>
  </si>
  <si>
    <t>M</t>
  </si>
  <si>
    <t>M2</t>
  </si>
  <si>
    <t>M3</t>
  </si>
  <si>
    <t>1.1</t>
  </si>
  <si>
    <t>INSTALAÇÃO ELÉTRICA</t>
  </si>
  <si>
    <t>KG</t>
  </si>
  <si>
    <t>BANCOS</t>
  </si>
  <si>
    <t>BASE DO CAMPO</t>
  </si>
  <si>
    <t>LASTRO COM MATERIAL GRANULAR (PEDRA BRITADA N.1 E PEDRA
BRITADA N.2), APLICADO EM PISOS OU LAJES SOBRE SOLO, ESPESSURA
DE *10 CM*. AF_07/2019</t>
  </si>
  <si>
    <t>LASTRO COM PÓ DE PEDRA, COMPACTADO</t>
  </si>
  <si>
    <t>FUNDAÇÃO DO ALAMBRADO</t>
  </si>
  <si>
    <t>ESTACA BROCA DE CONCRETO, DIÂMETRO DE 20CM, ESCAVAÇÃO
MANUAL COM TRADO CONCHA, COM ARMADURA DE ARRANQUE.
AF_05/2020</t>
  </si>
  <si>
    <t>ESTRUTURA DO ALAMBRADO</t>
  </si>
  <si>
    <t>FABRICAÇÃO, MONTAGEM E DESMONTAGEM DE FÔRMA PARA VIGA
BALDRAME, EM MADEIRA SERRADA, E=25 MM, 4 UTILIZAÇÕES.
AF_06/2017</t>
  </si>
  <si>
    <t>ARMAÇÃO DE BLOCO, VIGA BALDRAME OU SAPATA UTILIZANDO AÇO CA-
50 DE 6,3 MM - MONTAGEM. AF_06/2017</t>
  </si>
  <si>
    <t>ARMAÇÃO DE BLOCO, VIGA BALDRAME OU SAPATA UTILIZANDO AÇO CA-
50 DE 8 MM - MONTAGEM. AF_06/2017</t>
  </si>
  <si>
    <t>CONCRETAGEM DE BLOCOS DE COROAMENTO E VIGAS BALDRAME,
FCK 30 MPA, COM USO DE JERICA LANÇAMENTO, ADENSAMENTO E
ACABAMENTO. AF_06/2017</t>
  </si>
  <si>
    <t>TUBO DE AÇO GALVANIZADO COM COSTURA, CLASSE MÉDIA, DN 80 (3"),
CONEXÃO ROSQUEADA, INSTALADO EM PRUMADAS - FORNECIMENTO E
INSTALAÇÃO. AF_10/2020</t>
  </si>
  <si>
    <t>ALAMBRADO EM TUBOS DE AÇO GALVANIZADO, COM TELA
LOSANGULAR GALVANIZADA (ATÉ ALT=4M) E REDE DE POLIETILENO
(ALTURA ENTRE 4M ATÉ 7M) - CONFORME DETALHAMENTO EM
PROJETO E MEMORIAL DESCRITIVO</t>
  </si>
  <si>
    <t>ARMAÇÃO DE PILAR OU VIGA DE ESTRUTURA CONVENCIONAL DE
CONCRETO ARMADO UTILIZANDO AÇO CA-60 DE 5,0 MM - MONTAGEM.
AF_06/2022</t>
  </si>
  <si>
    <t>ARMAÇÃO DE PILAR OU VIGA DE ESTRUTURA CONVENCIONAL DE
CONCRETO ARMADO UTILIZANDO AÇO CA-50 DE 6,3 MM - MONTAGEM.
AF_06/2022</t>
  </si>
  <si>
    <t>CONCRETAGEM DE PILARES, FCK = 25 MPA, COM USO DE BALDES -
LANÇAMENTO, ADENSAMENTO E ACABAMENTO. AF_02/2022</t>
  </si>
  <si>
    <t>COTAÇÃO 01</t>
  </si>
  <si>
    <t>PINTURA DO MONUMENTO (RELÓGIO SOLAR) E BASE</t>
  </si>
  <si>
    <t>PINTURA DE PISO COM TINTA ACRÍLICA, APLICAÇÃO MANUAL, 3
DEMÃOS, INCLUSO FUNDO PREPARADOR. AF_05/2021</t>
  </si>
  <si>
    <t>QUADRO DE DISTRIBUICAO COM BARRAMENTO TRIFASICO, DE
SOBREPOR, EM CHAPA DE ACO GALVANIZADO, PARA 12 DISJUNTORES
DIN, 100 A</t>
  </si>
  <si>
    <t>UM</t>
  </si>
  <si>
    <t>DISJUNTOR BIPOLAR TIPO DIN, CORRENTE NOMINAL DE 16A -
FORNECIMENTO E INSTALAÇÃO. AF_10/2020</t>
  </si>
  <si>
    <t>ESCAVAÇÃO MANUAL DE VALA COM PROFUNDIDADE MENOR OU IGUAL
A 1,30 M. AF_02/2021</t>
  </si>
  <si>
    <t>ELETRODUTO FLEXÍVEL CORRUGADO, PEAD, DN 63 (2"), PARA REDE
ENTERRADA DE DISTRIBUIÇÃO DE ENERGIA ELÉTRICA - FORNECIMENTO
E INSTALAÇÃO. AF_12/2021</t>
  </si>
  <si>
    <t>CABO DE COBRE FLEXÍVEL ISOLADO, 10 MM², ANTI-CHAMA 0,6/1,0 KV,
PARA CIRCUITOS TERMINAIS - FORNECIMENTO E INSTALAÇÃO.
AF_12/2015</t>
  </si>
  <si>
    <t>CABO DE COBRE FLEXÍVEL ISOLADO, 2,5 MM², ANTI-CHAMA 0,6/1,0 KV,
PARA CIRCUITOS TERMINAIS - FORNECIMENTO E INSTALAÇÃO.
AF_12/2015</t>
  </si>
  <si>
    <t>CAIXA DE PASSAGEM ELETRICA, PARA PISO, EM PVC, DIMENSOES DE
3/4" A 4"</t>
  </si>
  <si>
    <t>HASTE DE ATERRAMENTO 5/8 PARA SPDA - FORNECIMENTO E
INSTALAÇÃO. AF_12/2017</t>
  </si>
  <si>
    <t>POSTE METÁLICO COM ALTURA DE 3M COM LUMINÁRIA 100
W,CONFORME PROJETO E MEMORIAL DESCRITIVO</t>
  </si>
  <si>
    <t>CORDOALHA DE COBRE NU 50 MM², NÃO ENTERRADA, COM ISOLADOR -
FORNECIMENTO E INSTALAÇÃO. AF_12/2017</t>
  </si>
  <si>
    <t>CONJUNTO PARA ATERRAMENTO - Solda exotérmica, forma para solda
exotérmica, parafuso, porca sextavada e arruelas inox</t>
  </si>
  <si>
    <t>COTAÇÃO 04</t>
  </si>
  <si>
    <t>COTAÇÃO 05</t>
  </si>
  <si>
    <t>PASSEIO EM PAVER</t>
  </si>
  <si>
    <t>EXECUÇÃO DE PASSEIO EM PISO INTERTRAVADO, COM BLOCO
RETANGULAR COR NATURAL DE 20 X 10 CM, ESPESSURA 6 CM.
AF_10/2022</t>
  </si>
  <si>
    <t>IGA CONTENÇÃO DAS CALÇADAS, MOLDADA IN LOCO, EXECUTADA EM
CONCRETO 15MPa E COLOCAÇÃO DE VERGALHÃO ø5mm - 10cm*20cm</t>
  </si>
  <si>
    <t>COMPOSIÇÃO 03</t>
  </si>
  <si>
    <t>BANCO COM BASE CAVALINHO E ACABAMENTO EM RÉGUAS DE
MADEIRA DE PINHEIRO</t>
  </si>
  <si>
    <t>PAISAGISMO</t>
  </si>
  <si>
    <t>PLANTIO DE ÁRVORE ORNAMENTAL COM ALTURA DE MUDA MAIOR QUE
2,00 M E MENOR OU IGUAL A 4,00 M. AF_05/2018</t>
  </si>
  <si>
    <t>GRAMA ESMERALDA OU SAO CARLOS OU CURITIBANA, EM PLACAS, SEM
PLANTIO</t>
  </si>
  <si>
    <t>PLANTIO DE GRAMA BATATAIS EM PLACAS. AF_05/2018</t>
  </si>
  <si>
    <t>PLANTIO DE ARBUSTO OU CERCA VIVA. AF_05/2018</t>
  </si>
  <si>
    <t>PLANTIO DE ÁRVORE ORNAMENTAL COM ALTURA DE MUDA MENOR OU
IGUAL A 2,00 M. AF_05/2018</t>
  </si>
  <si>
    <t>PLANTIO DE PALMEIRA COM ALTURA DE MUDA MENOR OU IGUAL A 2,00
M. AF_05/2018</t>
  </si>
  <si>
    <t>OBJETO: REVITALIZAÇÃO DA PRAÇA DOS PIONEIROS</t>
  </si>
  <si>
    <t>LOCALIZAÇÃO: PRAÇA DOS PIONEIROS, AVENIDA GENEROSO MARQUES</t>
  </si>
  <si>
    <t>1.2</t>
  </si>
  <si>
    <t>1.3</t>
  </si>
  <si>
    <t>2.1</t>
  </si>
  <si>
    <t>GEOTÊXTIL NÃO TECIDO 100% POLIÉSTER, RESISTÊNCIA A TRAÇÃO DE
9 KN/M (RT - 9), INSTALADO EM DRENO - FORNECIMENTO E
INSTALAÇÃO. AF_07/2021</t>
  </si>
  <si>
    <t>COMPOSIÇÃO 01</t>
  </si>
  <si>
    <t>XX/XX/2023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</si>
</sst>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3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Arial"/>
      <family val="2"/>
    </font>
    <font>
      <sz val="10"/>
      <name val="Arial"/>
      <family val="2"/>
    </font>
    <font>
      <b/>
      <sz val="16"/>
      <color rgb="FFFF0000"/>
      <name val="Arial"/>
      <family val="2"/>
    </font>
    <font>
      <sz val="12"/>
      <color rgb="FFC00000"/>
      <name val="Arial"/>
      <family val="2"/>
    </font>
    <font>
      <sz val="10"/>
      <color rgb="FFFF0000"/>
      <name val="Arial"/>
      <family val="2"/>
    </font>
    <font>
      <b/>
      <sz val="9"/>
      <color theme="1"/>
      <name val="Calibri"/>
      <family val="2"/>
      <scheme val="minor"/>
    </font>
    <font>
      <b/>
      <sz val="9"/>
      <color rgb="FFC00000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9"/>
      <color rgb="FFFF0000"/>
      <name val="Arial"/>
      <family val="2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rgb="FF000000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4" fontId="1" fillId="3" borderId="2" xfId="0" applyNumberFormat="1" applyFont="1" applyFill="1" applyBorder="1" applyProtection="1">
      <protection locked="0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top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4" fontId="1" fillId="0" borderId="18" xfId="0" applyNumberFormat="1" applyFont="1" applyBorder="1"/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right" vertical="center"/>
    </xf>
    <xf numFmtId="0" fontId="2" fillId="5" borderId="11" xfId="0" applyFont="1" applyFill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2" fillId="0" borderId="21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2" fillId="0" borderId="3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Border="1"/>
    <xf numFmtId="0" fontId="17" fillId="0" borderId="31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4" fontId="1" fillId="4" borderId="14" xfId="0" applyNumberFormat="1" applyFont="1" applyFill="1" applyBorder="1" applyProtection="1">
      <protection locked="0"/>
    </xf>
    <xf numFmtId="4" fontId="1" fillId="0" borderId="14" xfId="0" applyNumberFormat="1" applyFont="1" applyBorder="1"/>
    <xf numFmtId="4" fontId="1" fillId="4" borderId="25" xfId="0" applyNumberFormat="1" applyFont="1" applyFill="1" applyBorder="1" applyProtection="1">
      <protection locked="0"/>
    </xf>
    <xf numFmtId="4" fontId="1" fillId="0" borderId="29" xfId="0" applyNumberFormat="1" applyFont="1" applyBorder="1"/>
    <xf numFmtId="4" fontId="2" fillId="0" borderId="38" xfId="0" applyNumberFormat="1" applyFont="1" applyBorder="1" applyAlignment="1">
      <alignment vertical="center"/>
    </xf>
    <xf numFmtId="0" fontId="7" fillId="2" borderId="0" xfId="0" applyFont="1" applyFill="1" applyAlignment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13" fillId="0" borderId="19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justify" vertical="top" wrapText="1"/>
    </xf>
    <xf numFmtId="0" fontId="0" fillId="7" borderId="0" xfId="0" applyFill="1"/>
    <xf numFmtId="0" fontId="12" fillId="8" borderId="4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43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vertical="center"/>
    </xf>
    <xf numFmtId="10" fontId="25" fillId="0" borderId="45" xfId="0" applyNumberFormat="1" applyFont="1" applyBorder="1" applyAlignment="1">
      <alignment horizontal="center" vertical="center"/>
    </xf>
    <xf numFmtId="10" fontId="25" fillId="0" borderId="46" xfId="0" applyNumberFormat="1" applyFont="1" applyBorder="1" applyAlignment="1">
      <alignment horizontal="center" vertical="center"/>
    </xf>
    <xf numFmtId="10" fontId="25" fillId="0" borderId="47" xfId="0" applyNumberFormat="1" applyFont="1" applyBorder="1" applyAlignment="1">
      <alignment horizontal="center" vertical="center"/>
    </xf>
    <xf numFmtId="10" fontId="25" fillId="0" borderId="12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10" fontId="25" fillId="0" borderId="48" xfId="0" applyNumberFormat="1" applyFont="1" applyBorder="1" applyAlignment="1">
      <alignment horizontal="center" vertical="center"/>
    </xf>
    <xf numFmtId="10" fontId="25" fillId="0" borderId="49" xfId="0" applyNumberFormat="1" applyFont="1" applyBorder="1" applyAlignment="1">
      <alignment horizontal="center" vertical="center"/>
    </xf>
    <xf numFmtId="10" fontId="25" fillId="0" borderId="50" xfId="0" applyNumberFormat="1" applyFont="1" applyBorder="1" applyAlignment="1">
      <alignment horizontal="center" vertical="center"/>
    </xf>
    <xf numFmtId="10" fontId="25" fillId="0" borderId="51" xfId="0" applyNumberFormat="1" applyFont="1" applyBorder="1" applyAlignment="1">
      <alignment horizontal="center" vertical="center"/>
    </xf>
    <xf numFmtId="10" fontId="25" fillId="0" borderId="53" xfId="0" applyNumberFormat="1" applyFont="1" applyBorder="1" applyAlignment="1">
      <alignment horizontal="center" vertical="center"/>
    </xf>
    <xf numFmtId="10" fontId="25" fillId="0" borderId="56" xfId="0" applyNumberFormat="1" applyFont="1" applyBorder="1" applyAlignment="1">
      <alignment horizontal="center" vertical="center"/>
    </xf>
    <xf numFmtId="10" fontId="25" fillId="0" borderId="60" xfId="0" applyNumberFormat="1" applyFont="1" applyBorder="1" applyAlignment="1">
      <alignment horizontal="center" vertical="center"/>
    </xf>
    <xf numFmtId="10" fontId="15" fillId="6" borderId="0" xfId="1" applyNumberFormat="1" applyFont="1" applyFill="1" applyBorder="1" applyProtection="1">
      <protection locked="0"/>
    </xf>
    <xf numFmtId="10" fontId="15" fillId="0" borderId="0" xfId="1" applyNumberFormat="1" applyFont="1" applyFill="1" applyBorder="1" applyProtection="1">
      <protection locked="0"/>
    </xf>
    <xf numFmtId="0" fontId="2" fillId="2" borderId="2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center"/>
    </xf>
    <xf numFmtId="4" fontId="2" fillId="2" borderId="2" xfId="0" applyNumberFormat="1" applyFont="1" applyFill="1" applyBorder="1"/>
    <xf numFmtId="0" fontId="4" fillId="0" borderId="0" xfId="0" applyFont="1" applyAlignment="1">
      <alignment horizontal="center"/>
    </xf>
    <xf numFmtId="4" fontId="2" fillId="3" borderId="2" xfId="0" applyNumberFormat="1" applyFont="1" applyFill="1" applyBorder="1" applyProtection="1">
      <protection locked="0"/>
    </xf>
    <xf numFmtId="164" fontId="27" fillId="3" borderId="0" xfId="1" applyNumberFormat="1" applyFont="1" applyFill="1" applyBorder="1" applyAlignment="1" applyProtection="1">
      <alignment horizontal="center" vertical="center"/>
      <protection locked="0"/>
    </xf>
    <xf numFmtId="0" fontId="28" fillId="2" borderId="0" xfId="0" applyFont="1" applyFill="1" applyAlignment="1">
      <alignment horizontal="center" vertical="top" wrapText="1"/>
    </xf>
    <xf numFmtId="4" fontId="29" fillId="0" borderId="1" xfId="0" applyNumberFormat="1" applyFont="1" applyBorder="1" applyAlignment="1">
      <alignment horizontal="center"/>
    </xf>
    <xf numFmtId="4" fontId="29" fillId="0" borderId="0" xfId="0" applyNumberFormat="1" applyFont="1" applyAlignment="1">
      <alignment horizontal="center"/>
    </xf>
    <xf numFmtId="0" fontId="30" fillId="0" borderId="0" xfId="0" applyFont="1" applyAlignment="1">
      <alignment horizontal="center"/>
    </xf>
    <xf numFmtId="0" fontId="31" fillId="2" borderId="0" xfId="0" applyFont="1" applyFill="1" applyAlignment="1">
      <alignment horizontal="center" vertical="top" wrapText="1"/>
    </xf>
    <xf numFmtId="164" fontId="32" fillId="3" borderId="0" xfId="1" applyNumberFormat="1" applyFont="1" applyFill="1" applyBorder="1" applyAlignment="1" applyProtection="1">
      <alignment horizontal="center" vertical="center"/>
      <protection locked="0"/>
    </xf>
    <xf numFmtId="4" fontId="32" fillId="0" borderId="0" xfId="0" applyNumberFormat="1" applyFont="1" applyAlignment="1">
      <alignment horizontal="center"/>
    </xf>
    <xf numFmtId="0" fontId="33" fillId="2" borderId="2" xfId="0" applyFont="1" applyFill="1" applyBorder="1" applyAlignment="1">
      <alignment horizontal="justify" vertical="top" wrapText="1"/>
    </xf>
    <xf numFmtId="0" fontId="34" fillId="0" borderId="0" xfId="0" applyFont="1" applyAlignment="1">
      <alignment horizontal="center"/>
    </xf>
    <xf numFmtId="164" fontId="35" fillId="3" borderId="0" xfId="1" applyNumberFormat="1" applyFont="1" applyFill="1" applyBorder="1" applyAlignment="1" applyProtection="1">
      <alignment horizontal="center" vertical="center"/>
      <protection locked="0"/>
    </xf>
    <xf numFmtId="0" fontId="1" fillId="9" borderId="2" xfId="0" applyFont="1" applyFill="1" applyBorder="1" applyAlignment="1">
      <alignment horizontal="justify" vertical="top" wrapText="1"/>
    </xf>
    <xf numFmtId="2" fontId="1" fillId="2" borderId="2" xfId="3" applyNumberFormat="1" applyFont="1" applyFill="1" applyBorder="1" applyAlignment="1" applyProtection="1">
      <alignment horizontal="center"/>
    </xf>
    <xf numFmtId="2" fontId="1" fillId="2" borderId="2" xfId="3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>
      <alignment horizontal="center"/>
    </xf>
    <xf numFmtId="4" fontId="1" fillId="4" borderId="0" xfId="0" applyNumberFormat="1" applyFont="1" applyFill="1" applyProtection="1">
      <protection locked="0"/>
    </xf>
    <xf numFmtId="4" fontId="1" fillId="0" borderId="15" xfId="0" applyNumberFormat="1" applyFont="1" applyBorder="1"/>
    <xf numFmtId="4" fontId="1" fillId="0" borderId="7" xfId="0" applyNumberFormat="1" applyFont="1" applyBorder="1"/>
    <xf numFmtId="0" fontId="1" fillId="2" borderId="2" xfId="0" applyFont="1" applyFill="1" applyBorder="1" applyAlignment="1">
      <alignment horizontal="justify" vertical="center" wrapText="1"/>
    </xf>
    <xf numFmtId="0" fontId="1" fillId="9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4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4" fontId="2" fillId="0" borderId="11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4" fontId="1" fillId="0" borderId="0" xfId="0" applyNumberFormat="1" applyFont="1" applyAlignment="1" applyProtection="1">
      <alignment horizontal="center"/>
      <protection locked="0"/>
    </xf>
    <xf numFmtId="4" fontId="1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2" fillId="8" borderId="39" xfId="0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horizontal="center" vertical="center"/>
    </xf>
    <xf numFmtId="0" fontId="12" fillId="8" borderId="41" xfId="0" applyFont="1" applyFill="1" applyBorder="1" applyAlignment="1">
      <alignment horizontal="center" vertical="center"/>
    </xf>
    <xf numFmtId="0" fontId="12" fillId="8" borderId="4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52" xfId="0" applyBorder="1" applyAlignment="1">
      <alignment vertical="center"/>
    </xf>
    <xf numFmtId="0" fontId="12" fillId="8" borderId="5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5" xfId="0" applyBorder="1" applyAlignment="1">
      <alignment vertical="center"/>
    </xf>
    <xf numFmtId="0" fontId="12" fillId="8" borderId="57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9" xfId="0" applyBorder="1" applyAlignment="1">
      <alignment vertical="center"/>
    </xf>
    <xf numFmtId="0" fontId="13" fillId="0" borderId="19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Porcentagem" xfId="1" builtinId="5"/>
    <cellStyle name="Vírgula" xfId="3" builtinId="3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rgb="FFCCFFFF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  <dxf>
      <font>
        <b/>
        <i val="0"/>
        <condense val="0"/>
        <extend val="0"/>
      </font>
      <fill>
        <patternFill>
          <bgColor indexed="2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6" name="Imagem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825" y="6257925"/>
          <a:ext cx="2000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ng\COMPARTILHADO\ASFALTO\2017%20-%20PAV%20ASF&#193;LTICA\04%20%20-%20ACESSOS%20AO%20LAGO\OR&#199;AMENTO%20CR%208419572016-MTUR-P1037093-43\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genharia2/Desktop/documentos%20pessoais/USB%20-%20Vista%20Alegre%20-%20reforma/Or&#231;amento/Or&#231;amento-reforma%20ubs%20vista%20alegre%20(v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EVENTOS"/>
      <sheetName val="ORÇAMENTO"/>
      <sheetName val="CÁLCULO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tabSelected="1" topLeftCell="B40" zoomScale="115" zoomScaleNormal="115" workbookViewId="0">
      <selection activeCell="K13" sqref="K13"/>
    </sheetView>
  </sheetViews>
  <sheetFormatPr defaultRowHeight="15" x14ac:dyDescent="0.25"/>
  <cols>
    <col min="1" max="1" width="6.7109375" customWidth="1"/>
    <col min="2" max="2" width="13.7109375" customWidth="1"/>
    <col min="3" max="3" width="47.42578125" customWidth="1"/>
    <col min="4" max="4" width="4.85546875" bestFit="1" customWidth="1"/>
    <col min="5" max="5" width="7.85546875" bestFit="1" customWidth="1"/>
    <col min="6" max="6" width="10" bestFit="1" customWidth="1"/>
    <col min="7" max="7" width="12.7109375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0"/>
      <c r="B1" s="30"/>
      <c r="C1" s="30"/>
      <c r="D1" s="30"/>
      <c r="E1" s="30"/>
      <c r="F1" s="30"/>
      <c r="G1" s="30"/>
      <c r="K1" s="153" t="s">
        <v>21</v>
      </c>
    </row>
    <row r="2" spans="1:13" ht="15" customHeight="1" x14ac:dyDescent="0.25">
      <c r="A2" s="30"/>
      <c r="B2" s="30"/>
      <c r="C2" s="30"/>
      <c r="D2" s="30"/>
      <c r="E2" s="30"/>
      <c r="F2" s="30"/>
      <c r="G2" s="30"/>
      <c r="I2" s="156" t="s">
        <v>8</v>
      </c>
      <c r="K2" s="154"/>
    </row>
    <row r="3" spans="1:13" ht="15" customHeight="1" x14ac:dyDescent="0.25">
      <c r="A3" s="30"/>
      <c r="B3" s="30"/>
      <c r="C3" s="31"/>
      <c r="D3" s="30"/>
      <c r="E3" s="30"/>
      <c r="F3" s="30"/>
      <c r="G3" s="30"/>
      <c r="I3" s="157"/>
      <c r="K3" s="154"/>
    </row>
    <row r="4" spans="1:13" ht="15" customHeight="1" x14ac:dyDescent="0.25">
      <c r="A4" s="30"/>
      <c r="B4" s="30"/>
      <c r="C4" s="30"/>
      <c r="D4" s="30"/>
      <c r="E4" s="30"/>
      <c r="F4" s="30"/>
      <c r="G4" s="30"/>
      <c r="I4" s="157"/>
      <c r="K4" s="154"/>
    </row>
    <row r="5" spans="1:13" ht="15" customHeight="1" x14ac:dyDescent="0.25">
      <c r="A5" s="30"/>
      <c r="B5" s="30"/>
      <c r="C5" s="30"/>
      <c r="D5" s="30"/>
      <c r="E5" s="30"/>
      <c r="F5" s="30"/>
      <c r="G5" s="30"/>
      <c r="I5" s="157"/>
      <c r="K5" s="154"/>
    </row>
    <row r="6" spans="1:13" ht="15" customHeight="1" x14ac:dyDescent="0.25">
      <c r="A6" s="30"/>
      <c r="B6" s="30"/>
      <c r="C6" s="30"/>
      <c r="D6" s="30"/>
      <c r="E6" s="30"/>
      <c r="F6" s="30"/>
      <c r="G6" s="30"/>
      <c r="I6" s="158"/>
      <c r="K6" s="154"/>
    </row>
    <row r="7" spans="1:13" ht="15" customHeight="1" x14ac:dyDescent="0.25">
      <c r="A7" s="152" t="s">
        <v>136</v>
      </c>
      <c r="B7" s="152"/>
      <c r="C7" s="152"/>
      <c r="D7" s="152"/>
      <c r="E7" s="152"/>
      <c r="F7" s="152"/>
      <c r="G7" s="152"/>
      <c r="K7" s="154"/>
    </row>
    <row r="8" spans="1:13" x14ac:dyDescent="0.25">
      <c r="A8" s="159" t="s">
        <v>137</v>
      </c>
      <c r="B8" s="159"/>
      <c r="C8" s="159"/>
      <c r="D8" s="159"/>
      <c r="E8" s="159"/>
      <c r="F8" s="159"/>
      <c r="G8" s="159"/>
      <c r="K8" s="154"/>
      <c r="L8" s="9" t="s">
        <v>9</v>
      </c>
    </row>
    <row r="9" spans="1:13" x14ac:dyDescent="0.25">
      <c r="A9" s="160"/>
      <c r="B9" s="161"/>
      <c r="C9" s="161"/>
      <c r="D9" s="161"/>
      <c r="E9" s="161"/>
      <c r="F9" s="161"/>
      <c r="G9" s="162"/>
      <c r="K9" s="155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G53</f>
        <v>294824.5</v>
      </c>
    </row>
    <row r="11" spans="1:13" s="125" customFormat="1" ht="20.25" x14ac:dyDescent="0.25">
      <c r="A11" s="147">
        <v>1</v>
      </c>
      <c r="B11" s="122"/>
      <c r="C11" s="122" t="s">
        <v>92</v>
      </c>
      <c r="D11" s="123"/>
      <c r="E11" s="123"/>
      <c r="F11" s="141">
        <f t="shared" ref="F11" si="0">ROUND(I11,2)</f>
        <v>0</v>
      </c>
      <c r="G11" s="124">
        <f>SUM(G12:G14)</f>
        <v>7502.0700000000006</v>
      </c>
      <c r="I11" s="126"/>
      <c r="J11" s="99"/>
      <c r="K11" s="127"/>
      <c r="L11" s="9"/>
      <c r="M11" s="11"/>
    </row>
    <row r="12" spans="1:13" s="1" customFormat="1" ht="45" x14ac:dyDescent="0.25">
      <c r="A12" s="150" t="s">
        <v>88</v>
      </c>
      <c r="B12" s="102">
        <v>102712</v>
      </c>
      <c r="C12" s="102" t="s">
        <v>141</v>
      </c>
      <c r="D12" s="5" t="s">
        <v>86</v>
      </c>
      <c r="E12" s="139">
        <v>220</v>
      </c>
      <c r="F12" s="141">
        <v>11.09</v>
      </c>
      <c r="G12" s="6">
        <f t="shared" ref="G12:G36" si="1">ROUND(F12*E12,2)</f>
        <v>2439.8000000000002</v>
      </c>
      <c r="I12" s="7"/>
      <c r="J12" s="99"/>
      <c r="K12" s="100"/>
      <c r="L12" s="129"/>
      <c r="M12" s="11"/>
    </row>
    <row r="13" spans="1:13" s="1" customFormat="1" ht="56.25" x14ac:dyDescent="0.25">
      <c r="A13" s="150" t="s">
        <v>138</v>
      </c>
      <c r="B13" s="102">
        <v>100324</v>
      </c>
      <c r="C13" s="102" t="s">
        <v>93</v>
      </c>
      <c r="D13" s="5" t="s">
        <v>87</v>
      </c>
      <c r="E13" s="139">
        <v>26.4</v>
      </c>
      <c r="F13" s="141">
        <v>136.79</v>
      </c>
      <c r="G13" s="6">
        <f t="shared" si="1"/>
        <v>3611.26</v>
      </c>
      <c r="I13" s="7"/>
      <c r="J13" s="128"/>
      <c r="K13" s="100"/>
      <c r="L13" s="129"/>
      <c r="M13" s="130"/>
    </row>
    <row r="14" spans="1:13" s="1" customFormat="1" ht="20.25" x14ac:dyDescent="0.25">
      <c r="A14" s="147" t="s">
        <v>139</v>
      </c>
      <c r="B14" s="102" t="s">
        <v>142</v>
      </c>
      <c r="C14" s="148" t="s">
        <v>94</v>
      </c>
      <c r="D14" s="5" t="s">
        <v>87</v>
      </c>
      <c r="E14" s="139">
        <v>11</v>
      </c>
      <c r="F14" s="141">
        <v>131.91</v>
      </c>
      <c r="G14" s="6">
        <f t="shared" si="1"/>
        <v>1451.01</v>
      </c>
      <c r="I14" s="7"/>
      <c r="J14" s="99"/>
      <c r="K14" s="100"/>
      <c r="L14" s="129"/>
      <c r="M14" s="11"/>
    </row>
    <row r="15" spans="1:13" s="1" customFormat="1" ht="20.25" x14ac:dyDescent="0.25">
      <c r="A15" s="149">
        <v>2</v>
      </c>
      <c r="B15" s="102"/>
      <c r="C15" s="102" t="s">
        <v>95</v>
      </c>
      <c r="D15" s="5"/>
      <c r="E15" s="139"/>
      <c r="F15" s="141"/>
      <c r="G15" s="124">
        <f>SUM(G16)</f>
        <v>3283.56</v>
      </c>
      <c r="I15" s="7"/>
      <c r="J15" s="99"/>
      <c r="K15" s="100"/>
      <c r="L15" s="129"/>
      <c r="M15" s="11"/>
    </row>
    <row r="16" spans="1:13" s="1" customFormat="1" ht="56.25" x14ac:dyDescent="0.25">
      <c r="A16" s="150" t="s">
        <v>140</v>
      </c>
      <c r="B16" s="102">
        <v>101173</v>
      </c>
      <c r="C16" s="102" t="s">
        <v>96</v>
      </c>
      <c r="D16" s="5" t="s">
        <v>85</v>
      </c>
      <c r="E16" s="139">
        <v>42</v>
      </c>
      <c r="F16" s="141">
        <v>78.180000000000007</v>
      </c>
      <c r="G16" s="6">
        <f t="shared" si="1"/>
        <v>3283.56</v>
      </c>
      <c r="I16" s="7"/>
      <c r="J16" s="99"/>
      <c r="K16" s="100"/>
      <c r="L16" s="129"/>
      <c r="M16" s="11"/>
    </row>
    <row r="17" spans="1:13" s="1" customFormat="1" ht="20.25" x14ac:dyDescent="0.25">
      <c r="A17" s="149">
        <v>3</v>
      </c>
      <c r="B17" s="102"/>
      <c r="C17" s="102" t="s">
        <v>97</v>
      </c>
      <c r="D17" s="5"/>
      <c r="E17" s="139"/>
      <c r="F17" s="141"/>
      <c r="G17" s="124">
        <f>SUM(G18:G26)</f>
        <v>48228.01</v>
      </c>
      <c r="I17" s="7"/>
      <c r="J17" s="99"/>
      <c r="K17" s="100"/>
      <c r="L17" s="129"/>
      <c r="M17" s="11"/>
    </row>
    <row r="18" spans="1:13" s="1" customFormat="1" ht="45" x14ac:dyDescent="0.25">
      <c r="A18" s="102"/>
      <c r="B18" s="102">
        <v>96536</v>
      </c>
      <c r="C18" s="102" t="s">
        <v>98</v>
      </c>
      <c r="D18" s="5" t="s">
        <v>86</v>
      </c>
      <c r="E18" s="139">
        <v>47.23</v>
      </c>
      <c r="F18" s="141">
        <v>115.1</v>
      </c>
      <c r="G18" s="6">
        <f t="shared" si="1"/>
        <v>5436.17</v>
      </c>
      <c r="I18" s="7"/>
      <c r="J18" s="99"/>
      <c r="K18" s="100"/>
      <c r="L18" s="129"/>
      <c r="M18" s="11"/>
    </row>
    <row r="19" spans="1:13" s="1" customFormat="1" ht="33.75" x14ac:dyDescent="0.25">
      <c r="A19" s="102"/>
      <c r="B19" s="102">
        <v>96544</v>
      </c>
      <c r="C19" s="102" t="s">
        <v>99</v>
      </c>
      <c r="D19" s="5" t="s">
        <v>90</v>
      </c>
      <c r="E19" s="140">
        <v>87.38</v>
      </c>
      <c r="F19" s="141">
        <v>21.95</v>
      </c>
      <c r="G19" s="6">
        <f t="shared" si="1"/>
        <v>1917.99</v>
      </c>
      <c r="I19" s="7"/>
      <c r="J19" s="99"/>
      <c r="K19" s="100"/>
      <c r="L19" s="129"/>
      <c r="M19" s="11"/>
    </row>
    <row r="20" spans="1:13" s="1" customFormat="1" ht="33.75" x14ac:dyDescent="0.25">
      <c r="A20" s="102"/>
      <c r="B20" s="102">
        <v>96545</v>
      </c>
      <c r="C20" s="102" t="s">
        <v>100</v>
      </c>
      <c r="D20" s="5" t="s">
        <v>90</v>
      </c>
      <c r="E20" s="139">
        <v>205.22</v>
      </c>
      <c r="F20" s="141">
        <v>19.899999999999999</v>
      </c>
      <c r="G20" s="6">
        <f t="shared" si="1"/>
        <v>4083.88</v>
      </c>
      <c r="I20" s="7"/>
      <c r="J20" s="99"/>
      <c r="K20" s="100"/>
      <c r="L20" s="129"/>
      <c r="M20" s="11"/>
    </row>
    <row r="21" spans="1:13" s="1" customFormat="1" ht="56.25" x14ac:dyDescent="0.25">
      <c r="A21" s="102"/>
      <c r="B21" s="102">
        <v>96555</v>
      </c>
      <c r="C21" s="102" t="s">
        <v>101</v>
      </c>
      <c r="D21" s="5" t="s">
        <v>87</v>
      </c>
      <c r="E21" s="139">
        <v>2.83</v>
      </c>
      <c r="F21" s="141">
        <v>804.1</v>
      </c>
      <c r="G21" s="6">
        <f t="shared" si="1"/>
        <v>2275.6</v>
      </c>
      <c r="I21" s="7"/>
      <c r="J21" s="128"/>
      <c r="K21" s="100"/>
      <c r="L21" s="129"/>
      <c r="M21" s="130"/>
    </row>
    <row r="22" spans="1:13" s="1" customFormat="1" ht="56.25" x14ac:dyDescent="0.25">
      <c r="A22" s="102"/>
      <c r="B22" s="102">
        <v>92343</v>
      </c>
      <c r="C22" s="102" t="s">
        <v>102</v>
      </c>
      <c r="D22" s="5" t="s">
        <v>85</v>
      </c>
      <c r="E22" s="139">
        <v>42</v>
      </c>
      <c r="F22" s="141">
        <v>208.73</v>
      </c>
      <c r="G22" s="6">
        <f t="shared" si="1"/>
        <v>8766.66</v>
      </c>
      <c r="I22" s="7"/>
      <c r="J22" s="128"/>
      <c r="K22" s="100"/>
      <c r="L22" s="129"/>
      <c r="M22" s="130"/>
    </row>
    <row r="23" spans="1:13" s="125" customFormat="1" ht="56.25" x14ac:dyDescent="0.25">
      <c r="A23" s="122"/>
      <c r="B23" s="102" t="s">
        <v>107</v>
      </c>
      <c r="C23" s="102" t="s">
        <v>103</v>
      </c>
      <c r="D23" s="5" t="s">
        <v>86</v>
      </c>
      <c r="E23" s="139">
        <v>128</v>
      </c>
      <c r="F23" s="141">
        <v>180.3</v>
      </c>
      <c r="G23" s="6">
        <f t="shared" si="1"/>
        <v>23078.400000000001</v>
      </c>
      <c r="I23" s="7"/>
      <c r="J23" s="99"/>
      <c r="K23" s="127"/>
      <c r="L23" s="129"/>
      <c r="M23" s="11"/>
    </row>
    <row r="24" spans="1:13" s="1" customFormat="1" ht="56.25" x14ac:dyDescent="0.25">
      <c r="A24" s="102"/>
      <c r="B24" s="102">
        <v>92759</v>
      </c>
      <c r="C24" s="102" t="s">
        <v>104</v>
      </c>
      <c r="D24" s="5" t="s">
        <v>90</v>
      </c>
      <c r="E24" s="139">
        <v>20.69</v>
      </c>
      <c r="F24" s="141">
        <v>19.2</v>
      </c>
      <c r="G24" s="6">
        <f t="shared" si="1"/>
        <v>397.25</v>
      </c>
      <c r="I24" s="7"/>
      <c r="J24" s="128"/>
      <c r="K24" s="100"/>
      <c r="L24" s="129"/>
      <c r="M24" s="130"/>
    </row>
    <row r="25" spans="1:13" s="1" customFormat="1" ht="56.25" x14ac:dyDescent="0.25">
      <c r="A25" s="102"/>
      <c r="B25" s="102">
        <v>92760</v>
      </c>
      <c r="C25" s="102" t="s">
        <v>105</v>
      </c>
      <c r="D25" s="5" t="s">
        <v>90</v>
      </c>
      <c r="E25" s="139">
        <v>92.45</v>
      </c>
      <c r="F25" s="141">
        <v>17.899999999999999</v>
      </c>
      <c r="G25" s="6">
        <f t="shared" si="1"/>
        <v>1654.86</v>
      </c>
      <c r="I25" s="7"/>
      <c r="J25" s="128"/>
      <c r="K25" s="100"/>
      <c r="L25" s="129"/>
      <c r="M25" s="130"/>
    </row>
    <row r="26" spans="1:13" s="125" customFormat="1" ht="33.75" x14ac:dyDescent="0.25">
      <c r="A26" s="102"/>
      <c r="B26" s="102">
        <v>103669</v>
      </c>
      <c r="C26" s="102" t="s">
        <v>106</v>
      </c>
      <c r="D26" s="5" t="s">
        <v>87</v>
      </c>
      <c r="E26" s="139">
        <v>0.56999999999999995</v>
      </c>
      <c r="F26" s="141">
        <v>1082.8</v>
      </c>
      <c r="G26" s="6">
        <f t="shared" si="1"/>
        <v>617.20000000000005</v>
      </c>
      <c r="I26" s="7"/>
      <c r="J26" s="99"/>
      <c r="K26" s="127"/>
      <c r="L26" s="129"/>
      <c r="M26" s="11"/>
    </row>
    <row r="27" spans="1:13" s="1" customFormat="1" ht="20.25" x14ac:dyDescent="0.25">
      <c r="A27" s="102"/>
      <c r="B27" s="102"/>
      <c r="C27" s="102" t="s">
        <v>108</v>
      </c>
      <c r="D27" s="5"/>
      <c r="E27" s="139"/>
      <c r="F27" s="141"/>
      <c r="G27" s="124">
        <f>SUM(G28)</f>
        <v>507.3</v>
      </c>
      <c r="I27" s="7"/>
      <c r="J27" s="128"/>
      <c r="K27" s="100"/>
      <c r="L27" s="129"/>
      <c r="M27" s="130"/>
    </row>
    <row r="28" spans="1:13" s="131" customFormat="1" ht="33.75" x14ac:dyDescent="0.2">
      <c r="A28" s="102"/>
      <c r="B28" s="102">
        <v>102492</v>
      </c>
      <c r="C28" s="102" t="s">
        <v>109</v>
      </c>
      <c r="D28" s="5" t="s">
        <v>86</v>
      </c>
      <c r="E28" s="139">
        <v>15</v>
      </c>
      <c r="F28" s="141">
        <v>33.82</v>
      </c>
      <c r="G28" s="6">
        <f t="shared" si="1"/>
        <v>507.3</v>
      </c>
      <c r="I28" s="7"/>
      <c r="J28" s="132"/>
      <c r="K28" s="133"/>
      <c r="L28" s="129"/>
      <c r="M28" s="134"/>
    </row>
    <row r="29" spans="1:13" s="125" customFormat="1" ht="20.25" x14ac:dyDescent="0.25">
      <c r="A29" s="102"/>
      <c r="B29" s="102"/>
      <c r="C29" s="122" t="s">
        <v>89</v>
      </c>
      <c r="D29" s="5"/>
      <c r="E29" s="139"/>
      <c r="F29" s="141"/>
      <c r="G29" s="124">
        <f>SUM(G30:G40)</f>
        <v>64557.21</v>
      </c>
      <c r="I29" s="7"/>
      <c r="J29" s="99"/>
      <c r="K29" s="127"/>
      <c r="L29" s="129"/>
      <c r="M29" s="11"/>
    </row>
    <row r="30" spans="1:13" s="1" customFormat="1" ht="45" x14ac:dyDescent="0.25">
      <c r="A30" s="102"/>
      <c r="B30" s="102">
        <v>39756</v>
      </c>
      <c r="C30" s="102" t="s">
        <v>110</v>
      </c>
      <c r="D30" s="5" t="s">
        <v>111</v>
      </c>
      <c r="E30" s="139">
        <v>1</v>
      </c>
      <c r="F30" s="141">
        <v>591.03</v>
      </c>
      <c r="G30" s="6">
        <f t="shared" si="1"/>
        <v>591.03</v>
      </c>
      <c r="I30" s="7"/>
      <c r="J30" s="128"/>
      <c r="K30" s="100"/>
      <c r="L30" s="129"/>
      <c r="M30" s="130"/>
    </row>
    <row r="31" spans="1:13" s="1" customFormat="1" ht="22.5" x14ac:dyDescent="0.25">
      <c r="A31" s="122"/>
      <c r="B31" s="102">
        <v>93661</v>
      </c>
      <c r="C31" s="102" t="s">
        <v>112</v>
      </c>
      <c r="D31" s="5" t="s">
        <v>111</v>
      </c>
      <c r="E31" s="139">
        <v>1</v>
      </c>
      <c r="F31" s="141">
        <v>85.65</v>
      </c>
      <c r="G31" s="6">
        <f t="shared" si="1"/>
        <v>85.65</v>
      </c>
      <c r="I31" s="7"/>
      <c r="J31" s="128"/>
      <c r="K31" s="100"/>
      <c r="L31" s="129"/>
      <c r="M31" s="130"/>
    </row>
    <row r="32" spans="1:13" s="1" customFormat="1" ht="33.75" x14ac:dyDescent="0.25">
      <c r="A32" s="102"/>
      <c r="B32" s="102">
        <v>93358</v>
      </c>
      <c r="C32" s="102" t="s">
        <v>113</v>
      </c>
      <c r="D32" s="5" t="s">
        <v>87</v>
      </c>
      <c r="E32" s="139">
        <v>11.1</v>
      </c>
      <c r="F32" s="141">
        <v>122.54</v>
      </c>
      <c r="G32" s="6">
        <f t="shared" si="1"/>
        <v>1360.19</v>
      </c>
      <c r="I32" s="7"/>
      <c r="J32" s="128"/>
      <c r="K32" s="100"/>
      <c r="L32" s="129"/>
      <c r="M32" s="130"/>
    </row>
    <row r="33" spans="1:13" s="125" customFormat="1" ht="56.25" x14ac:dyDescent="0.25">
      <c r="A33" s="102"/>
      <c r="B33" s="102">
        <v>97668</v>
      </c>
      <c r="C33" s="102" t="s">
        <v>114</v>
      </c>
      <c r="D33" s="5" t="s">
        <v>85</v>
      </c>
      <c r="E33" s="139">
        <v>111.09</v>
      </c>
      <c r="F33" s="141">
        <v>16.88</v>
      </c>
      <c r="G33" s="6">
        <f t="shared" si="1"/>
        <v>1875.2</v>
      </c>
      <c r="I33" s="7"/>
      <c r="J33" s="99"/>
      <c r="K33" s="127"/>
      <c r="L33" s="129"/>
      <c r="M33" s="11"/>
    </row>
    <row r="34" spans="1:13" s="1" customFormat="1" ht="45" x14ac:dyDescent="0.25">
      <c r="A34" s="102"/>
      <c r="B34" s="102">
        <v>91933</v>
      </c>
      <c r="C34" s="102" t="s">
        <v>115</v>
      </c>
      <c r="D34" s="5" t="s">
        <v>85</v>
      </c>
      <c r="E34" s="139">
        <v>9</v>
      </c>
      <c r="F34" s="141">
        <v>19.670000000000002</v>
      </c>
      <c r="G34" s="6">
        <f t="shared" si="1"/>
        <v>177.03</v>
      </c>
      <c r="I34" s="7"/>
      <c r="J34" s="128"/>
      <c r="K34" s="100"/>
      <c r="L34" s="129"/>
      <c r="M34" s="130"/>
    </row>
    <row r="35" spans="1:13" s="1" customFormat="1" ht="45" x14ac:dyDescent="0.25">
      <c r="A35" s="102"/>
      <c r="B35" s="102">
        <v>91927</v>
      </c>
      <c r="C35" s="102" t="s">
        <v>116</v>
      </c>
      <c r="D35" s="5" t="s">
        <v>85</v>
      </c>
      <c r="E35" s="139">
        <v>335.25</v>
      </c>
      <c r="F35" s="141">
        <v>6.09</v>
      </c>
      <c r="G35" s="6">
        <f t="shared" si="1"/>
        <v>2041.67</v>
      </c>
      <c r="I35" s="7"/>
      <c r="J35" s="128"/>
      <c r="K35" s="100"/>
      <c r="L35" s="129"/>
      <c r="M35" s="130"/>
    </row>
    <row r="36" spans="1:13" s="1" customFormat="1" ht="33.75" x14ac:dyDescent="0.25">
      <c r="A36" s="122"/>
      <c r="B36" s="102">
        <v>43104</v>
      </c>
      <c r="C36" s="102" t="s">
        <v>117</v>
      </c>
      <c r="D36" s="5" t="s">
        <v>111</v>
      </c>
      <c r="E36" s="139">
        <v>23</v>
      </c>
      <c r="F36" s="141">
        <v>814.78</v>
      </c>
      <c r="G36" s="6">
        <f t="shared" si="1"/>
        <v>18739.939999999999</v>
      </c>
      <c r="I36" s="7"/>
      <c r="J36" s="128"/>
      <c r="K36" s="100"/>
      <c r="L36" s="129"/>
      <c r="M36" s="130"/>
    </row>
    <row r="37" spans="1:13" s="131" customFormat="1" ht="36" x14ac:dyDescent="0.2">
      <c r="A37" s="102"/>
      <c r="B37" s="135">
        <v>96985</v>
      </c>
      <c r="C37" s="135" t="s">
        <v>118</v>
      </c>
      <c r="D37" s="5" t="s">
        <v>111</v>
      </c>
      <c r="E37" s="139">
        <v>23</v>
      </c>
      <c r="F37" s="141">
        <v>118.15</v>
      </c>
      <c r="G37" s="6">
        <f>ROUND(F37*E37,2)</f>
        <v>2717.45</v>
      </c>
      <c r="I37" s="7"/>
      <c r="J37" s="132"/>
      <c r="K37" s="133"/>
      <c r="L37" s="129"/>
      <c r="M37" s="134"/>
    </row>
    <row r="38" spans="1:13" s="125" customFormat="1" ht="33.75" x14ac:dyDescent="0.25">
      <c r="A38" s="102"/>
      <c r="B38" s="102">
        <v>96974</v>
      </c>
      <c r="C38" s="102" t="s">
        <v>120</v>
      </c>
      <c r="D38" s="5" t="s">
        <v>111</v>
      </c>
      <c r="E38" s="139">
        <v>23</v>
      </c>
      <c r="F38" s="141">
        <v>107.68</v>
      </c>
      <c r="G38" s="6">
        <f>ROUND(F38*E38,2)</f>
        <v>2476.64</v>
      </c>
      <c r="I38" s="7"/>
      <c r="J38" s="99"/>
      <c r="K38" s="127"/>
      <c r="L38" s="129"/>
      <c r="M38" s="11"/>
    </row>
    <row r="39" spans="1:13" s="1" customFormat="1" ht="33.75" x14ac:dyDescent="0.25">
      <c r="A39" s="102"/>
      <c r="B39" s="102" t="s">
        <v>122</v>
      </c>
      <c r="C39" s="102" t="s">
        <v>121</v>
      </c>
      <c r="D39" s="5" t="s">
        <v>111</v>
      </c>
      <c r="E39" s="139">
        <v>23</v>
      </c>
      <c r="F39" s="141">
        <v>98.76</v>
      </c>
      <c r="G39" s="6">
        <f>ROUND(F39*E39,2)</f>
        <v>2271.48</v>
      </c>
      <c r="I39" s="7"/>
      <c r="J39" s="128"/>
      <c r="K39" s="100"/>
      <c r="L39" s="129"/>
      <c r="M39" s="130"/>
    </row>
    <row r="40" spans="1:13" s="1" customFormat="1" ht="22.5" x14ac:dyDescent="0.25">
      <c r="A40" s="102"/>
      <c r="B40" s="102" t="s">
        <v>123</v>
      </c>
      <c r="C40" s="102" t="s">
        <v>119</v>
      </c>
      <c r="D40" s="5" t="s">
        <v>111</v>
      </c>
      <c r="E40" s="139">
        <v>23</v>
      </c>
      <c r="F40" s="141">
        <v>1400.91</v>
      </c>
      <c r="G40" s="6">
        <f>ROUND(F40*E40,2)</f>
        <v>32220.93</v>
      </c>
      <c r="I40" s="7"/>
      <c r="J40" s="128"/>
      <c r="K40" s="100"/>
      <c r="L40" s="129"/>
      <c r="M40" s="130"/>
    </row>
    <row r="41" spans="1:13" s="1" customFormat="1" ht="20.25" x14ac:dyDescent="0.25">
      <c r="A41" s="102"/>
      <c r="B41" s="102"/>
      <c r="C41" s="102" t="s">
        <v>124</v>
      </c>
      <c r="D41" s="5"/>
      <c r="E41" s="139"/>
      <c r="F41" s="141"/>
      <c r="G41" s="124">
        <f>SUM(G42:G43)</f>
        <v>118409.51000000001</v>
      </c>
      <c r="I41" s="7"/>
      <c r="J41" s="128"/>
      <c r="K41" s="100"/>
      <c r="L41" s="129"/>
      <c r="M41" s="130"/>
    </row>
    <row r="42" spans="1:13" s="1" customFormat="1" ht="45" x14ac:dyDescent="0.25">
      <c r="A42" s="102"/>
      <c r="B42" s="102">
        <v>92396</v>
      </c>
      <c r="C42" s="102" t="s">
        <v>125</v>
      </c>
      <c r="D42" s="5" t="s">
        <v>86</v>
      </c>
      <c r="E42" s="139">
        <v>815</v>
      </c>
      <c r="F42" s="141">
        <v>76.92</v>
      </c>
      <c r="G42" s="6">
        <f>ROUND(F42*E42,2)</f>
        <v>62689.8</v>
      </c>
      <c r="I42" s="7"/>
      <c r="J42" s="128"/>
      <c r="K42" s="100"/>
      <c r="L42" s="129"/>
      <c r="M42" s="130"/>
    </row>
    <row r="43" spans="1:13" s="1" customFormat="1" ht="45" x14ac:dyDescent="0.25">
      <c r="A43" s="122"/>
      <c r="B43" s="102" t="s">
        <v>127</v>
      </c>
      <c r="C43" s="102" t="s">
        <v>126</v>
      </c>
      <c r="D43" s="5" t="s">
        <v>85</v>
      </c>
      <c r="E43" s="139">
        <v>508.67</v>
      </c>
      <c r="F43" s="141">
        <v>109.54</v>
      </c>
      <c r="G43" s="6">
        <f>ROUND(F43*E43,2)</f>
        <v>55719.71</v>
      </c>
      <c r="I43" s="7"/>
      <c r="J43" s="128"/>
      <c r="K43" s="100"/>
      <c r="L43" s="129"/>
      <c r="M43" s="130"/>
    </row>
    <row r="44" spans="1:13" s="1" customFormat="1" ht="20.25" x14ac:dyDescent="0.25">
      <c r="A44" s="102"/>
      <c r="B44" s="102"/>
      <c r="C44" s="102" t="s">
        <v>91</v>
      </c>
      <c r="D44" s="5"/>
      <c r="E44" s="139"/>
      <c r="F44" s="141"/>
      <c r="G44" s="124">
        <f>SUM(G45)</f>
        <v>15239.3</v>
      </c>
      <c r="I44" s="7"/>
      <c r="J44" s="128"/>
      <c r="K44" s="100"/>
      <c r="L44" s="129"/>
      <c r="M44" s="130"/>
    </row>
    <row r="45" spans="1:13" s="1" customFormat="1" ht="33.75" x14ac:dyDescent="0.25">
      <c r="A45" s="102"/>
      <c r="B45" s="102" t="s">
        <v>123</v>
      </c>
      <c r="C45" s="102" t="s">
        <v>128</v>
      </c>
      <c r="D45" s="5" t="s">
        <v>111</v>
      </c>
      <c r="E45" s="139">
        <v>10</v>
      </c>
      <c r="F45" s="141">
        <v>1523.93</v>
      </c>
      <c r="G45" s="6">
        <f>ROUND(F45*E45,2)</f>
        <v>15239.3</v>
      </c>
      <c r="I45" s="7"/>
      <c r="J45" s="128"/>
      <c r="K45" s="100"/>
      <c r="L45" s="129"/>
      <c r="M45" s="130"/>
    </row>
    <row r="46" spans="1:13" s="125" customFormat="1" ht="20.25" x14ac:dyDescent="0.25">
      <c r="A46" s="102"/>
      <c r="B46" s="102"/>
      <c r="C46" s="102" t="s">
        <v>129</v>
      </c>
      <c r="D46" s="5"/>
      <c r="E46" s="139"/>
      <c r="F46" s="141"/>
      <c r="G46" s="124">
        <f>SUM(G47:G52)</f>
        <v>37097.54</v>
      </c>
      <c r="I46" s="7"/>
      <c r="J46" s="99"/>
      <c r="K46" s="127"/>
      <c r="L46" s="129"/>
      <c r="M46" s="11"/>
    </row>
    <row r="47" spans="1:13" s="1" customFormat="1" ht="33.75" x14ac:dyDescent="0.25">
      <c r="A47" s="102"/>
      <c r="B47" s="138">
        <v>98511</v>
      </c>
      <c r="C47" s="102" t="s">
        <v>130</v>
      </c>
      <c r="D47" s="5" t="s">
        <v>111</v>
      </c>
      <c r="E47" s="6">
        <v>17</v>
      </c>
      <c r="F47" s="141">
        <v>126.85</v>
      </c>
      <c r="G47" s="6">
        <f t="shared" ref="G47:G52" si="2">ROUND(F47*E47,2)</f>
        <v>2156.4499999999998</v>
      </c>
      <c r="I47" s="7"/>
      <c r="J47" s="128"/>
      <c r="K47" s="100"/>
      <c r="L47" s="129"/>
      <c r="M47" s="130"/>
    </row>
    <row r="48" spans="1:13" s="1" customFormat="1" ht="33.75" x14ac:dyDescent="0.25">
      <c r="A48" s="147"/>
      <c r="B48" s="146">
        <v>98516</v>
      </c>
      <c r="C48" s="145" t="s">
        <v>135</v>
      </c>
      <c r="D48" s="5" t="s">
        <v>111</v>
      </c>
      <c r="E48" s="139">
        <v>10</v>
      </c>
      <c r="F48" s="141">
        <v>426.2</v>
      </c>
      <c r="G48" s="6">
        <f t="shared" si="2"/>
        <v>4262</v>
      </c>
      <c r="I48" s="7"/>
      <c r="J48" s="128"/>
      <c r="K48" s="100"/>
      <c r="L48" s="129"/>
      <c r="M48" s="130"/>
    </row>
    <row r="49" spans="1:13" s="125" customFormat="1" ht="33.75" x14ac:dyDescent="0.25">
      <c r="A49" s="102"/>
      <c r="B49" s="138">
        <v>98510</v>
      </c>
      <c r="C49" s="102" t="s">
        <v>134</v>
      </c>
      <c r="D49" s="5" t="s">
        <v>111</v>
      </c>
      <c r="E49" s="139">
        <v>57</v>
      </c>
      <c r="F49" s="141">
        <v>70.37</v>
      </c>
      <c r="G49" s="6">
        <f t="shared" si="2"/>
        <v>4011.09</v>
      </c>
      <c r="I49" s="7"/>
      <c r="J49" s="99"/>
      <c r="K49" s="127"/>
      <c r="L49" s="129"/>
      <c r="M49" s="11"/>
    </row>
    <row r="50" spans="1:13" s="1" customFormat="1" ht="20.25" x14ac:dyDescent="0.25">
      <c r="A50" s="102"/>
      <c r="B50" s="138">
        <v>98509</v>
      </c>
      <c r="C50" s="102" t="s">
        <v>133</v>
      </c>
      <c r="D50" s="5" t="s">
        <v>111</v>
      </c>
      <c r="E50" s="139">
        <v>500</v>
      </c>
      <c r="F50" s="141">
        <v>39.14</v>
      </c>
      <c r="G50" s="6">
        <f t="shared" si="2"/>
        <v>19570</v>
      </c>
      <c r="I50" s="7"/>
      <c r="J50" s="128"/>
      <c r="K50" s="100"/>
      <c r="L50" s="129"/>
      <c r="M50" s="130"/>
    </row>
    <row r="51" spans="1:13" s="1" customFormat="1" ht="20.25" x14ac:dyDescent="0.25">
      <c r="A51" s="102"/>
      <c r="B51" s="138">
        <v>98504</v>
      </c>
      <c r="C51" s="102" t="s">
        <v>132</v>
      </c>
      <c r="D51" s="5" t="s">
        <v>86</v>
      </c>
      <c r="E51" s="139">
        <v>300</v>
      </c>
      <c r="F51" s="141">
        <v>13.41</v>
      </c>
      <c r="G51" s="6">
        <f t="shared" si="2"/>
        <v>4023</v>
      </c>
      <c r="I51" s="7"/>
      <c r="J51" s="128"/>
      <c r="K51" s="100"/>
      <c r="L51" s="129"/>
      <c r="M51" s="130"/>
    </row>
    <row r="52" spans="1:13" s="136" customFormat="1" ht="33.75" x14ac:dyDescent="0.2">
      <c r="A52" s="102"/>
      <c r="B52" s="138">
        <v>3322</v>
      </c>
      <c r="C52" s="102" t="s">
        <v>131</v>
      </c>
      <c r="D52" s="5" t="s">
        <v>86</v>
      </c>
      <c r="E52" s="139">
        <v>300</v>
      </c>
      <c r="F52" s="141">
        <v>10.25</v>
      </c>
      <c r="G52" s="6">
        <f t="shared" si="2"/>
        <v>3075</v>
      </c>
      <c r="I52" s="7"/>
      <c r="J52" s="132"/>
      <c r="K52" s="137"/>
      <c r="L52" s="129"/>
      <c r="M52" s="134"/>
    </row>
    <row r="53" spans="1:13" x14ac:dyDescent="0.25">
      <c r="A53" s="151" t="s">
        <v>4</v>
      </c>
      <c r="B53" s="151"/>
      <c r="C53" s="151"/>
      <c r="D53" s="151"/>
      <c r="E53" s="151"/>
      <c r="F53" s="151"/>
      <c r="G53" s="8">
        <f>SUM(G11,G15,G17,G27,G29,G41,G44,G46)</f>
        <v>294824.5</v>
      </c>
    </row>
    <row r="54" spans="1:13" x14ac:dyDescent="0.25">
      <c r="A54" s="30"/>
      <c r="B54" s="30"/>
      <c r="C54" s="30"/>
      <c r="D54" s="30"/>
      <c r="E54" s="30"/>
      <c r="F54" s="30"/>
      <c r="G54" s="30"/>
    </row>
    <row r="55" spans="1:13" x14ac:dyDescent="0.25">
      <c r="A55" s="30"/>
      <c r="B55" s="30"/>
      <c r="C55" s="30"/>
      <c r="D55" s="30"/>
      <c r="E55" s="30"/>
      <c r="F55" s="30"/>
      <c r="G55" s="30"/>
    </row>
    <row r="56" spans="1:13" x14ac:dyDescent="0.25">
      <c r="A56" s="30"/>
      <c r="B56" s="30"/>
      <c r="C56" s="30"/>
      <c r="D56" s="30"/>
      <c r="E56" s="30"/>
      <c r="F56" s="30"/>
      <c r="G56" s="30"/>
    </row>
    <row r="57" spans="1:13" x14ac:dyDescent="0.25">
      <c r="A57" s="30"/>
      <c r="B57" s="30"/>
      <c r="C57" s="30"/>
      <c r="D57" s="30"/>
      <c r="E57" s="30"/>
      <c r="F57" s="30"/>
      <c r="G57" s="30"/>
    </row>
    <row r="58" spans="1:13" x14ac:dyDescent="0.25">
      <c r="A58" s="30"/>
      <c r="B58" s="30"/>
      <c r="C58" s="30"/>
      <c r="D58" s="30"/>
      <c r="E58" s="30"/>
      <c r="F58" s="30"/>
      <c r="G58" s="30"/>
    </row>
    <row r="59" spans="1:13" x14ac:dyDescent="0.25">
      <c r="A59" s="30"/>
      <c r="B59" s="30"/>
      <c r="C59" s="30"/>
      <c r="D59" s="30"/>
      <c r="E59" s="30"/>
      <c r="F59" s="30"/>
      <c r="G59" s="30"/>
    </row>
    <row r="60" spans="1:13" x14ac:dyDescent="0.25">
      <c r="A60" s="30"/>
      <c r="B60" s="30"/>
      <c r="C60" s="30"/>
      <c r="D60" s="30"/>
      <c r="E60" s="30"/>
      <c r="F60" s="30"/>
      <c r="G60" s="30"/>
    </row>
    <row r="61" spans="1:13" x14ac:dyDescent="0.25">
      <c r="A61" s="30"/>
      <c r="B61" s="30"/>
      <c r="C61" s="30"/>
      <c r="D61" s="30"/>
      <c r="E61" s="30"/>
      <c r="F61" s="30"/>
      <c r="G61" s="30"/>
    </row>
  </sheetData>
  <sheetProtection algorithmName="SHA-512" hashValue="6thtIOkC7Rk0Ub1uTVWSLzhxt9bN6cQ2KqXk2vf+ejgxoHwbMhlzsQWgCsGVmxiix1gc3edP7k2o5uz04DzaHw==" saltValue="P1UJtK79hiOTEooSYwMNRg==" spinCount="100000" sheet="1" selectLockedCells="1"/>
  <mergeCells count="6">
    <mergeCell ref="A53:F53"/>
    <mergeCell ref="A7:G7"/>
    <mergeCell ref="K1:K9"/>
    <mergeCell ref="I2:I6"/>
    <mergeCell ref="A8:G8"/>
    <mergeCell ref="A9:G9"/>
  </mergeCells>
  <phoneticPr fontId="36" type="noConversion"/>
  <conditionalFormatting sqref="D12:E12 C27 E13:E46 C11:C21 E48:E52 C41:C52 D13:D52">
    <cfRule type="expression" dxfId="11" priority="41" stopIfTrue="1">
      <formula>$B11=$BD11</formula>
    </cfRule>
  </conditionalFormatting>
  <conditionalFormatting sqref="C22:C26">
    <cfRule type="expression" dxfId="10" priority="37" stopIfTrue="1">
      <formula>$B22=$BD22</formula>
    </cfRule>
  </conditionalFormatting>
  <conditionalFormatting sqref="C43:C45">
    <cfRule type="expression" dxfId="9" priority="36" stopIfTrue="1">
      <formula>$B43=$BD43</formula>
    </cfRule>
  </conditionalFormatting>
  <conditionalFormatting sqref="C36:C39">
    <cfRule type="expression" dxfId="8" priority="33" stopIfTrue="1">
      <formula>$B36=$BD36</formula>
    </cfRule>
  </conditionalFormatting>
  <conditionalFormatting sqref="C29:C32">
    <cfRule type="expression" dxfId="7" priority="24" stopIfTrue="1">
      <formula>$B29=#REF!</formula>
    </cfRule>
  </conditionalFormatting>
  <conditionalFormatting sqref="C46:C52">
    <cfRule type="expression" dxfId="6" priority="22" stopIfTrue="1">
      <formula>$B46=#REF!</formula>
    </cfRule>
  </conditionalFormatting>
  <conditionalFormatting sqref="C28">
    <cfRule type="expression" dxfId="5" priority="5" stopIfTrue="1">
      <formula>$B28=$BD28</formula>
    </cfRule>
  </conditionalFormatting>
  <conditionalFormatting sqref="C40">
    <cfRule type="expression" dxfId="4" priority="4" stopIfTrue="1">
      <formula>$B40=$BD40</formula>
    </cfRule>
  </conditionalFormatting>
  <conditionalFormatting sqref="C33:C35">
    <cfRule type="expression" dxfId="3" priority="3" stopIfTrue="1">
      <formula>$B33=#REF!</formula>
    </cfRule>
  </conditionalFormatting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52" xr:uid="{00000000-0002-0000-0000-000000000000}">
      <formula1>L11</formula1>
    </dataValidation>
  </dataValidations>
  <pageMargins left="0.25" right="0.25" top="0.75" bottom="0.75" header="0.3" footer="0.3"/>
  <pageSetup paperSize="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3"/>
  <sheetViews>
    <sheetView topLeftCell="A4" workbookViewId="0">
      <selection activeCell="K20" sqref="K20:L20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7.28515625" customWidth="1"/>
    <col min="7" max="7" width="7" bestFit="1" customWidth="1"/>
    <col min="8" max="8" width="8" customWidth="1"/>
    <col min="9" max="12" width="7" bestFit="1" customWidth="1"/>
    <col min="13" max="13" width="7" hidden="1" customWidth="1"/>
    <col min="14" max="14" width="6" hidden="1" customWidth="1"/>
    <col min="15" max="15" width="7" hidden="1" customWidth="1"/>
    <col min="16" max="16" width="6" hidden="1" customWidth="1"/>
  </cols>
  <sheetData>
    <row r="1" spans="1:16" ht="141" customHeight="1" x14ac:dyDescent="0.25">
      <c r="A1" s="165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16" ht="15.75" x14ac:dyDescent="0.25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</row>
    <row r="3" spans="1:16" ht="15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ht="15" x14ac:dyDescent="0.25">
      <c r="A4" s="39" t="str">
        <f>ORÇAMENTO!A7</f>
        <v>OBJETO: REVITALIZAÇÃO DA PRAÇA DOS PIONEIROS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1"/>
    </row>
    <row r="5" spans="1:16" ht="15" x14ac:dyDescent="0.25">
      <c r="A5" s="39" t="str">
        <f>ORÇAMENTO!A8</f>
        <v>LOCALIZAÇÃO: PRAÇA DOS PIONEIROS, AVENIDA GENEROSO MARQUES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1"/>
    </row>
    <row r="6" spans="1:16" ht="15" x14ac:dyDescent="0.25">
      <c r="A6" s="39" t="s">
        <v>23</v>
      </c>
      <c r="B6" s="42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4"/>
    </row>
    <row r="7" spans="1:16" ht="15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5"/>
      <c r="L7" s="15"/>
      <c r="M7" s="15"/>
      <c r="N7" s="15"/>
      <c r="O7" s="15"/>
      <c r="P7" s="15"/>
    </row>
    <row r="8" spans="1:16" ht="15" x14ac:dyDescent="0.25">
      <c r="A8" s="167" t="s">
        <v>10</v>
      </c>
      <c r="B8" s="167" t="s">
        <v>24</v>
      </c>
      <c r="C8" s="169" t="s">
        <v>25</v>
      </c>
      <c r="D8" s="32" t="s">
        <v>29</v>
      </c>
      <c r="E8" s="167" t="s">
        <v>11</v>
      </c>
      <c r="F8" s="167"/>
      <c r="G8" s="167" t="s">
        <v>12</v>
      </c>
      <c r="H8" s="167"/>
      <c r="I8" s="167" t="s">
        <v>13</v>
      </c>
      <c r="J8" s="167"/>
      <c r="K8" s="167" t="s">
        <v>14</v>
      </c>
      <c r="L8" s="167"/>
      <c r="M8" s="167" t="s">
        <v>15</v>
      </c>
      <c r="N8" s="167"/>
      <c r="O8" s="167" t="s">
        <v>16</v>
      </c>
      <c r="P8" s="167"/>
    </row>
    <row r="9" spans="1:16" ht="15" x14ac:dyDescent="0.25">
      <c r="A9" s="168"/>
      <c r="B9" s="168"/>
      <c r="C9" s="170"/>
      <c r="D9" s="33" t="s">
        <v>30</v>
      </c>
      <c r="E9" s="16" t="s">
        <v>17</v>
      </c>
      <c r="F9" s="17" t="s">
        <v>18</v>
      </c>
      <c r="G9" s="16" t="s">
        <v>17</v>
      </c>
      <c r="H9" s="17" t="s">
        <v>18</v>
      </c>
      <c r="I9" s="16" t="s">
        <v>17</v>
      </c>
      <c r="J9" s="17" t="s">
        <v>18</v>
      </c>
      <c r="K9" s="16" t="s">
        <v>17</v>
      </c>
      <c r="L9" s="17" t="s">
        <v>18</v>
      </c>
      <c r="M9" s="16" t="s">
        <v>17</v>
      </c>
      <c r="N9" s="17" t="s">
        <v>18</v>
      </c>
      <c r="O9" s="16" t="s">
        <v>17</v>
      </c>
      <c r="P9" s="17" t="s">
        <v>18</v>
      </c>
    </row>
    <row r="10" spans="1:16" ht="22.5" customHeight="1" x14ac:dyDescent="0.25">
      <c r="A10" s="18">
        <v>1</v>
      </c>
      <c r="B10" s="19" t="str">
        <f>ORÇAMENTO!C11</f>
        <v>BASE DO CAMPO</v>
      </c>
      <c r="C10" s="20">
        <f>ORÇAMENTO!G11</f>
        <v>7502.0700000000006</v>
      </c>
      <c r="D10" s="34">
        <f t="shared" ref="D10:D17" si="0">((C10*100)/$C$19)/100</f>
        <v>2.5445883907205816E-2</v>
      </c>
      <c r="E10" s="21">
        <v>100</v>
      </c>
      <c r="F10" s="20">
        <f>E10</f>
        <v>100</v>
      </c>
      <c r="G10" s="21"/>
      <c r="H10" s="20">
        <f>F10+G10</f>
        <v>100</v>
      </c>
      <c r="I10" s="21"/>
      <c r="J10" s="20">
        <f>E10+G10+I10</f>
        <v>100</v>
      </c>
      <c r="K10" s="21"/>
      <c r="L10" s="20">
        <f>K10+J10</f>
        <v>100</v>
      </c>
      <c r="M10" s="21"/>
      <c r="N10" s="20"/>
      <c r="O10" s="22"/>
      <c r="P10" s="23"/>
    </row>
    <row r="11" spans="1:16" ht="15" x14ac:dyDescent="0.25">
      <c r="A11" s="18">
        <v>2</v>
      </c>
      <c r="B11" s="19" t="str">
        <f>ORÇAMENTO!C15</f>
        <v>FUNDAÇÃO DO ALAMBRADO</v>
      </c>
      <c r="C11" s="20">
        <f>ORÇAMENTO!G15</f>
        <v>3283.56</v>
      </c>
      <c r="D11" s="34">
        <f t="shared" si="0"/>
        <v>1.11373376364583E-2</v>
      </c>
      <c r="E11" s="21">
        <v>100</v>
      </c>
      <c r="F11" s="20">
        <f t="shared" ref="F11:F17" si="1">E11</f>
        <v>100</v>
      </c>
      <c r="G11" s="21"/>
      <c r="H11" s="20">
        <f t="shared" ref="H11:H17" si="2">F11+G11</f>
        <v>100</v>
      </c>
      <c r="I11" s="21"/>
      <c r="J11" s="20">
        <f t="shared" ref="J11:J17" si="3">E11+G11+I11</f>
        <v>100</v>
      </c>
      <c r="K11" s="21"/>
      <c r="L11" s="20">
        <f t="shared" ref="L11:L17" si="4">K11+J11</f>
        <v>100</v>
      </c>
      <c r="M11" s="21"/>
      <c r="N11" s="20"/>
      <c r="O11" s="22"/>
      <c r="P11" s="23"/>
    </row>
    <row r="12" spans="1:16" ht="15" x14ac:dyDescent="0.25">
      <c r="A12" s="18">
        <v>3</v>
      </c>
      <c r="B12" s="19" t="str">
        <f>ORÇAMENTO!C17</f>
        <v>ESTRUTURA DO ALAMBRADO</v>
      </c>
      <c r="C12" s="20">
        <f>ORÇAMENTO!G17</f>
        <v>48228.01</v>
      </c>
      <c r="D12" s="34">
        <f t="shared" si="0"/>
        <v>0.1635820971459292</v>
      </c>
      <c r="E12" s="21"/>
      <c r="F12" s="20">
        <f t="shared" si="1"/>
        <v>0</v>
      </c>
      <c r="G12" s="21">
        <v>100</v>
      </c>
      <c r="H12" s="20">
        <f t="shared" si="2"/>
        <v>100</v>
      </c>
      <c r="I12" s="21"/>
      <c r="J12" s="20">
        <f t="shared" si="3"/>
        <v>100</v>
      </c>
      <c r="K12" s="21"/>
      <c r="L12" s="20">
        <f t="shared" si="4"/>
        <v>100</v>
      </c>
      <c r="M12" s="21"/>
      <c r="N12" s="20"/>
      <c r="O12" s="22"/>
      <c r="P12" s="23"/>
    </row>
    <row r="13" spans="1:16" ht="15" x14ac:dyDescent="0.25">
      <c r="A13" s="18">
        <v>4</v>
      </c>
      <c r="B13" s="19" t="str">
        <f>ORÇAMENTO!C27</f>
        <v>PINTURA DO MONUMENTO (RELÓGIO SOLAR) E BASE</v>
      </c>
      <c r="C13" s="20">
        <f>ORÇAMENTO!G27</f>
        <v>507.3</v>
      </c>
      <c r="D13" s="34">
        <f t="shared" si="0"/>
        <v>1.7206846785121318E-3</v>
      </c>
      <c r="E13" s="21"/>
      <c r="F13" s="20">
        <f t="shared" si="1"/>
        <v>0</v>
      </c>
      <c r="G13" s="21">
        <v>100</v>
      </c>
      <c r="H13" s="20">
        <f t="shared" si="2"/>
        <v>100</v>
      </c>
      <c r="I13" s="21"/>
      <c r="J13" s="20">
        <f t="shared" si="3"/>
        <v>100</v>
      </c>
      <c r="K13" s="21"/>
      <c r="L13" s="20">
        <f t="shared" si="4"/>
        <v>100</v>
      </c>
      <c r="M13" s="21"/>
      <c r="N13" s="20"/>
      <c r="O13" s="22"/>
      <c r="P13" s="23"/>
    </row>
    <row r="14" spans="1:16" ht="15" x14ac:dyDescent="0.25">
      <c r="A14" s="18">
        <v>5</v>
      </c>
      <c r="B14" s="19" t="str">
        <f>ORÇAMENTO!C29</f>
        <v>INSTALAÇÃO ELÉTRICA</v>
      </c>
      <c r="C14" s="20">
        <f>ORÇAMENTO!G29</f>
        <v>64557.21</v>
      </c>
      <c r="D14" s="34">
        <f t="shared" si="0"/>
        <v>0.2189682675625669</v>
      </c>
      <c r="E14" s="21"/>
      <c r="F14" s="20">
        <f t="shared" si="1"/>
        <v>0</v>
      </c>
      <c r="G14" s="21">
        <v>100</v>
      </c>
      <c r="H14" s="20">
        <f t="shared" si="2"/>
        <v>100</v>
      </c>
      <c r="I14" s="21"/>
      <c r="J14" s="20">
        <f t="shared" si="3"/>
        <v>100</v>
      </c>
      <c r="K14" s="94"/>
      <c r="L14" s="20">
        <f t="shared" si="4"/>
        <v>100</v>
      </c>
      <c r="M14" s="94"/>
      <c r="N14" s="95"/>
      <c r="O14" s="96"/>
      <c r="P14" s="97"/>
    </row>
    <row r="15" spans="1:16" ht="15" x14ac:dyDescent="0.25">
      <c r="A15" s="18">
        <v>6</v>
      </c>
      <c r="B15" s="19" t="str">
        <f>ORÇAMENTO!C41</f>
        <v>PASSEIO EM PAVER</v>
      </c>
      <c r="C15" s="20">
        <f>ORÇAMENTO!G41</f>
        <v>118409.51000000001</v>
      </c>
      <c r="D15" s="34">
        <f t="shared" si="0"/>
        <v>0.40162710358196152</v>
      </c>
      <c r="E15" s="21"/>
      <c r="F15" s="20">
        <f t="shared" si="1"/>
        <v>0</v>
      </c>
      <c r="G15" s="21"/>
      <c r="H15" s="20">
        <f t="shared" si="2"/>
        <v>0</v>
      </c>
      <c r="I15" s="21">
        <v>100</v>
      </c>
      <c r="J15" s="20">
        <f t="shared" si="3"/>
        <v>100</v>
      </c>
      <c r="K15" s="94"/>
      <c r="L15" s="20">
        <f t="shared" si="4"/>
        <v>100</v>
      </c>
      <c r="M15" s="94"/>
      <c r="N15" s="95"/>
      <c r="O15" s="96"/>
      <c r="P15" s="97"/>
    </row>
    <row r="16" spans="1:16" ht="15" x14ac:dyDescent="0.25">
      <c r="A16" s="18">
        <v>7</v>
      </c>
      <c r="B16" s="19" t="str">
        <f>ORÇAMENTO!C44</f>
        <v>BANCOS</v>
      </c>
      <c r="C16" s="20">
        <f>ORÇAMENTO!G44</f>
        <v>15239.3</v>
      </c>
      <c r="D16" s="34">
        <f t="shared" si="0"/>
        <v>5.1689394877291406E-2</v>
      </c>
      <c r="E16" s="21"/>
      <c r="F16" s="20">
        <f t="shared" si="1"/>
        <v>0</v>
      </c>
      <c r="G16" s="21"/>
      <c r="H16" s="20">
        <f t="shared" si="2"/>
        <v>0</v>
      </c>
      <c r="I16" s="21">
        <v>100</v>
      </c>
      <c r="J16" s="20">
        <f t="shared" si="3"/>
        <v>100</v>
      </c>
      <c r="K16" s="94"/>
      <c r="L16" s="20">
        <f t="shared" si="4"/>
        <v>100</v>
      </c>
      <c r="M16" s="94"/>
      <c r="N16" s="95"/>
      <c r="O16" s="96"/>
      <c r="P16" s="97"/>
    </row>
    <row r="17" spans="1:16" ht="15" x14ac:dyDescent="0.25">
      <c r="A17" s="18">
        <v>8</v>
      </c>
      <c r="B17" s="19" t="str">
        <f>ORÇAMENTO!C46</f>
        <v>PAISAGISMO</v>
      </c>
      <c r="C17" s="20">
        <f>ORÇAMENTO!G46</f>
        <v>37097.54</v>
      </c>
      <c r="D17" s="34">
        <f t="shared" si="0"/>
        <v>0.12582923061007481</v>
      </c>
      <c r="E17" s="21"/>
      <c r="F17" s="20">
        <f t="shared" si="1"/>
        <v>0</v>
      </c>
      <c r="G17" s="21"/>
      <c r="H17" s="20">
        <f t="shared" si="2"/>
        <v>0</v>
      </c>
      <c r="I17" s="21"/>
      <c r="J17" s="20">
        <f t="shared" si="3"/>
        <v>0</v>
      </c>
      <c r="K17" s="94">
        <v>100</v>
      </c>
      <c r="L17" s="20">
        <f t="shared" si="4"/>
        <v>100</v>
      </c>
      <c r="M17" s="142"/>
      <c r="N17" s="143"/>
      <c r="O17" s="142"/>
      <c r="P17" s="144"/>
    </row>
    <row r="18" spans="1:16" ht="15" x14ac:dyDescent="0.25">
      <c r="A18" s="24"/>
      <c r="B18" s="25" t="s">
        <v>26</v>
      </c>
      <c r="C18" s="27"/>
      <c r="D18" s="35">
        <f>SUM(D10:D17)</f>
        <v>1</v>
      </c>
      <c r="E18" s="36">
        <f>((E10*$D$10)+(E11*$D$11)+(E12*$D$12)+(E13*$D$13)+(E14*$D$14)+(E15*$D$15)+(E16*$D$16)+(E17*$D$17))/100</f>
        <v>3.658322154366412E-2</v>
      </c>
      <c r="F18" s="36">
        <f>E18</f>
        <v>3.658322154366412E-2</v>
      </c>
      <c r="G18" s="36">
        <f t="shared" ref="G18:K18" si="5">((G10*$D$10)+(G11*$D$11)+(G12*$D$12)+(G13*$D$13)+(G14*$D$14)+(G15*$D$15)+(G16*$D$16)+(G17*$D$17))/100</f>
        <v>0.38427104938700823</v>
      </c>
      <c r="H18" s="36">
        <f>G18+F18</f>
        <v>0.42085427093067235</v>
      </c>
      <c r="I18" s="36">
        <f t="shared" si="5"/>
        <v>0.45331649845925293</v>
      </c>
      <c r="J18" s="36">
        <f>I18+H18</f>
        <v>0.87417076938992522</v>
      </c>
      <c r="K18" s="36">
        <f t="shared" si="5"/>
        <v>0.12582923061007481</v>
      </c>
      <c r="L18" s="36">
        <f>K18+J18</f>
        <v>1</v>
      </c>
      <c r="M18" s="27"/>
      <c r="N18" s="98"/>
      <c r="O18" s="27"/>
      <c r="P18" s="27"/>
    </row>
    <row r="19" spans="1:16" ht="15" x14ac:dyDescent="0.25">
      <c r="A19" s="28"/>
      <c r="B19" s="29" t="s">
        <v>27</v>
      </c>
      <c r="C19" s="27">
        <f>SUM(C10:C17)</f>
        <v>294824.5</v>
      </c>
      <c r="D19" s="35">
        <f>D18</f>
        <v>1</v>
      </c>
      <c r="E19" s="163">
        <f>(C19*E18)</f>
        <v>10785.630000000003</v>
      </c>
      <c r="F19" s="163"/>
      <c r="G19" s="163">
        <f>($C$19*G18)</f>
        <v>113292.52</v>
      </c>
      <c r="H19" s="163"/>
      <c r="I19" s="163">
        <f>($C$19*I18)</f>
        <v>133648.81000000003</v>
      </c>
      <c r="J19" s="163"/>
      <c r="K19" s="163">
        <f>($C$19*K18)</f>
        <v>37097.54</v>
      </c>
      <c r="L19" s="163"/>
      <c r="M19" s="163"/>
      <c r="N19" s="163"/>
      <c r="O19" s="163"/>
      <c r="P19" s="163"/>
    </row>
    <row r="20" spans="1:16" ht="15" x14ac:dyDescent="0.25">
      <c r="A20" s="37"/>
      <c r="B20" s="38" t="s">
        <v>28</v>
      </c>
      <c r="C20" s="26"/>
      <c r="D20" s="26"/>
      <c r="E20" s="163">
        <f>E19</f>
        <v>10785.630000000003</v>
      </c>
      <c r="F20" s="163"/>
      <c r="G20" s="163">
        <f>G19+E20</f>
        <v>124078.15000000001</v>
      </c>
      <c r="H20" s="163"/>
      <c r="I20" s="163">
        <f>I19+G20</f>
        <v>257726.96000000002</v>
      </c>
      <c r="J20" s="163"/>
      <c r="K20" s="163">
        <f>K19+I20</f>
        <v>294824.5</v>
      </c>
      <c r="L20" s="163"/>
      <c r="M20" s="163"/>
      <c r="N20" s="163"/>
      <c r="O20" s="163"/>
      <c r="P20" s="163"/>
    </row>
    <row r="21" spans="1:16" ht="15" x14ac:dyDescent="0.25"/>
    <row r="22" spans="1:16" ht="15" x14ac:dyDescent="0.25">
      <c r="A22" s="166"/>
      <c r="B22" s="166"/>
      <c r="D22" s="166"/>
      <c r="E22" s="166"/>
      <c r="F22" s="166"/>
      <c r="G22" s="166"/>
      <c r="H22" s="166"/>
      <c r="I22" s="166"/>
      <c r="J22" s="166"/>
    </row>
    <row r="23" spans="1:16" ht="15" x14ac:dyDescent="0.25">
      <c r="A23" t="s">
        <v>31</v>
      </c>
      <c r="D23" t="s">
        <v>32</v>
      </c>
    </row>
    <row r="24" spans="1:16" ht="15" x14ac:dyDescent="0.25"/>
    <row r="25" spans="1:16" ht="15" x14ac:dyDescent="0.25"/>
    <row r="26" spans="1:16" ht="15" x14ac:dyDescent="0.25"/>
    <row r="27" spans="1:16" ht="15" x14ac:dyDescent="0.25"/>
    <row r="28" spans="1:16" ht="15" x14ac:dyDescent="0.25"/>
    <row r="29" spans="1:16" ht="15" x14ac:dyDescent="0.25"/>
    <row r="30" spans="1:16" ht="15" x14ac:dyDescent="0.25"/>
    <row r="31" spans="1:16" ht="15" x14ac:dyDescent="0.25"/>
    <row r="32" spans="1:16" ht="15" x14ac:dyDescent="0.25"/>
    <row r="33" ht="15" x14ac:dyDescent="0.25"/>
  </sheetData>
  <sheetProtection algorithmName="SHA-512" hashValue="ga79Xs/YZvVwnF4Y8Pbr+OszF4u+hCLXG7DdYzH3Qwjp5chD/76UTXtX98D1rbP6L8+lBCCJCbbGKoNvWqCiCA==" saltValue="fMRPuZgsEMPQSAVp8wk3Gg==" spinCount="100000" sheet="1" objects="1" scenarios="1"/>
  <mergeCells count="25">
    <mergeCell ref="A1:P1"/>
    <mergeCell ref="A22:B22"/>
    <mergeCell ref="D22:J22"/>
    <mergeCell ref="O20:P20"/>
    <mergeCell ref="M8:N8"/>
    <mergeCell ref="O8:P8"/>
    <mergeCell ref="K8:L8"/>
    <mergeCell ref="A8:A9"/>
    <mergeCell ref="E8:F8"/>
    <mergeCell ref="G8:H8"/>
    <mergeCell ref="I8:J8"/>
    <mergeCell ref="B8:B9"/>
    <mergeCell ref="C8:C9"/>
    <mergeCell ref="E20:F20"/>
    <mergeCell ref="G20:H20"/>
    <mergeCell ref="I20:J20"/>
    <mergeCell ref="K20:L20"/>
    <mergeCell ref="M20:N20"/>
    <mergeCell ref="A2:P2"/>
    <mergeCell ref="E19:F19"/>
    <mergeCell ref="G19:H19"/>
    <mergeCell ref="I19:J19"/>
    <mergeCell ref="K19:L19"/>
    <mergeCell ref="M19:N19"/>
    <mergeCell ref="O19:P19"/>
  </mergeCells>
  <conditionalFormatting sqref="P10:P14 N10:N14 P16:P18 N16:N18 L10:L17 J10:J17 H10:H17 F10:F17">
    <cfRule type="cellIs" dxfId="2" priority="23" stopIfTrue="1" operator="equal">
      <formula>D10+F10-100</formula>
    </cfRule>
  </conditionalFormatting>
  <conditionalFormatting sqref="M20:P20">
    <cfRule type="expression" dxfId="1" priority="35" stopIfTrue="1">
      <formula>#REF!=0</formula>
    </cfRule>
  </conditionalFormatting>
  <conditionalFormatting sqref="P15 N15">
    <cfRule type="cellIs" dxfId="0" priority="17" stopIfTrue="1" operator="equal">
      <formula>L15+N15-100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7"/>
  <sheetViews>
    <sheetView topLeftCell="A11" workbookViewId="0">
      <selection activeCell="E28" sqref="E28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121"/>
      <c r="B1" s="121"/>
      <c r="C1" s="121"/>
      <c r="D1" s="121"/>
      <c r="E1" s="121"/>
    </row>
    <row r="2" spans="1:5" x14ac:dyDescent="0.25">
      <c r="A2" s="121"/>
      <c r="B2" s="121"/>
      <c r="C2" s="121"/>
      <c r="D2" s="121"/>
      <c r="E2" s="121"/>
    </row>
    <row r="3" spans="1:5" x14ac:dyDescent="0.25">
      <c r="A3" s="121"/>
      <c r="B3" s="121"/>
      <c r="C3" s="121"/>
      <c r="D3" s="121"/>
      <c r="E3" s="121"/>
    </row>
    <row r="4" spans="1:5" x14ac:dyDescent="0.25">
      <c r="A4" s="121"/>
      <c r="B4" s="121"/>
      <c r="C4" s="121"/>
      <c r="D4" s="121"/>
      <c r="E4" s="121"/>
    </row>
    <row r="5" spans="1:5" x14ac:dyDescent="0.25">
      <c r="A5" s="121"/>
      <c r="B5" s="121"/>
      <c r="C5" s="121"/>
      <c r="D5" s="121"/>
      <c r="E5" s="121"/>
    </row>
    <row r="6" spans="1:5" x14ac:dyDescent="0.25">
      <c r="A6" s="121"/>
      <c r="B6" s="121"/>
      <c r="C6" s="121"/>
      <c r="D6" s="121"/>
      <c r="E6" s="121"/>
    </row>
    <row r="7" spans="1:5" x14ac:dyDescent="0.25">
      <c r="A7" s="121"/>
      <c r="B7" s="121"/>
      <c r="C7" s="121"/>
      <c r="D7" s="121"/>
      <c r="E7" s="121"/>
    </row>
    <row r="8" spans="1:5" x14ac:dyDescent="0.25">
      <c r="A8" s="199" t="s">
        <v>63</v>
      </c>
      <c r="B8" s="199"/>
      <c r="C8" s="199"/>
      <c r="D8" s="52"/>
      <c r="E8" s="69" t="s">
        <v>64</v>
      </c>
    </row>
    <row r="9" spans="1:5" x14ac:dyDescent="0.25">
      <c r="A9" s="52"/>
      <c r="B9" s="91"/>
      <c r="C9" s="91"/>
      <c r="D9" s="91"/>
      <c r="E9" s="92" t="s">
        <v>65</v>
      </c>
    </row>
    <row r="10" spans="1:5" x14ac:dyDescent="0.25">
      <c r="A10" s="52"/>
      <c r="B10" s="52"/>
      <c r="C10" s="52"/>
      <c r="D10" s="52"/>
      <c r="E10" s="52"/>
    </row>
    <row r="11" spans="1:5" x14ac:dyDescent="0.25">
      <c r="A11" s="101" t="s">
        <v>33</v>
      </c>
      <c r="B11" s="101" t="s">
        <v>68</v>
      </c>
      <c r="C11" s="193" t="s">
        <v>34</v>
      </c>
      <c r="D11" s="194"/>
      <c r="E11" s="195"/>
    </row>
    <row r="12" spans="1:5" x14ac:dyDescent="0.25">
      <c r="A12" s="45"/>
      <c r="B12" s="45"/>
      <c r="C12" s="196" t="str">
        <f>Import.Município</f>
        <v>CORONEL VIVIDA - PR</v>
      </c>
      <c r="D12" s="197"/>
      <c r="E12" s="198"/>
    </row>
    <row r="13" spans="1:5" x14ac:dyDescent="0.25">
      <c r="A13" s="46"/>
      <c r="B13" s="46"/>
      <c r="C13" s="47"/>
      <c r="D13" s="46"/>
      <c r="E13" s="46"/>
    </row>
    <row r="14" spans="1:5" ht="15" customHeight="1" x14ac:dyDescent="0.25">
      <c r="A14" s="93" t="s">
        <v>35</v>
      </c>
      <c r="B14" s="173" t="str">
        <f>ORÇAMENTO!A7</f>
        <v>OBJETO: REVITALIZAÇÃO DA PRAÇA DOS PIONEIROS</v>
      </c>
      <c r="C14" s="175" t="str">
        <f>ORÇAMENTO!A8</f>
        <v>LOCALIZAÇÃO: PRAÇA DOS PIONEIROS, AVENIDA GENEROSO MARQUES</v>
      </c>
      <c r="D14" s="176"/>
      <c r="E14" s="177"/>
    </row>
    <row r="15" spans="1:5" ht="37.5" customHeight="1" x14ac:dyDescent="0.25">
      <c r="A15" s="48" t="s">
        <v>66</v>
      </c>
      <c r="B15" s="174"/>
      <c r="C15" s="178"/>
      <c r="D15" s="179"/>
      <c r="E15" s="180"/>
    </row>
    <row r="16" spans="1:5" x14ac:dyDescent="0.25">
      <c r="A16" s="49"/>
      <c r="B16" s="49"/>
      <c r="C16" s="50"/>
      <c r="D16" s="50"/>
      <c r="E16" s="49"/>
    </row>
    <row r="17" spans="1:12" x14ac:dyDescent="0.25">
      <c r="A17" s="51" t="s">
        <v>36</v>
      </c>
      <c r="B17" s="49"/>
      <c r="C17" s="50"/>
      <c r="D17" s="50"/>
      <c r="E17" s="49"/>
    </row>
    <row r="18" spans="1:12" x14ac:dyDescent="0.25">
      <c r="A18" s="103" t="s">
        <v>69</v>
      </c>
      <c r="B18" s="103"/>
      <c r="C18" s="103"/>
      <c r="D18" s="103"/>
      <c r="E18" s="103"/>
    </row>
    <row r="19" spans="1:12" x14ac:dyDescent="0.25">
      <c r="A19" s="52"/>
      <c r="B19" s="52"/>
      <c r="C19" s="52"/>
      <c r="D19" s="52"/>
      <c r="E19" s="52"/>
    </row>
    <row r="20" spans="1:12" ht="15.75" thickBot="1" x14ac:dyDescent="0.3">
      <c r="A20" s="53" t="s">
        <v>37</v>
      </c>
      <c r="B20" s="54"/>
      <c r="C20" s="54"/>
      <c r="D20" s="55" t="s">
        <v>38</v>
      </c>
      <c r="E20" s="55" t="s">
        <v>39</v>
      </c>
    </row>
    <row r="21" spans="1:12" ht="16.5" thickBot="1" x14ac:dyDescent="0.3">
      <c r="A21" s="56" t="s">
        <v>40</v>
      </c>
      <c r="B21" s="57"/>
      <c r="C21" s="57"/>
      <c r="D21" s="58" t="s">
        <v>41</v>
      </c>
      <c r="E21" s="59">
        <v>4.6699999999999998E-2</v>
      </c>
      <c r="H21" s="181" t="s">
        <v>70</v>
      </c>
      <c r="I21" s="182"/>
      <c r="J21" s="182"/>
      <c r="K21" s="183"/>
    </row>
    <row r="22" spans="1:12" ht="15.75" x14ac:dyDescent="0.25">
      <c r="A22" s="60" t="s">
        <v>42</v>
      </c>
      <c r="B22" s="61"/>
      <c r="C22" s="61"/>
      <c r="D22" s="62" t="s">
        <v>43</v>
      </c>
      <c r="E22" s="63">
        <v>7.0000000000000001E-3</v>
      </c>
      <c r="H22" s="104" t="s">
        <v>71</v>
      </c>
      <c r="I22" s="105" t="s">
        <v>72</v>
      </c>
      <c r="J22" s="105" t="s">
        <v>73</v>
      </c>
      <c r="K22" s="106" t="s">
        <v>74</v>
      </c>
    </row>
    <row r="23" spans="1:12" ht="15.75" x14ac:dyDescent="0.25">
      <c r="A23" s="60" t="s">
        <v>44</v>
      </c>
      <c r="B23" s="61"/>
      <c r="C23" s="61"/>
      <c r="D23" s="62" t="s">
        <v>45</v>
      </c>
      <c r="E23" s="63">
        <v>9.7000000000000003E-3</v>
      </c>
      <c r="H23" s="107" t="s">
        <v>75</v>
      </c>
      <c r="I23" s="108">
        <v>3.7999999999999999E-2</v>
      </c>
      <c r="J23" s="109">
        <v>4.0099999999999997E-2</v>
      </c>
      <c r="K23" s="110">
        <v>4.6699999999999998E-2</v>
      </c>
    </row>
    <row r="24" spans="1:12" ht="15.75" x14ac:dyDescent="0.25">
      <c r="A24" s="60" t="s">
        <v>46</v>
      </c>
      <c r="B24" s="61"/>
      <c r="C24" s="61"/>
      <c r="D24" s="62" t="s">
        <v>47</v>
      </c>
      <c r="E24" s="63">
        <v>1.0200000000000001E-2</v>
      </c>
      <c r="H24" s="107" t="s">
        <v>76</v>
      </c>
      <c r="I24" s="111">
        <v>3.2000000000000002E-3</v>
      </c>
      <c r="J24" s="112">
        <v>4.0000000000000001E-3</v>
      </c>
      <c r="K24" s="113">
        <v>7.4000000000000003E-3</v>
      </c>
    </row>
    <row r="25" spans="1:12" ht="15.75" x14ac:dyDescent="0.25">
      <c r="A25" s="64" t="s">
        <v>48</v>
      </c>
      <c r="B25" s="65"/>
      <c r="C25" s="65"/>
      <c r="D25" s="62" t="s">
        <v>49</v>
      </c>
      <c r="E25" s="66">
        <v>7.9299999999999995E-2</v>
      </c>
      <c r="H25" s="107" t="s">
        <v>77</v>
      </c>
      <c r="I25" s="111">
        <v>5.0000000000000001E-3</v>
      </c>
      <c r="J25" s="112">
        <v>5.5999999999999999E-3</v>
      </c>
      <c r="K25" s="113">
        <v>9.7000000000000003E-3</v>
      </c>
    </row>
    <row r="26" spans="1:12" ht="15.75" x14ac:dyDescent="0.25">
      <c r="A26" s="64" t="s">
        <v>50</v>
      </c>
      <c r="B26" s="67" t="s">
        <v>51</v>
      </c>
      <c r="C26" s="68"/>
      <c r="D26" s="69" t="s">
        <v>52</v>
      </c>
      <c r="E26" s="66">
        <v>6.4999999999999997E-3</v>
      </c>
      <c r="H26" s="107" t="s">
        <v>78</v>
      </c>
      <c r="I26" s="111">
        <v>1.0200000000000001E-2</v>
      </c>
      <c r="J26" s="112">
        <v>1.11E-2</v>
      </c>
      <c r="K26" s="113">
        <v>1.21E-2</v>
      </c>
    </row>
    <row r="27" spans="1:12" ht="16.5" thickBot="1" x14ac:dyDescent="0.3">
      <c r="A27" s="70"/>
      <c r="B27" s="67" t="s">
        <v>53</v>
      </c>
      <c r="C27" s="68"/>
      <c r="D27" s="69"/>
      <c r="E27" s="66">
        <v>0.03</v>
      </c>
      <c r="H27" s="107" t="s">
        <v>79</v>
      </c>
      <c r="I27" s="114">
        <v>6.6400000000000001E-2</v>
      </c>
      <c r="J27" s="115">
        <v>7.2999999999999995E-2</v>
      </c>
      <c r="K27" s="116">
        <v>8.6900000000000005E-2</v>
      </c>
    </row>
    <row r="28" spans="1:12" ht="15.75" x14ac:dyDescent="0.25">
      <c r="A28" s="70"/>
      <c r="B28" s="67" t="s">
        <v>54</v>
      </c>
      <c r="C28" s="68"/>
      <c r="D28" s="69"/>
      <c r="E28" s="71">
        <f>IF(A18=" - Fornecimento de Materiais e Equipamentos (Aquisição direta)",0,ROUND(E37*D38,4))</f>
        <v>0.03</v>
      </c>
      <c r="H28" s="184" t="s">
        <v>80</v>
      </c>
      <c r="I28" s="185"/>
      <c r="J28" s="185"/>
      <c r="K28" s="186"/>
      <c r="L28" s="117">
        <v>3.6499999999999998E-2</v>
      </c>
    </row>
    <row r="29" spans="1:12" ht="15.75" x14ac:dyDescent="0.25">
      <c r="A29" s="70"/>
      <c r="B29" s="72" t="s">
        <v>55</v>
      </c>
      <c r="C29" s="73"/>
      <c r="D29" s="69"/>
      <c r="E29" s="74">
        <f>L30</f>
        <v>0</v>
      </c>
      <c r="H29" s="187" t="s">
        <v>81</v>
      </c>
      <c r="I29" s="188"/>
      <c r="J29" s="188"/>
      <c r="K29" s="189"/>
      <c r="L29" s="118">
        <v>0.03</v>
      </c>
    </row>
    <row r="30" spans="1:12" ht="16.5" thickBot="1" x14ac:dyDescent="0.3">
      <c r="A30" s="75" t="s">
        <v>56</v>
      </c>
      <c r="B30" s="75"/>
      <c r="C30" s="75"/>
      <c r="D30" s="75"/>
      <c r="E30" s="76">
        <f>IF(A18=" - Fornecimento de Materiais e Equipamentos (Aquisição direta)",0,ROUND((((1+SUM(E$21:E$23))*(1+E$24)*(1+E$25))/(1-SUM(E$26:E$28)))-1,4))</f>
        <v>0.24199999999999999</v>
      </c>
      <c r="H30" s="190" t="s">
        <v>82</v>
      </c>
      <c r="I30" s="191"/>
      <c r="J30" s="191"/>
      <c r="K30" s="192"/>
      <c r="L30" s="119">
        <v>0</v>
      </c>
    </row>
    <row r="31" spans="1:12" x14ac:dyDescent="0.25">
      <c r="A31" s="77" t="s">
        <v>57</v>
      </c>
      <c r="B31" s="78"/>
      <c r="C31" s="78"/>
      <c r="D31" s="78"/>
      <c r="E31" s="79">
        <f>IF(A18=" - Fornecimento de Materiais e Equipamentos (Aquisição direta)",0,ROUND((((1+SUM(E$21:E$23))*(1+E$24)*(1+E$25))/(1-SUM(E$26:E$29)))-1,4))</f>
        <v>0.24199999999999999</v>
      </c>
    </row>
    <row r="32" spans="1:12" x14ac:dyDescent="0.25">
      <c r="A32" s="52"/>
      <c r="B32" s="52"/>
      <c r="C32" s="52"/>
      <c r="D32" s="52"/>
      <c r="E32" s="52"/>
    </row>
    <row r="33" spans="1:5" x14ac:dyDescent="0.25">
      <c r="A33" s="52" t="s">
        <v>58</v>
      </c>
      <c r="B33" s="52"/>
      <c r="C33" s="52"/>
      <c r="D33" s="52"/>
      <c r="E33" s="52"/>
    </row>
    <row r="34" spans="1:5" x14ac:dyDescent="0.25">
      <c r="A34" s="52"/>
      <c r="B34" s="52"/>
      <c r="C34" s="52"/>
      <c r="D34" s="52"/>
      <c r="E34" s="52"/>
    </row>
    <row r="35" spans="1:5" x14ac:dyDescent="0.25">
      <c r="A35" s="200" t="str">
        <f>IF(AND(A18=" - Fornecimento de Materiais e Equipamentos (Aquisição direta)",E$31=0),"",IF(OR($R$10&lt;$T$10,$R$10&gt;$U$10)=TRUE(),$T$21,""))</f>
        <v/>
      </c>
      <c r="B35" s="200"/>
      <c r="C35" s="200"/>
      <c r="D35" s="200"/>
      <c r="E35" s="200"/>
    </row>
    <row r="36" spans="1:5" x14ac:dyDescent="0.25">
      <c r="A36" s="80"/>
      <c r="B36" s="80"/>
      <c r="C36" s="80"/>
      <c r="D36" s="80"/>
      <c r="E36" s="80"/>
    </row>
    <row r="37" spans="1:5" ht="15.75" customHeight="1" x14ac:dyDescent="0.25">
      <c r="A37" s="171" t="s">
        <v>59</v>
      </c>
      <c r="B37" s="172"/>
      <c r="C37" s="172"/>
      <c r="D37" s="172"/>
      <c r="E37" s="81">
        <v>0.6</v>
      </c>
    </row>
    <row r="38" spans="1:5" x14ac:dyDescent="0.25">
      <c r="A38" s="171" t="s">
        <v>60</v>
      </c>
      <c r="B38" s="172"/>
      <c r="C38" s="172"/>
      <c r="D38" s="81">
        <v>0.05</v>
      </c>
      <c r="E38" s="80"/>
    </row>
    <row r="39" spans="1:5" x14ac:dyDescent="0.25">
      <c r="A39" s="82"/>
      <c r="B39" s="83"/>
      <c r="C39" s="83"/>
      <c r="D39" s="84"/>
      <c r="E39" s="80"/>
    </row>
    <row r="40" spans="1:5" x14ac:dyDescent="0.25">
      <c r="A40" s="120" t="s">
        <v>61</v>
      </c>
      <c r="B40" s="120"/>
      <c r="C40" s="120"/>
      <c r="D40" s="120"/>
      <c r="E40" s="120"/>
    </row>
    <row r="43" spans="1:5" x14ac:dyDescent="0.25">
      <c r="A43" s="85"/>
      <c r="B43" s="86"/>
      <c r="C43" s="87"/>
      <c r="D43" s="87"/>
      <c r="E43" s="87"/>
    </row>
    <row r="44" spans="1:5" x14ac:dyDescent="0.25">
      <c r="A44" s="52" t="s">
        <v>83</v>
      </c>
      <c r="B44" s="52"/>
      <c r="C44" s="65"/>
      <c r="D44" s="52"/>
      <c r="E44" s="52"/>
    </row>
    <row r="45" spans="1:5" x14ac:dyDescent="0.25">
      <c r="A45" s="121" t="s">
        <v>67</v>
      </c>
      <c r="B45" s="121"/>
      <c r="C45" s="121"/>
      <c r="D45" s="88" t="s">
        <v>62</v>
      </c>
      <c r="E45" s="120" t="s">
        <v>143</v>
      </c>
    </row>
    <row r="46" spans="1:5" x14ac:dyDescent="0.25">
      <c r="A46" s="121" t="s">
        <v>84</v>
      </c>
      <c r="B46" s="121"/>
      <c r="C46" s="121"/>
      <c r="D46" s="52"/>
      <c r="E46" s="52"/>
    </row>
    <row r="47" spans="1:5" x14ac:dyDescent="0.25">
      <c r="A47" s="52"/>
      <c r="B47" s="89"/>
      <c r="C47" s="90"/>
      <c r="D47" s="52"/>
      <c r="E47" s="52"/>
    </row>
  </sheetData>
  <sheetProtection algorithmName="SHA-512" hashValue="ma8ghjVXXHE5yffVXGt6pxy3KZJkclbVZcCaGaCNmolZqDQQaV0/vPuYtBbdGsIqifeP57sXfIcoCdLTVH583A==" saltValue="9dcuJ8JO8ZlEAlx33vzBTw==" spinCount="100000" sheet="1" objects="1" scenarios="1"/>
  <mergeCells count="12">
    <mergeCell ref="C11:E11"/>
    <mergeCell ref="C12:E12"/>
    <mergeCell ref="A8:C8"/>
    <mergeCell ref="A35:E35"/>
    <mergeCell ref="A37:D37"/>
    <mergeCell ref="A38:C38"/>
    <mergeCell ref="B14:B15"/>
    <mergeCell ref="C14:E15"/>
    <mergeCell ref="H21:K21"/>
    <mergeCell ref="H28:K28"/>
    <mergeCell ref="H29:K29"/>
    <mergeCell ref="H30:K3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B18:E18" xr:uid="{00000000-0002-0000-0200-000001000000}">
      <formula1>$Q$14:$Q$20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licitacao2</cp:lastModifiedBy>
  <cp:lastPrinted>2020-09-30T19:17:42Z</cp:lastPrinted>
  <dcterms:created xsi:type="dcterms:W3CDTF">2013-05-17T17:26:46Z</dcterms:created>
  <dcterms:modified xsi:type="dcterms:W3CDTF">2023-01-30T12:20:56Z</dcterms:modified>
</cp:coreProperties>
</file>