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PONTE - RIO ENVOLVIDO 2023\DOCUMENTOS ASSINADOS\"/>
    </mc:Choice>
  </mc:AlternateContent>
  <xr:revisionPtr revIDLastSave="0" documentId="13_ncr:1_{DA23CDC9-C73D-4348-9477-D9BAD5001E2C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ORÇAMENTO!$A$10:$G$75</definedName>
    <definedName name="_xlnm.Print_Area" localSheetId="2">BDI!$A$1:$E$46</definedName>
    <definedName name="_xlnm.Print_Area" localSheetId="1">CRONOGRAMA!$A$1:$V$49</definedName>
    <definedName name="_xlnm.Print_Area" localSheetId="0">ORÇAMENTO!$A$1:$G$83</definedName>
    <definedName name="Import.CR">[1]Dados!$G$8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C25" i="2" l="1"/>
  <c r="C32" i="2"/>
  <c r="C31" i="2"/>
  <c r="C30" i="2"/>
  <c r="C29" i="2"/>
  <c r="C28" i="2"/>
  <c r="C27" i="2"/>
  <c r="C26" i="2"/>
  <c r="C17" i="2"/>
  <c r="C24" i="2"/>
  <c r="C23" i="2"/>
  <c r="C22" i="2"/>
  <c r="C21" i="2"/>
  <c r="C20" i="2"/>
  <c r="C19" i="2"/>
  <c r="C18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H69" i="1"/>
  <c r="H64" i="1"/>
  <c r="H57" i="1"/>
  <c r="H54" i="1"/>
  <c r="H50" i="1"/>
  <c r="H46" i="1"/>
  <c r="H38" i="1"/>
  <c r="H36" i="1"/>
  <c r="H33" i="1"/>
  <c r="H29" i="1"/>
  <c r="H26" i="1"/>
  <c r="H23" i="1"/>
  <c r="H18" i="1"/>
  <c r="H14" i="1"/>
  <c r="H44" i="1"/>
  <c r="F55" i="1"/>
  <c r="G55" i="1"/>
  <c r="H12" i="1"/>
  <c r="F15" i="1"/>
  <c r="G15" i="1"/>
  <c r="F16" i="1"/>
  <c r="G16" i="1"/>
  <c r="F17" i="1"/>
  <c r="G17" i="1"/>
  <c r="F19" i="1"/>
  <c r="G19" i="1"/>
  <c r="F20" i="1"/>
  <c r="G20" i="1"/>
  <c r="F21" i="1"/>
  <c r="G21" i="1"/>
  <c r="F22" i="1"/>
  <c r="G22" i="1"/>
  <c r="F24" i="1"/>
  <c r="G24" i="1" s="1"/>
  <c r="F25" i="1"/>
  <c r="G25" i="1"/>
  <c r="F27" i="1"/>
  <c r="G27" i="1" s="1"/>
  <c r="F28" i="1"/>
  <c r="G28" i="1"/>
  <c r="F30" i="1"/>
  <c r="G30" i="1"/>
  <c r="F31" i="1"/>
  <c r="G31" i="1"/>
  <c r="F32" i="1"/>
  <c r="G32" i="1"/>
  <c r="F34" i="1"/>
  <c r="G34" i="1" s="1"/>
  <c r="F35" i="1"/>
  <c r="G35" i="1"/>
  <c r="F37" i="1"/>
  <c r="G37" i="1"/>
  <c r="F39" i="1"/>
  <c r="G39" i="1"/>
  <c r="F40" i="1"/>
  <c r="G40" i="1"/>
  <c r="F41" i="1"/>
  <c r="G41" i="1"/>
  <c r="F42" i="1"/>
  <c r="G42" i="1"/>
  <c r="F43" i="1"/>
  <c r="G43" i="1"/>
  <c r="F45" i="1"/>
  <c r="G45" i="1"/>
  <c r="F47" i="1"/>
  <c r="G47" i="1"/>
  <c r="F48" i="1"/>
  <c r="G48" i="1"/>
  <c r="F49" i="1"/>
  <c r="G49" i="1"/>
  <c r="F51" i="1"/>
  <c r="G51" i="1"/>
  <c r="F52" i="1"/>
  <c r="G52" i="1"/>
  <c r="F53" i="1"/>
  <c r="G53" i="1"/>
  <c r="F56" i="1"/>
  <c r="G56" i="1"/>
  <c r="F58" i="1"/>
  <c r="G58" i="1"/>
  <c r="F59" i="1"/>
  <c r="G59" i="1"/>
  <c r="F60" i="1"/>
  <c r="G60" i="1"/>
  <c r="F61" i="1"/>
  <c r="G61" i="1"/>
  <c r="F62" i="1"/>
  <c r="G62" i="1"/>
  <c r="F63" i="1"/>
  <c r="G63" i="1"/>
  <c r="F65" i="1"/>
  <c r="G65" i="1"/>
  <c r="F66" i="1"/>
  <c r="G66" i="1"/>
  <c r="F67" i="1"/>
  <c r="G67" i="1"/>
  <c r="F68" i="1"/>
  <c r="G68" i="1"/>
  <c r="F70" i="1"/>
  <c r="G70" i="1"/>
  <c r="F71" i="1"/>
  <c r="G71" i="1"/>
  <c r="F72" i="1"/>
  <c r="G72" i="1"/>
  <c r="F73" i="1"/>
  <c r="G73" i="1"/>
  <c r="F74" i="1"/>
  <c r="G74" i="1" s="1"/>
  <c r="F75" i="1"/>
  <c r="G75" i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3" i="1"/>
  <c r="F13" i="1" s="1"/>
  <c r="G13" i="1" s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Y37" i="2" l="1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77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<sst xmlns="http://schemas.openxmlformats.org/spreadsheetml/2006/main" count="337" uniqueCount="257">
  <si>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</si>
  <si>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</si>
  <si>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</si>
  <si>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</si>
  <si>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</si>
  <si>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</si>
  <si>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</si>
  <si>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</si>
  <si>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</si>
  <si>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</si>
  <si>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</si>
  <si>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</si>
  <si>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</si>
  <si>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</si>
  <si>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</si>
  <si>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</si>
  <si>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</si>
  <si>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</si>
  <si>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</si>
  <si>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</si>
  <si>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</si>
  <si>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</si>
  <si>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</si>
  <si>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</si>
  <si>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</si>
  <si>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</si>
  <si>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</si>
  <si>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</si>
  <si>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</si>
  <si>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</si>
  <si>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</si>
  <si>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</si>
  <si>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</si>
  <si>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</si>
  <si>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</si>
  <si>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</si>
  <si>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</si>
  <si>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</si>
  <si>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</si>
  <si>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</si>
  <si>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</si>
  <si>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</si>
  <si>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</si>
  <si>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</si>
  <si>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</si>
  <si>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</si>
  <si>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</si>
  <si>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</si>
  <si>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</si>
  <si>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</si>
  <si>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</si>
  <si>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</si>
  <si>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</si>
  <si>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</si>
  <si>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</si>
  <si>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</si>
  <si>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</si>
  <si>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</si>
  <si>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</si>
  <si>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</si>
  <si>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</si>
  <si>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</si>
  <si>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</si>
  <si>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</si>
  <si>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</si>
  <si>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</si>
  <si>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</si>
  <si>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</si>
  <si>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</si>
  <si>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</si>
  <si>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</si>
  <si>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</si>
  <si>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</si>
  <si>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</si>
  <si>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</si>
  <si>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</si>
  <si>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</si>
  <si>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</si>
  <si>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</si>
  <si>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</si>
  <si>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</si>
  <si>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</si>
  <si>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</si>
  <si>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</si>
  <si>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</si>
  <si>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</si>
  <si>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CORONEL VIVIDA, XX DE XXXXXXXXXXX DE 2018</t>
  </si>
  <si>
    <t>Mês 07</t>
  </si>
  <si>
    <t>Mês 08</t>
  </si>
  <si>
    <t>Mês 09</t>
  </si>
  <si>
    <t>-</t>
  </si>
  <si>
    <t/>
  </si>
  <si>
    <t>PLACA DE OBRA EM CHAPA DE  AÇO  GALVANIZADO PADRÃO DO PROGRAMA</t>
  </si>
  <si>
    <t>006</t>
  </si>
  <si>
    <t>1.</t>
  </si>
  <si>
    <t>1.1.</t>
  </si>
  <si>
    <t>1.1.1.</t>
  </si>
  <si>
    <t>1.2.</t>
  </si>
  <si>
    <t>1.2.1.</t>
  </si>
  <si>
    <t>1.2.2.</t>
  </si>
  <si>
    <t>1.2.3.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</si>
  <si>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</si>
  <si>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</si>
  <si>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</si>
  <si>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</si>
  <si>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</si>
  <si>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</si>
  <si>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</si>
  <si>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</si>
  <si>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1.5.</t>
  </si>
  <si>
    <t>1.5.1.</t>
  </si>
  <si>
    <t>1.5.2.</t>
  </si>
  <si>
    <t>1.6.</t>
  </si>
  <si>
    <t>1.6.1.</t>
  </si>
  <si>
    <t>1.6.2.</t>
  </si>
  <si>
    <t>1.6.3.</t>
  </si>
  <si>
    <t>1.7.</t>
  </si>
  <si>
    <t>1.7.1.</t>
  </si>
  <si>
    <t>1.7.2.</t>
  </si>
  <si>
    <t>1.8.</t>
  </si>
  <si>
    <t>1.8.1.</t>
  </si>
  <si>
    <t>1.9.</t>
  </si>
  <si>
    <t>1.9.1.</t>
  </si>
  <si>
    <t>1.9.2.</t>
  </si>
  <si>
    <t>1.9.3.</t>
  </si>
  <si>
    <t>1.9.4.</t>
  </si>
  <si>
    <t>1.9.5.</t>
  </si>
  <si>
    <t>1.10.</t>
  </si>
  <si>
    <t>1.10.1.</t>
  </si>
  <si>
    <t>1.11.</t>
  </si>
  <si>
    <t>1.11.1.</t>
  </si>
  <si>
    <t>1.11.2.</t>
  </si>
  <si>
    <t>1.11.3.</t>
  </si>
  <si>
    <t>1.12.</t>
  </si>
  <si>
    <t>1.12.1.</t>
  </si>
  <si>
    <t>1.12.2.</t>
  </si>
  <si>
    <t>1.12.3.</t>
  </si>
  <si>
    <t>1.13.</t>
  </si>
  <si>
    <t>1.13.1.</t>
  </si>
  <si>
    <t>1.13.2.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</si>
  <si>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</si>
  <si>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</si>
  <si>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</si>
  <si>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</si>
  <si>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</si>
  <si>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</si>
  <si>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</si>
  <si>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</si>
  <si>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</si>
  <si>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</si>
  <si>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1.16.</t>
  </si>
  <si>
    <t>1.16.1.</t>
  </si>
  <si>
    <t>1.16.2.</t>
  </si>
  <si>
    <t>UN</t>
  </si>
  <si>
    <t>UND</t>
  </si>
  <si>
    <t>KG</t>
  </si>
  <si>
    <t>1.14.6.</t>
  </si>
  <si>
    <t>1.16.3.</t>
  </si>
  <si>
    <t>1.16.4.</t>
  </si>
  <si>
    <t>1.16.5.</t>
  </si>
  <si>
    <t>1.16.6.</t>
  </si>
  <si>
    <t>013</t>
  </si>
  <si>
    <t>027</t>
  </si>
  <si>
    <t>034</t>
  </si>
  <si>
    <t>606600</t>
  </si>
  <si>
    <t>97625</t>
  </si>
  <si>
    <t>100982</t>
  </si>
  <si>
    <t>95875</t>
  </si>
  <si>
    <t>716100</t>
  </si>
  <si>
    <t>94316</t>
  </si>
  <si>
    <t>102312</t>
  </si>
  <si>
    <t>035</t>
  </si>
  <si>
    <t>92760</t>
  </si>
  <si>
    <t>100341</t>
  </si>
  <si>
    <t>103674</t>
  </si>
  <si>
    <t>102487</t>
  </si>
  <si>
    <t>102725</t>
  </si>
  <si>
    <t>036</t>
  </si>
  <si>
    <t>92763</t>
  </si>
  <si>
    <t>92764</t>
  </si>
  <si>
    <t>92266</t>
  </si>
  <si>
    <t>037</t>
  </si>
  <si>
    <t>92770</t>
  </si>
  <si>
    <t>92772</t>
  </si>
  <si>
    <t>103675</t>
  </si>
  <si>
    <t>92268</t>
  </si>
  <si>
    <t>92769</t>
  </si>
  <si>
    <t>92761</t>
  </si>
  <si>
    <t>92773</t>
  </si>
  <si>
    <t>505416</t>
  </si>
  <si>
    <t>92915</t>
  </si>
  <si>
    <t>94310</t>
  </si>
  <si>
    <t>102492</t>
  </si>
  <si>
    <t>038</t>
  </si>
  <si>
    <t>039</t>
  </si>
  <si>
    <t>823000</t>
  </si>
  <si>
    <t>801925</t>
  </si>
  <si>
    <t>CONTRUÇÃO DE PONTE SOBRE O RIO ENVOLVIDO - CORONEL VIVIDA-PR</t>
  </si>
  <si>
    <t>ADMINISTRAÇÃO DA OBRA</t>
  </si>
  <si>
    <t>SERVIÇOS INICIAIS</t>
  </si>
  <si>
    <t>LIMPEZA MECANIZADA DE CAMADA VEGETAL, VEGETAÇÃO COM PÁ CARREGADEIRA</t>
  </si>
  <si>
    <t>LOCAÇÃO DE GRUPO GERADOR REBOCÁVEL 66KVA - DIESEL</t>
  </si>
  <si>
    <t>DEMOLIÇÕES</t>
  </si>
  <si>
    <t>DEMOLIÇÃO DE CONCRETO ARMADO</t>
  </si>
  <si>
    <t>DEMOLIÇÃO DE ALVENARIA PARA QUALQUER TIPO DE BLOCO, DE FORMA MECANIZADA, SEM REAPROVEITAMENTO. AF_12/2017</t>
  </si>
  <si>
    <t>CARGA, MANOBRA E DESCARGA DE ENTULHO EM CAMINHÃO BASCULANTE 10 M³ - CARGA COM ESCAVADEIRA HIDRÁULICA  (CAÇAMBA DE 0,80 M³ / 111 HP) E DESCARGA LIVRE (UNIDADE: M3). AF_07/2020</t>
  </si>
  <si>
    <t>TRANSPORTE COM CAMINHÃO BASCULANTE DE 10 M³, EM VIA URBANA PAVIMENTADA, DMT ATÉ 30 KM (UNIDADE: M3XKM). AF_07/2020</t>
  </si>
  <si>
    <t xml:space="preserve">ENSACADEIRA </t>
  </si>
  <si>
    <t>ENSECADEIRA DUPLA MADEIRA H &gt;  2M</t>
  </si>
  <si>
    <t>ATERRO MECANIZADO DE VALA COM RETROESCAVADEIRA (CAPACIDADE DA CAÇAMBA DA RETRO: 0,26 M³ / POTÊNCIA: 88 HP), LARGURA ATÉ 1,5 M, PROFUNDIDADE ATÉ 1,5 M, COM SOLO ARGILO-ARENOSO. AF_08/2023</t>
  </si>
  <si>
    <t>ESCAVAÇÃO MECANIZADA DE VALA COM PROF. DE 3,0 M ATÉ 4,5 M (MÉDIA MONTANTE E JUSANTE/UMA COMPOSIÇÃO POR TRECHO), ESCAVADEIRA (1,2 M3), LARG. DE 1,5 M A 2,5 M, EM SOLO DE 2A CATEGORIA, EM LOCAIS COM ALTO NÍVEL DE INTERFERÊNCIA. AF_02/2021</t>
  </si>
  <si>
    <t>BASE EM RACHÃO COMPACTADO PARA MURO EM CONCRETO CICLÓPICO</t>
  </si>
  <si>
    <t xml:space="preserve">SAIA DE PROTEÇÃO EM CONCRETO ARMADO </t>
  </si>
  <si>
    <t>ARMAÇÃO DE PILAR OU VIGA DE ESTRUTURA CONVENCIONAL DE CONCRETO ARMADO UTILIZANDO AÇO CA-50 DE 6,3 MM - MONTAGEM. AF_06/2022</t>
  </si>
  <si>
    <t>FABRICAÇÃO, MONTAGEM E DESMONTAGEM DE FÔRMA PARA CORTINA DE CONTENÇÃO, EM CHAPA DE MADEIRA COMPENSADA PLASTIFICADA, E = 18 MM, 10 UTILIZAÇÕES. AF_07/2019</t>
  </si>
  <si>
    <t>CONCRETAGEM DE VIGAS E LAJES, FCK=25 MPA, PARA LAJES PREMOLDADAS COM USO DE BOMBA - LANÇAMENTO, ADENSAMENTO E ACABAMENTO. AF_02/2022_PS</t>
  </si>
  <si>
    <t>MUROS E ESTRUTURAS EM CONCRETO CICLÓPICO</t>
  </si>
  <si>
    <t>CONCRETO CICLÓPICO FCK = 15MPA, 30% PEDRA DE MÃO EM VOLUME REAL, INCLUSIVE LANÇAMENTO. AF_05/2021</t>
  </si>
  <si>
    <t>DRENO BARBACÃ, DN 75 MM, COM MATERIAL DRENANTE. AF_07/2021</t>
  </si>
  <si>
    <t xml:space="preserve">DRENOS </t>
  </si>
  <si>
    <t xml:space="preserve">CAMADA DRENANTE ATRAS DO MURO DE CONCRETO CICLÍPICO </t>
  </si>
  <si>
    <t>VIGAS CABEÇA MURO E CHUMBADORES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</si>
  <si>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</si>
  <si>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</si>
  <si>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FABRICAÇÃO DE FÔRMA PARA VIGAS, EM CHAPA DE MADEIRA COMPENSADA PLASTIFICADA, E = 18 MM. AF_09/2020</t>
  </si>
  <si>
    <t>VIGAS PRÉ MOLDADAS</t>
  </si>
  <si>
    <t>VIGAS PRÉ MOLDADAS "TC15.5" PADRÃO DER-PR COM TRANSPORTE, IÇAMENTO E INSTALAÇÃO</t>
  </si>
  <si>
    <t>BASE DE ESTABILIZAÇÃO E AMARRAÇÃO DAS VIGAS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</si>
  <si>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</si>
  <si>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</si>
  <si>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CONCRETAGEM DE VIGAS E LAJES, FCK=25 MPA, PARA LAJES MACIÇAS OU NERVURADAS COM USO DE BOMBA - LANÇAMENTO, ADENSAMENTO E ACABAMENTO. AF_02/2022_PS</t>
  </si>
  <si>
    <t>PLACAS PRÉ-MOLDADAS 50X100</t>
  </si>
  <si>
    <t>FABRICAÇÃO DE FÔRMA PARA LAJES, EM CHAPA DE MADEIRA COMPENSADA PLASTIFICADA, E = 18 MM. AF_09/2020</t>
  </si>
  <si>
    <t>ARMAÇÃO DE LAJE DE ESTRUTURA CONVENCIONAL DE CONCRETO ARMADO UTILIZANDO AÇO CA-50 DE 6,3 MM - MONTAGEM. AF_06/2022</t>
  </si>
  <si>
    <t>ENGASTE ENTRE VIGAS PRÉ-MOLDADAS</t>
  </si>
  <si>
    <t>ARMAÇÃO DE PILAR OU VIGA DE ESTRUTURA CONVENCIONAL DE CONCRETO ARMADO UTILIZANDO AÇO CA-50 DE 8,0 MM - MONTAGEM. AF_06/2022</t>
  </si>
  <si>
    <t>TABULEIRO E LATERAIS EM CONCRETO ARMADO</t>
  </si>
  <si>
    <t>ARMAÇÃO DE LAJE DE ESTRUTURA CONVENCIONAL DE CONCRETO ARMADO UTILIZANDO AÇO CA-50 DE 16,0 MM - MONTAGEM. AF_06/2022</t>
  </si>
  <si>
    <t>CURA ÚMIDA DE PAVIMENTO DE CONCRETO COM MANTA DE CURA</t>
  </si>
  <si>
    <t>GUARDA RODAS</t>
  </si>
  <si>
    <t>ARMAÇÃO DE ESTRUTURAS DIVERSAS DE CONCRETO ARMADO, EXCETO VIGAS, PILARES, LAJES E FUNDAÇÕES, UTILIZANDO AÇO CA-60 DE 5,0 MM - MONTAGEM. AF_06/2022</t>
  </si>
  <si>
    <t>SERVIÇOS FINAIS</t>
  </si>
  <si>
    <t>ATERRO MECANIZADO DE VALA COM ESCAVADEIRA HIDRÁULICA (CAPACIDADE DA CAÇAMBA: 0,8 M³/POTÊNCIA: 111 HP), LARGURA ATÉ 2,5 M, PROFUNDIDADE DE 3,0 A 6,0 M, COM SOLO ARGILO-ARENOSO. AF_08/2023</t>
  </si>
  <si>
    <t>PINTURA DE PISO COM TINTA ACRÍLICA, APLICAÇÃO MANUAL, 3 DEMÃOS, INCLUSO FUNDO PREPARADOR. AF_05/2021</t>
  </si>
  <si>
    <t xml:space="preserve">PLACA DE SINALIZAÇÃO VERTICAL DE ADVERTÊNCIA ( 1,00x1,00m)  -  CONFORME ESPECIFICAÇÕES EM PROJETO </t>
  </si>
  <si>
    <t xml:space="preserve">PLACA DE SINALIZAÇÃO VERTICAL DE INDICAÇÃO (2,00x1,00m)  "PONTE..." -  CONFORME ESPECIFICAÇÕES EM PROJETO </t>
  </si>
  <si>
    <t>DEFENSA SIMPLES SEMI-MALEÁVEL C/ ESPAÇADOR E CALÇO</t>
  </si>
  <si>
    <t>FORNECIMENTO E COLOCAÇÃO DE DISPOSITIVO REFLETIVO PARA DEFENSA METÁLICA</t>
  </si>
  <si>
    <t>MÊS</t>
  </si>
  <si>
    <t>m3</t>
  </si>
  <si>
    <t>M3XKM</t>
  </si>
  <si>
    <t>m2</t>
  </si>
  <si>
    <t>m</t>
  </si>
  <si>
    <t>ud</t>
  </si>
  <si>
    <t xml:space="preserve">LOCALIZAÇÃO: Entre a Comunidade de Rio Quieto e o Distrito de Vista Alegre, sendo as Coordenadas: -25.968883° -52.701086°. </t>
  </si>
  <si>
    <t>OBJETO: Construção de ponte em concreto armado sobre o Rio Envolvido, com 16,00 metros de comprimento por 6,25 metros de largura. Coronel Vivida-PR</t>
  </si>
  <si>
    <t>XX/XX/2023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</si>
</sst>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3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4" fontId="2" fillId="9" borderId="2" xfId="0" applyNumberFormat="1" applyFont="1" applyFill="1" applyBorder="1"/>
    <xf numFmtId="164" fontId="2" fillId="9" borderId="2" xfId="2" applyFont="1" applyFill="1" applyBorder="1" applyAlignment="1" applyProtection="1"/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164" fontId="1" fillId="9" borderId="2" xfId="2" applyFont="1" applyFill="1" applyBorder="1" applyAlignment="1" applyProtection="1"/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6"/>
  <sheetViews>
    <sheetView topLeftCell="A21" workbookViewId="0">
      <selection activeCell="I21" sqref="I21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41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44" t="s">
        <v>8</v>
      </c>
      <c r="K2" s="142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45"/>
      <c r="K3" s="142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45"/>
      <c r="K4" s="142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45"/>
      <c r="K5" s="142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46"/>
      <c r="K6" s="142"/>
    </row>
    <row r="7" spans="1:13" ht="27.75" customHeight="1" x14ac:dyDescent="0.25">
      <c r="A7" s="139" t="s">
        <v>255</v>
      </c>
      <c r="B7" s="139"/>
      <c r="C7" s="139"/>
      <c r="D7" s="139"/>
      <c r="E7" s="139"/>
      <c r="F7" s="139"/>
      <c r="G7" s="139"/>
      <c r="K7" s="142"/>
    </row>
    <row r="8" spans="1:13" ht="27.75" customHeight="1" x14ac:dyDescent="0.25">
      <c r="A8" s="147" t="s">
        <v>254</v>
      </c>
      <c r="B8" s="147"/>
      <c r="C8" s="147"/>
      <c r="D8" s="147"/>
      <c r="E8" s="147"/>
      <c r="F8" s="147"/>
      <c r="G8" s="147"/>
      <c r="K8" s="142"/>
      <c r="L8" s="6" t="s">
        <v>9</v>
      </c>
    </row>
    <row r="9" spans="1:13" ht="15" customHeight="1" x14ac:dyDescent="0.25">
      <c r="A9" s="148"/>
      <c r="B9" s="149"/>
      <c r="C9" s="149"/>
      <c r="D9" s="149"/>
      <c r="E9" s="149"/>
      <c r="F9" s="149"/>
      <c r="G9" s="150"/>
      <c r="K9" s="143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G77</f>
        <v>448129.47999999992</v>
      </c>
    </row>
    <row r="11" spans="1:13" s="1" customFormat="1" ht="22.5" x14ac:dyDescent="0.25">
      <c r="A11" s="125" t="s">
        <v>94</v>
      </c>
      <c r="B11" s="125"/>
      <c r="C11" s="126" t="s">
        <v>197</v>
      </c>
      <c r="D11" s="125"/>
      <c r="E11" s="127"/>
      <c r="F11" s="128"/>
      <c r="G11" s="128"/>
      <c r="I11" s="121">
        <f t="shared" ref="I11:I12" si="0">ROUND(L11-(L11*$K$10),2)</f>
        <v>0</v>
      </c>
      <c r="L11" s="6"/>
    </row>
    <row r="12" spans="1:13" s="1" customFormat="1" x14ac:dyDescent="0.25">
      <c r="A12" s="125" t="s">
        <v>95</v>
      </c>
      <c r="B12" s="125"/>
      <c r="C12" s="126" t="s">
        <v>198</v>
      </c>
      <c r="D12" s="129"/>
      <c r="E12" s="131"/>
      <c r="F12" s="132"/>
      <c r="G12" s="132"/>
      <c r="H12" s="122">
        <f>SUM(G13)</f>
        <v>29187.06</v>
      </c>
      <c r="I12" s="121">
        <f t="shared" si="0"/>
        <v>0</v>
      </c>
      <c r="L12" s="6"/>
    </row>
    <row r="13" spans="1:13" s="1" customFormat="1" x14ac:dyDescent="0.25">
      <c r="A13" s="129" t="s">
        <v>96</v>
      </c>
      <c r="B13" s="129" t="s">
        <v>161</v>
      </c>
      <c r="C13" s="130" t="s">
        <v>198</v>
      </c>
      <c r="D13" s="129" t="s">
        <v>154</v>
      </c>
      <c r="E13" s="131">
        <v>3</v>
      </c>
      <c r="F13" s="132">
        <f t="shared" ref="F13" si="1">ROUND(I13,2)</f>
        <v>9729.02</v>
      </c>
      <c r="G13" s="132">
        <f t="shared" ref="G13" si="2">ROUND(F13*E13,2)</f>
        <v>29187.06</v>
      </c>
      <c r="I13" s="121">
        <f t="shared" ref="I13:I75" si="3">ROUND(L13-(L13*$K$10),2)</f>
        <v>9729.02</v>
      </c>
      <c r="L13" s="6">
        <v>9729.02</v>
      </c>
    </row>
    <row r="14" spans="1:13" s="1" customFormat="1" x14ac:dyDescent="0.25">
      <c r="A14" s="125" t="s">
        <v>97</v>
      </c>
      <c r="B14" s="125"/>
      <c r="C14" s="126" t="s">
        <v>199</v>
      </c>
      <c r="D14" s="129"/>
      <c r="E14" s="131"/>
      <c r="F14" s="132"/>
      <c r="G14" s="132"/>
      <c r="H14" s="122">
        <f>SUM(G15:G17)</f>
        <v>19789.740000000002</v>
      </c>
      <c r="I14" s="121">
        <f t="shared" si="3"/>
        <v>0</v>
      </c>
      <c r="L14" s="6">
        <v>0</v>
      </c>
    </row>
    <row r="15" spans="1:13" s="1" customFormat="1" ht="22.5" x14ac:dyDescent="0.25">
      <c r="A15" s="129" t="s">
        <v>98</v>
      </c>
      <c r="B15" s="129" t="s">
        <v>93</v>
      </c>
      <c r="C15" s="130" t="s">
        <v>92</v>
      </c>
      <c r="D15" s="129" t="s">
        <v>154</v>
      </c>
      <c r="E15" s="131">
        <v>1</v>
      </c>
      <c r="F15" s="132">
        <f t="shared" ref="F15:F75" si="4">ROUND(I15,2)</f>
        <v>1793.04</v>
      </c>
      <c r="G15" s="132">
        <f t="shared" ref="G15:G75" si="5">ROUND(F15*E15,2)</f>
        <v>1793.04</v>
      </c>
      <c r="I15" s="121">
        <f t="shared" si="3"/>
        <v>1793.04</v>
      </c>
      <c r="L15" s="6">
        <v>1793.04</v>
      </c>
    </row>
    <row r="16" spans="1:13" s="1" customFormat="1" ht="22.5" x14ac:dyDescent="0.25">
      <c r="A16" s="129" t="s">
        <v>99</v>
      </c>
      <c r="B16" s="129" t="s">
        <v>162</v>
      </c>
      <c r="C16" s="130" t="s">
        <v>200</v>
      </c>
      <c r="D16" s="129" t="s">
        <v>68</v>
      </c>
      <c r="E16" s="131">
        <v>450</v>
      </c>
      <c r="F16" s="132">
        <f t="shared" si="4"/>
        <v>0.6</v>
      </c>
      <c r="G16" s="132">
        <f t="shared" si="5"/>
        <v>270</v>
      </c>
      <c r="I16" s="121">
        <f t="shared" si="3"/>
        <v>0.6</v>
      </c>
      <c r="L16" s="6">
        <v>0.6</v>
      </c>
    </row>
    <row r="17" spans="1:12" s="1" customFormat="1" x14ac:dyDescent="0.25">
      <c r="A17" s="129" t="s">
        <v>100</v>
      </c>
      <c r="B17" s="129" t="s">
        <v>163</v>
      </c>
      <c r="C17" s="130" t="s">
        <v>201</v>
      </c>
      <c r="D17" s="129" t="s">
        <v>248</v>
      </c>
      <c r="E17" s="131">
        <v>3</v>
      </c>
      <c r="F17" s="132">
        <f t="shared" si="4"/>
        <v>5908.9</v>
      </c>
      <c r="G17" s="132">
        <f t="shared" si="5"/>
        <v>17726.7</v>
      </c>
      <c r="I17" s="121">
        <f t="shared" si="3"/>
        <v>5908.9</v>
      </c>
      <c r="L17" s="6">
        <v>5908.9</v>
      </c>
    </row>
    <row r="18" spans="1:12" s="1" customFormat="1" x14ac:dyDescent="0.25">
      <c r="A18" s="125" t="s">
        <v>101</v>
      </c>
      <c r="B18" s="125"/>
      <c r="C18" s="126" t="s">
        <v>202</v>
      </c>
      <c r="D18" s="129"/>
      <c r="E18" s="131"/>
      <c r="F18" s="132"/>
      <c r="G18" s="132"/>
      <c r="H18" s="122">
        <f>SUM(G19:G22)</f>
        <v>28962.36</v>
      </c>
      <c r="I18" s="121">
        <f t="shared" si="3"/>
        <v>0</v>
      </c>
      <c r="L18" s="6">
        <v>0</v>
      </c>
    </row>
    <row r="19" spans="1:12" s="1" customFormat="1" x14ac:dyDescent="0.25">
      <c r="A19" s="129" t="s">
        <v>102</v>
      </c>
      <c r="B19" s="129" t="s">
        <v>164</v>
      </c>
      <c r="C19" s="130" t="s">
        <v>203</v>
      </c>
      <c r="D19" s="129" t="s">
        <v>249</v>
      </c>
      <c r="E19" s="131">
        <v>54.25</v>
      </c>
      <c r="F19" s="132">
        <f t="shared" si="4"/>
        <v>384.5</v>
      </c>
      <c r="G19" s="132">
        <f t="shared" si="5"/>
        <v>20859.13</v>
      </c>
      <c r="I19" s="121">
        <f t="shared" si="3"/>
        <v>384.5</v>
      </c>
      <c r="L19" s="6">
        <v>384.5</v>
      </c>
    </row>
    <row r="20" spans="1:12" s="1" customFormat="1" ht="22.5" x14ac:dyDescent="0.25">
      <c r="A20" s="129" t="s">
        <v>103</v>
      </c>
      <c r="B20" s="129" t="s">
        <v>165</v>
      </c>
      <c r="C20" s="130" t="s">
        <v>204</v>
      </c>
      <c r="D20" s="129" t="s">
        <v>69</v>
      </c>
      <c r="E20" s="131">
        <v>28.65</v>
      </c>
      <c r="F20" s="132">
        <f t="shared" si="4"/>
        <v>77.77</v>
      </c>
      <c r="G20" s="132">
        <f t="shared" si="5"/>
        <v>2228.11</v>
      </c>
      <c r="I20" s="121">
        <f t="shared" si="3"/>
        <v>77.77</v>
      </c>
      <c r="L20" s="6">
        <v>77.77</v>
      </c>
    </row>
    <row r="21" spans="1:12" s="1" customFormat="1" ht="45" x14ac:dyDescent="0.25">
      <c r="A21" s="129" t="s">
        <v>104</v>
      </c>
      <c r="B21" s="129" t="s">
        <v>166</v>
      </c>
      <c r="C21" s="130" t="s">
        <v>205</v>
      </c>
      <c r="D21" s="129" t="s">
        <v>69</v>
      </c>
      <c r="E21" s="131">
        <v>82.9</v>
      </c>
      <c r="F21" s="132">
        <f t="shared" si="4"/>
        <v>11.07</v>
      </c>
      <c r="G21" s="132">
        <f t="shared" si="5"/>
        <v>917.7</v>
      </c>
      <c r="I21" s="121">
        <f t="shared" si="3"/>
        <v>11.07</v>
      </c>
      <c r="L21" s="6">
        <v>11.07</v>
      </c>
    </row>
    <row r="22" spans="1:12" s="1" customFormat="1" ht="33.75" x14ac:dyDescent="0.25">
      <c r="A22" s="129" t="s">
        <v>105</v>
      </c>
      <c r="B22" s="129" t="s">
        <v>167</v>
      </c>
      <c r="C22" s="130" t="s">
        <v>206</v>
      </c>
      <c r="D22" s="129" t="s">
        <v>250</v>
      </c>
      <c r="E22" s="131">
        <v>1658</v>
      </c>
      <c r="F22" s="132">
        <f t="shared" si="4"/>
        <v>2.99</v>
      </c>
      <c r="G22" s="132">
        <f t="shared" si="5"/>
        <v>4957.42</v>
      </c>
      <c r="I22" s="121">
        <f t="shared" si="3"/>
        <v>2.99</v>
      </c>
      <c r="L22" s="6">
        <v>2.99</v>
      </c>
    </row>
    <row r="23" spans="1:12" s="1" customFormat="1" x14ac:dyDescent="0.25">
      <c r="A23" s="125" t="s">
        <v>106</v>
      </c>
      <c r="B23" s="125"/>
      <c r="C23" s="126" t="s">
        <v>207</v>
      </c>
      <c r="D23" s="125"/>
      <c r="E23" s="127"/>
      <c r="F23" s="132"/>
      <c r="G23" s="132"/>
      <c r="H23" s="122">
        <f>SUM(G24:G25)</f>
        <v>34726.1</v>
      </c>
      <c r="I23" s="121">
        <f t="shared" si="3"/>
        <v>0</v>
      </c>
      <c r="L23" s="6">
        <v>0</v>
      </c>
    </row>
    <row r="24" spans="1:12" s="1" customFormat="1" x14ac:dyDescent="0.25">
      <c r="A24" s="129" t="s">
        <v>107</v>
      </c>
      <c r="B24" s="129" t="s">
        <v>168</v>
      </c>
      <c r="C24" s="130" t="s">
        <v>208</v>
      </c>
      <c r="D24" s="129" t="s">
        <v>251</v>
      </c>
      <c r="E24" s="131">
        <v>40</v>
      </c>
      <c r="F24" s="132">
        <f t="shared" si="4"/>
        <v>800.72</v>
      </c>
      <c r="G24" s="132">
        <f t="shared" si="5"/>
        <v>32028.799999999999</v>
      </c>
      <c r="I24" s="121">
        <f t="shared" si="3"/>
        <v>800.72</v>
      </c>
      <c r="L24" s="6">
        <v>800.72</v>
      </c>
    </row>
    <row r="25" spans="1:12" s="1" customFormat="1" ht="45" x14ac:dyDescent="0.25">
      <c r="A25" s="129" t="s">
        <v>108</v>
      </c>
      <c r="B25" s="129" t="s">
        <v>169</v>
      </c>
      <c r="C25" s="130" t="s">
        <v>209</v>
      </c>
      <c r="D25" s="129" t="s">
        <v>69</v>
      </c>
      <c r="E25" s="131">
        <v>30</v>
      </c>
      <c r="F25" s="132">
        <f t="shared" si="4"/>
        <v>89.91</v>
      </c>
      <c r="G25" s="132">
        <f t="shared" si="5"/>
        <v>2697.3</v>
      </c>
      <c r="I25" s="121">
        <f t="shared" si="3"/>
        <v>89.91</v>
      </c>
      <c r="L25" s="6">
        <v>89.91</v>
      </c>
    </row>
    <row r="26" spans="1:12" s="1" customFormat="1" x14ac:dyDescent="0.25">
      <c r="A26" s="125" t="s">
        <v>109</v>
      </c>
      <c r="B26" s="125"/>
      <c r="C26" s="126" t="s">
        <v>9</v>
      </c>
      <c r="D26" s="129"/>
      <c r="E26" s="131"/>
      <c r="F26" s="132"/>
      <c r="G26" s="132"/>
      <c r="H26" s="122">
        <f>SUM(G27:G28)</f>
        <v>7573.41</v>
      </c>
      <c r="I26" s="121">
        <f t="shared" si="3"/>
        <v>0</v>
      </c>
      <c r="L26" s="6">
        <v>0</v>
      </c>
    </row>
    <row r="27" spans="1:12" s="1" customFormat="1" ht="56.25" x14ac:dyDescent="0.25">
      <c r="A27" s="129" t="s">
        <v>110</v>
      </c>
      <c r="B27" s="129" t="s">
        <v>170</v>
      </c>
      <c r="C27" s="130" t="s">
        <v>210</v>
      </c>
      <c r="D27" s="129" t="s">
        <v>69</v>
      </c>
      <c r="E27" s="131">
        <v>37.090000000000003</v>
      </c>
      <c r="F27" s="132">
        <f t="shared" si="4"/>
        <v>15.19</v>
      </c>
      <c r="G27" s="132">
        <f t="shared" si="5"/>
        <v>563.4</v>
      </c>
      <c r="I27" s="121">
        <f t="shared" si="3"/>
        <v>15.19</v>
      </c>
      <c r="L27" s="6">
        <v>15.19</v>
      </c>
    </row>
    <row r="28" spans="1:12" s="1" customFormat="1" ht="22.5" x14ac:dyDescent="0.25">
      <c r="A28" s="129" t="s">
        <v>111</v>
      </c>
      <c r="B28" s="129" t="s">
        <v>171</v>
      </c>
      <c r="C28" s="130" t="s">
        <v>211</v>
      </c>
      <c r="D28" s="129" t="s">
        <v>69</v>
      </c>
      <c r="E28" s="131">
        <v>37.090000000000003</v>
      </c>
      <c r="F28" s="132">
        <f t="shared" si="4"/>
        <v>189</v>
      </c>
      <c r="G28" s="132">
        <f t="shared" si="5"/>
        <v>7010.01</v>
      </c>
      <c r="H28" s="122"/>
      <c r="I28" s="121">
        <f t="shared" si="3"/>
        <v>189</v>
      </c>
      <c r="L28" s="6">
        <v>189</v>
      </c>
    </row>
    <row r="29" spans="1:12" s="1" customFormat="1" x14ac:dyDescent="0.25">
      <c r="A29" s="125" t="s">
        <v>112</v>
      </c>
      <c r="B29" s="125"/>
      <c r="C29" s="126" t="s">
        <v>212</v>
      </c>
      <c r="D29" s="125"/>
      <c r="E29" s="127"/>
      <c r="F29" s="132"/>
      <c r="G29" s="132"/>
      <c r="H29" s="122">
        <f>SUM(G30:G32)</f>
        <v>3843.28</v>
      </c>
      <c r="I29" s="121">
        <f t="shared" si="3"/>
        <v>0</v>
      </c>
      <c r="L29" s="6">
        <v>0</v>
      </c>
    </row>
    <row r="30" spans="1:12" s="1" customFormat="1" ht="33.75" x14ac:dyDescent="0.25">
      <c r="A30" s="129" t="s">
        <v>113</v>
      </c>
      <c r="B30" s="129" t="s">
        <v>172</v>
      </c>
      <c r="C30" s="130" t="s">
        <v>213</v>
      </c>
      <c r="D30" s="129" t="s">
        <v>155</v>
      </c>
      <c r="E30" s="131">
        <v>51.3</v>
      </c>
      <c r="F30" s="132">
        <f t="shared" si="4"/>
        <v>17.34</v>
      </c>
      <c r="G30" s="132">
        <f t="shared" si="5"/>
        <v>889.54</v>
      </c>
      <c r="I30" s="121">
        <f t="shared" si="3"/>
        <v>17.34</v>
      </c>
      <c r="L30" s="6">
        <v>17.34</v>
      </c>
    </row>
    <row r="31" spans="1:12" s="1" customFormat="1" ht="33.75" x14ac:dyDescent="0.25">
      <c r="A31" s="129" t="s">
        <v>114</v>
      </c>
      <c r="B31" s="129" t="s">
        <v>173</v>
      </c>
      <c r="C31" s="130" t="s">
        <v>214</v>
      </c>
      <c r="D31" s="129" t="s">
        <v>68</v>
      </c>
      <c r="E31" s="131">
        <v>15.36</v>
      </c>
      <c r="F31" s="132">
        <f t="shared" si="4"/>
        <v>49.33</v>
      </c>
      <c r="G31" s="132">
        <f t="shared" si="5"/>
        <v>757.71</v>
      </c>
      <c r="I31" s="121">
        <f t="shared" si="3"/>
        <v>49.33</v>
      </c>
      <c r="L31" s="6">
        <v>49.33</v>
      </c>
    </row>
    <row r="32" spans="1:12" s="1" customFormat="1" ht="33.75" x14ac:dyDescent="0.25">
      <c r="A32" s="129" t="s">
        <v>115</v>
      </c>
      <c r="B32" s="129" t="s">
        <v>174</v>
      </c>
      <c r="C32" s="130" t="s">
        <v>215</v>
      </c>
      <c r="D32" s="129" t="s">
        <v>69</v>
      </c>
      <c r="E32" s="131">
        <v>3.07</v>
      </c>
      <c r="F32" s="132">
        <f t="shared" si="4"/>
        <v>715.32</v>
      </c>
      <c r="G32" s="132">
        <f t="shared" si="5"/>
        <v>2196.0300000000002</v>
      </c>
      <c r="I32" s="121">
        <f t="shared" si="3"/>
        <v>715.32</v>
      </c>
      <c r="L32" s="6">
        <v>715.32</v>
      </c>
    </row>
    <row r="33" spans="1:12" s="1" customFormat="1" x14ac:dyDescent="0.25">
      <c r="A33" s="125" t="s">
        <v>116</v>
      </c>
      <c r="B33" s="125"/>
      <c r="C33" s="126" t="s">
        <v>216</v>
      </c>
      <c r="D33" s="129"/>
      <c r="E33" s="131"/>
      <c r="F33" s="132"/>
      <c r="G33" s="132"/>
      <c r="H33" s="122">
        <f>SUM(G34:G35)</f>
        <v>85232.46</v>
      </c>
      <c r="I33" s="121">
        <f t="shared" si="3"/>
        <v>0</v>
      </c>
      <c r="L33" s="6">
        <v>0</v>
      </c>
    </row>
    <row r="34" spans="1:12" s="1" customFormat="1" ht="22.5" x14ac:dyDescent="0.25">
      <c r="A34" s="129" t="s">
        <v>117</v>
      </c>
      <c r="B34" s="129" t="s">
        <v>175</v>
      </c>
      <c r="C34" s="130" t="s">
        <v>217</v>
      </c>
      <c r="D34" s="129" t="s">
        <v>69</v>
      </c>
      <c r="E34" s="131">
        <v>113.37</v>
      </c>
      <c r="F34" s="132">
        <f t="shared" si="4"/>
        <v>733.46</v>
      </c>
      <c r="G34" s="132">
        <f t="shared" si="5"/>
        <v>83152.36</v>
      </c>
      <c r="I34" s="121">
        <f t="shared" si="3"/>
        <v>733.46</v>
      </c>
      <c r="L34" s="6">
        <v>733.46</v>
      </c>
    </row>
    <row r="35" spans="1:12" s="1" customFormat="1" ht="22.5" x14ac:dyDescent="0.25">
      <c r="A35" s="129" t="s">
        <v>118</v>
      </c>
      <c r="B35" s="129" t="s">
        <v>176</v>
      </c>
      <c r="C35" s="130" t="s">
        <v>218</v>
      </c>
      <c r="D35" s="129" t="s">
        <v>153</v>
      </c>
      <c r="E35" s="131">
        <v>55</v>
      </c>
      <c r="F35" s="132">
        <f t="shared" si="4"/>
        <v>37.82</v>
      </c>
      <c r="G35" s="132">
        <f t="shared" si="5"/>
        <v>2080.1</v>
      </c>
      <c r="I35" s="121">
        <f t="shared" si="3"/>
        <v>37.82</v>
      </c>
      <c r="L35" s="6">
        <v>37.82</v>
      </c>
    </row>
    <row r="36" spans="1:12" s="1" customFormat="1" x14ac:dyDescent="0.25">
      <c r="A36" s="125" t="s">
        <v>119</v>
      </c>
      <c r="B36" s="125"/>
      <c r="C36" s="126" t="s">
        <v>219</v>
      </c>
      <c r="D36" s="125"/>
      <c r="E36" s="127"/>
      <c r="F36" s="132"/>
      <c r="G36" s="132"/>
      <c r="H36" s="122">
        <f>SUM(G37)</f>
        <v>12720.81</v>
      </c>
      <c r="I36" s="121">
        <f t="shared" si="3"/>
        <v>0</v>
      </c>
      <c r="L36" s="6">
        <v>0</v>
      </c>
    </row>
    <row r="37" spans="1:12" s="1" customFormat="1" x14ac:dyDescent="0.25">
      <c r="A37" s="129" t="s">
        <v>120</v>
      </c>
      <c r="B37" s="129" t="s">
        <v>177</v>
      </c>
      <c r="C37" s="130" t="s">
        <v>220</v>
      </c>
      <c r="D37" s="129" t="s">
        <v>69</v>
      </c>
      <c r="E37" s="131">
        <v>52.88</v>
      </c>
      <c r="F37" s="132">
        <f t="shared" si="4"/>
        <v>240.56</v>
      </c>
      <c r="G37" s="132">
        <f t="shared" si="5"/>
        <v>12720.81</v>
      </c>
      <c r="I37" s="121">
        <f t="shared" si="3"/>
        <v>240.56</v>
      </c>
      <c r="L37" s="6">
        <v>240.56</v>
      </c>
    </row>
    <row r="38" spans="1:12" s="1" customFormat="1" x14ac:dyDescent="0.25">
      <c r="A38" s="125" t="s">
        <v>121</v>
      </c>
      <c r="B38" s="125"/>
      <c r="C38" s="126" t="s">
        <v>221</v>
      </c>
      <c r="D38" s="129"/>
      <c r="E38" s="131"/>
      <c r="F38" s="132"/>
      <c r="G38" s="132"/>
      <c r="H38" s="122">
        <f>SUM(G39:G43)</f>
        <v>14455.830000000002</v>
      </c>
      <c r="I38" s="121">
        <f t="shared" si="3"/>
        <v>0</v>
      </c>
      <c r="L38" s="6">
        <v>0</v>
      </c>
    </row>
    <row r="39" spans="1:12" s="1" customFormat="1" ht="33.75" x14ac:dyDescent="0.25">
      <c r="A39" s="129" t="s">
        <v>122</v>
      </c>
      <c r="B39" s="129" t="s">
        <v>172</v>
      </c>
      <c r="C39" s="130" t="s">
        <v>213</v>
      </c>
      <c r="D39" s="129" t="s">
        <v>155</v>
      </c>
      <c r="E39" s="131">
        <v>74.400000000000006</v>
      </c>
      <c r="F39" s="132">
        <f t="shared" si="4"/>
        <v>17.34</v>
      </c>
      <c r="G39" s="132">
        <f t="shared" si="5"/>
        <v>1290.0999999999999</v>
      </c>
      <c r="I39" s="121">
        <f t="shared" si="3"/>
        <v>17.34</v>
      </c>
      <c r="L39" s="6">
        <v>17.34</v>
      </c>
    </row>
    <row r="40" spans="1:12" s="1" customFormat="1" ht="33.75" x14ac:dyDescent="0.25">
      <c r="A40" s="129" t="s">
        <v>123</v>
      </c>
      <c r="B40" s="129" t="s">
        <v>178</v>
      </c>
      <c r="C40" s="130" t="s">
        <v>222</v>
      </c>
      <c r="D40" s="129" t="s">
        <v>155</v>
      </c>
      <c r="E40" s="131">
        <v>111.25</v>
      </c>
      <c r="F40" s="132">
        <f t="shared" si="4"/>
        <v>11.79</v>
      </c>
      <c r="G40" s="132">
        <f t="shared" si="5"/>
        <v>1311.64</v>
      </c>
      <c r="I40" s="121">
        <f t="shared" si="3"/>
        <v>11.79</v>
      </c>
      <c r="L40" s="6">
        <v>11.79</v>
      </c>
    </row>
    <row r="41" spans="1:12" s="1" customFormat="1" ht="33.75" x14ac:dyDescent="0.25">
      <c r="A41" s="129" t="s">
        <v>124</v>
      </c>
      <c r="B41" s="129" t="s">
        <v>179</v>
      </c>
      <c r="C41" s="130" t="s">
        <v>223</v>
      </c>
      <c r="D41" s="129" t="s">
        <v>155</v>
      </c>
      <c r="E41" s="131">
        <v>41.03</v>
      </c>
      <c r="F41" s="132">
        <f t="shared" si="4"/>
        <v>11.33</v>
      </c>
      <c r="G41" s="132">
        <f t="shared" si="5"/>
        <v>464.87</v>
      </c>
      <c r="I41" s="121">
        <f t="shared" si="3"/>
        <v>11.33</v>
      </c>
      <c r="L41" s="6">
        <v>11.33</v>
      </c>
    </row>
    <row r="42" spans="1:12" s="1" customFormat="1" ht="22.5" x14ac:dyDescent="0.25">
      <c r="A42" s="129" t="s">
        <v>125</v>
      </c>
      <c r="B42" s="129" t="s">
        <v>180</v>
      </c>
      <c r="C42" s="130" t="s">
        <v>224</v>
      </c>
      <c r="D42" s="129" t="s">
        <v>68</v>
      </c>
      <c r="E42" s="131">
        <v>30.19</v>
      </c>
      <c r="F42" s="132">
        <f t="shared" si="4"/>
        <v>187.7</v>
      </c>
      <c r="G42" s="132">
        <f t="shared" si="5"/>
        <v>5666.66</v>
      </c>
      <c r="H42" s="122"/>
      <c r="I42" s="121">
        <f t="shared" si="3"/>
        <v>187.7</v>
      </c>
      <c r="L42" s="6">
        <v>187.7</v>
      </c>
    </row>
    <row r="43" spans="1:12" s="1" customFormat="1" ht="33.75" x14ac:dyDescent="0.25">
      <c r="A43" s="129" t="s">
        <v>126</v>
      </c>
      <c r="B43" s="129" t="s">
        <v>174</v>
      </c>
      <c r="C43" s="130" t="s">
        <v>215</v>
      </c>
      <c r="D43" s="129" t="s">
        <v>69</v>
      </c>
      <c r="E43" s="131">
        <v>8</v>
      </c>
      <c r="F43" s="132">
        <f t="shared" si="4"/>
        <v>715.32</v>
      </c>
      <c r="G43" s="132">
        <f t="shared" si="5"/>
        <v>5722.56</v>
      </c>
      <c r="I43" s="121">
        <f t="shared" si="3"/>
        <v>715.32</v>
      </c>
      <c r="L43" s="6">
        <v>715.32</v>
      </c>
    </row>
    <row r="44" spans="1:12" s="1" customFormat="1" x14ac:dyDescent="0.25">
      <c r="A44" s="125" t="s">
        <v>127</v>
      </c>
      <c r="B44" s="125"/>
      <c r="C44" s="126" t="s">
        <v>225</v>
      </c>
      <c r="D44" s="129"/>
      <c r="E44" s="131"/>
      <c r="F44" s="132"/>
      <c r="G44" s="132"/>
      <c r="H44" s="122">
        <f>SUM(G45)</f>
        <v>95796.4</v>
      </c>
      <c r="I44" s="121">
        <f t="shared" si="3"/>
        <v>0</v>
      </c>
      <c r="L44" s="6">
        <v>0</v>
      </c>
    </row>
    <row r="45" spans="1:12" s="1" customFormat="1" ht="22.5" x14ac:dyDescent="0.25">
      <c r="A45" s="129" t="s">
        <v>128</v>
      </c>
      <c r="B45" s="129" t="s">
        <v>181</v>
      </c>
      <c r="C45" s="130" t="s">
        <v>226</v>
      </c>
      <c r="D45" s="129" t="s">
        <v>153</v>
      </c>
      <c r="E45" s="131">
        <v>10</v>
      </c>
      <c r="F45" s="132">
        <f t="shared" si="4"/>
        <v>9579.64</v>
      </c>
      <c r="G45" s="132">
        <f t="shared" si="5"/>
        <v>95796.4</v>
      </c>
      <c r="I45" s="121">
        <f t="shared" si="3"/>
        <v>9579.64</v>
      </c>
      <c r="L45" s="6">
        <v>9579.64</v>
      </c>
    </row>
    <row r="46" spans="1:12" s="1" customFormat="1" x14ac:dyDescent="0.25">
      <c r="A46" s="125" t="s">
        <v>129</v>
      </c>
      <c r="B46" s="125"/>
      <c r="C46" s="126" t="s">
        <v>227</v>
      </c>
      <c r="D46" s="129"/>
      <c r="E46" s="131"/>
      <c r="F46" s="132"/>
      <c r="G46" s="132"/>
      <c r="H46" s="122">
        <f>SUM(G47:G49)</f>
        <v>14049.77</v>
      </c>
      <c r="I46" s="121">
        <f t="shared" si="3"/>
        <v>0</v>
      </c>
      <c r="L46" s="6">
        <v>0</v>
      </c>
    </row>
    <row r="47" spans="1:12" s="1" customFormat="1" ht="33.75" x14ac:dyDescent="0.25">
      <c r="A47" s="129" t="s">
        <v>130</v>
      </c>
      <c r="B47" s="129" t="s">
        <v>182</v>
      </c>
      <c r="C47" s="130" t="s">
        <v>228</v>
      </c>
      <c r="D47" s="129" t="s">
        <v>155</v>
      </c>
      <c r="E47" s="131">
        <v>170.11</v>
      </c>
      <c r="F47" s="132">
        <f t="shared" si="4"/>
        <v>15.24</v>
      </c>
      <c r="G47" s="132">
        <f t="shared" si="5"/>
        <v>2592.48</v>
      </c>
      <c r="I47" s="121">
        <f t="shared" si="3"/>
        <v>15.24</v>
      </c>
      <c r="L47" s="6">
        <v>15.24</v>
      </c>
    </row>
    <row r="48" spans="1:12" s="1" customFormat="1" ht="33.75" x14ac:dyDescent="0.25">
      <c r="A48" s="129" t="s">
        <v>131</v>
      </c>
      <c r="B48" s="129" t="s">
        <v>183</v>
      </c>
      <c r="C48" s="130" t="s">
        <v>229</v>
      </c>
      <c r="D48" s="129" t="s">
        <v>155</v>
      </c>
      <c r="E48" s="131">
        <v>709.08</v>
      </c>
      <c r="F48" s="132">
        <f t="shared" si="4"/>
        <v>11.2</v>
      </c>
      <c r="G48" s="132">
        <f t="shared" si="5"/>
        <v>7941.7</v>
      </c>
      <c r="I48" s="121">
        <f t="shared" si="3"/>
        <v>11.2</v>
      </c>
      <c r="L48" s="6">
        <v>11.2</v>
      </c>
    </row>
    <row r="49" spans="1:12" s="1" customFormat="1" ht="33.75" x14ac:dyDescent="0.25">
      <c r="A49" s="129" t="s">
        <v>132</v>
      </c>
      <c r="B49" s="129" t="s">
        <v>184</v>
      </c>
      <c r="C49" s="130" t="s">
        <v>230</v>
      </c>
      <c r="D49" s="129" t="s">
        <v>69</v>
      </c>
      <c r="E49" s="131">
        <v>5.13</v>
      </c>
      <c r="F49" s="132">
        <f t="shared" si="4"/>
        <v>685.3</v>
      </c>
      <c r="G49" s="132">
        <f t="shared" si="5"/>
        <v>3515.59</v>
      </c>
      <c r="I49" s="121">
        <f t="shared" si="3"/>
        <v>685.3</v>
      </c>
      <c r="L49" s="6">
        <v>685.3</v>
      </c>
    </row>
    <row r="50" spans="1:12" s="1" customFormat="1" x14ac:dyDescent="0.25">
      <c r="A50" s="125" t="s">
        <v>133</v>
      </c>
      <c r="B50" s="125"/>
      <c r="C50" s="126" t="s">
        <v>231</v>
      </c>
      <c r="D50" s="129"/>
      <c r="E50" s="131"/>
      <c r="F50" s="132"/>
      <c r="G50" s="132"/>
      <c r="H50" s="122">
        <f>SUM(G51:G53)</f>
        <v>16480.579999999998</v>
      </c>
      <c r="I50" s="121">
        <f t="shared" si="3"/>
        <v>0</v>
      </c>
      <c r="L50" s="6">
        <v>0</v>
      </c>
    </row>
    <row r="51" spans="1:12" s="1" customFormat="1" ht="22.5" x14ac:dyDescent="0.25">
      <c r="A51" s="129" t="s">
        <v>134</v>
      </c>
      <c r="B51" s="129" t="s">
        <v>185</v>
      </c>
      <c r="C51" s="130" t="s">
        <v>232</v>
      </c>
      <c r="D51" s="129" t="s">
        <v>68</v>
      </c>
      <c r="E51" s="131">
        <v>86.8</v>
      </c>
      <c r="F51" s="132">
        <f t="shared" si="4"/>
        <v>98.51</v>
      </c>
      <c r="G51" s="132">
        <f t="shared" si="5"/>
        <v>8550.67</v>
      </c>
      <c r="H51" s="122"/>
      <c r="I51" s="121">
        <f t="shared" si="3"/>
        <v>98.51</v>
      </c>
      <c r="L51" s="6">
        <v>98.51</v>
      </c>
    </row>
    <row r="52" spans="1:12" s="1" customFormat="1" ht="33.75" x14ac:dyDescent="0.25">
      <c r="A52" s="129" t="s">
        <v>135</v>
      </c>
      <c r="B52" s="129" t="s">
        <v>186</v>
      </c>
      <c r="C52" s="130" t="s">
        <v>233</v>
      </c>
      <c r="D52" s="129" t="s">
        <v>155</v>
      </c>
      <c r="E52" s="131">
        <v>298.41000000000003</v>
      </c>
      <c r="F52" s="132">
        <f t="shared" si="4"/>
        <v>16.53</v>
      </c>
      <c r="G52" s="132">
        <f t="shared" si="5"/>
        <v>4932.72</v>
      </c>
      <c r="I52" s="121">
        <f t="shared" si="3"/>
        <v>16.53</v>
      </c>
      <c r="L52" s="6">
        <v>16.53</v>
      </c>
    </row>
    <row r="53" spans="1:12" s="1" customFormat="1" ht="33.75" x14ac:dyDescent="0.25">
      <c r="A53" s="129" t="s">
        <v>136</v>
      </c>
      <c r="B53" s="129" t="s">
        <v>174</v>
      </c>
      <c r="C53" s="130" t="s">
        <v>215</v>
      </c>
      <c r="D53" s="129" t="s">
        <v>69</v>
      </c>
      <c r="E53" s="131">
        <v>4.1900000000000004</v>
      </c>
      <c r="F53" s="132">
        <f t="shared" si="4"/>
        <v>715.32</v>
      </c>
      <c r="G53" s="132">
        <f t="shared" si="5"/>
        <v>2997.19</v>
      </c>
      <c r="I53" s="121">
        <f t="shared" si="3"/>
        <v>715.32</v>
      </c>
      <c r="L53" s="6">
        <v>715.32</v>
      </c>
    </row>
    <row r="54" spans="1:12" s="1" customFormat="1" x14ac:dyDescent="0.25">
      <c r="A54" s="125" t="s">
        <v>137</v>
      </c>
      <c r="B54" s="125"/>
      <c r="C54" s="126" t="s">
        <v>234</v>
      </c>
      <c r="D54" s="129"/>
      <c r="E54" s="131"/>
      <c r="F54" s="132"/>
      <c r="G54" s="132"/>
      <c r="H54" s="122">
        <f>SUM(G55:G56)</f>
        <v>3886.05</v>
      </c>
      <c r="I54" s="121">
        <f t="shared" si="3"/>
        <v>0</v>
      </c>
      <c r="L54" s="6">
        <v>0</v>
      </c>
    </row>
    <row r="55" spans="1:12" s="1" customFormat="1" ht="33.75" x14ac:dyDescent="0.25">
      <c r="A55" s="129" t="s">
        <v>138</v>
      </c>
      <c r="B55" s="129" t="s">
        <v>187</v>
      </c>
      <c r="C55" s="130" t="s">
        <v>235</v>
      </c>
      <c r="D55" s="129" t="s">
        <v>155</v>
      </c>
      <c r="E55" s="131">
        <v>97.64</v>
      </c>
      <c r="F55" s="132">
        <f t="shared" si="4"/>
        <v>15.99</v>
      </c>
      <c r="G55" s="132">
        <f t="shared" si="5"/>
        <v>1561.26</v>
      </c>
      <c r="H55" s="122"/>
      <c r="I55" s="121">
        <f t="shared" si="3"/>
        <v>15.99</v>
      </c>
      <c r="L55" s="6">
        <v>15.99</v>
      </c>
    </row>
    <row r="56" spans="1:12" s="1" customFormat="1" ht="33.75" x14ac:dyDescent="0.25">
      <c r="A56" s="129" t="s">
        <v>139</v>
      </c>
      <c r="B56" s="129" t="s">
        <v>174</v>
      </c>
      <c r="C56" s="130" t="s">
        <v>215</v>
      </c>
      <c r="D56" s="129" t="s">
        <v>69</v>
      </c>
      <c r="E56" s="131">
        <v>3.25</v>
      </c>
      <c r="F56" s="132">
        <f t="shared" si="4"/>
        <v>715.32</v>
      </c>
      <c r="G56" s="132">
        <f t="shared" si="5"/>
        <v>2324.79</v>
      </c>
      <c r="I56" s="121">
        <f t="shared" si="3"/>
        <v>715.32</v>
      </c>
      <c r="L56" s="6">
        <v>715.32</v>
      </c>
    </row>
    <row r="57" spans="1:12" s="1" customFormat="1" x14ac:dyDescent="0.25">
      <c r="A57" s="125" t="s">
        <v>140</v>
      </c>
      <c r="B57" s="125"/>
      <c r="C57" s="126" t="s">
        <v>236</v>
      </c>
      <c r="D57" s="129"/>
      <c r="E57" s="131"/>
      <c r="F57" s="132"/>
      <c r="G57" s="132"/>
      <c r="H57" s="122">
        <f>SUM(G58:G63)</f>
        <v>28385.08</v>
      </c>
      <c r="I57" s="121">
        <f t="shared" si="3"/>
        <v>0</v>
      </c>
      <c r="L57" s="6">
        <v>0</v>
      </c>
    </row>
    <row r="58" spans="1:12" s="1" customFormat="1" ht="33.75" x14ac:dyDescent="0.25">
      <c r="A58" s="129" t="s">
        <v>141</v>
      </c>
      <c r="B58" s="129" t="s">
        <v>182</v>
      </c>
      <c r="C58" s="130" t="s">
        <v>228</v>
      </c>
      <c r="D58" s="129" t="s">
        <v>155</v>
      </c>
      <c r="E58" s="131">
        <v>468.54</v>
      </c>
      <c r="F58" s="132">
        <f t="shared" si="4"/>
        <v>15.24</v>
      </c>
      <c r="G58" s="132">
        <f t="shared" si="5"/>
        <v>7140.55</v>
      </c>
      <c r="H58" s="122"/>
      <c r="I58" s="121">
        <f t="shared" si="3"/>
        <v>15.24</v>
      </c>
      <c r="L58" s="6">
        <v>15.24</v>
      </c>
    </row>
    <row r="59" spans="1:12" s="1" customFormat="1" ht="33.75" x14ac:dyDescent="0.25">
      <c r="A59" s="129" t="s">
        <v>142</v>
      </c>
      <c r="B59" s="129" t="s">
        <v>183</v>
      </c>
      <c r="C59" s="130" t="s">
        <v>229</v>
      </c>
      <c r="D59" s="129" t="s">
        <v>155</v>
      </c>
      <c r="E59" s="131">
        <v>227.27</v>
      </c>
      <c r="F59" s="132">
        <f t="shared" si="4"/>
        <v>11.2</v>
      </c>
      <c r="G59" s="132">
        <f t="shared" si="5"/>
        <v>2545.42</v>
      </c>
      <c r="I59" s="121">
        <f t="shared" si="3"/>
        <v>11.2</v>
      </c>
      <c r="L59" s="6">
        <v>11.2</v>
      </c>
    </row>
    <row r="60" spans="1:12" s="1" customFormat="1" ht="33.75" x14ac:dyDescent="0.25">
      <c r="A60" s="129" t="s">
        <v>143</v>
      </c>
      <c r="B60" s="129" t="s">
        <v>188</v>
      </c>
      <c r="C60" s="130" t="s">
        <v>237</v>
      </c>
      <c r="D60" s="129" t="s">
        <v>155</v>
      </c>
      <c r="E60" s="131">
        <v>269.83999999999997</v>
      </c>
      <c r="F60" s="132">
        <f t="shared" si="4"/>
        <v>10.93</v>
      </c>
      <c r="G60" s="132">
        <f t="shared" si="5"/>
        <v>2949.35</v>
      </c>
      <c r="I60" s="121">
        <f t="shared" si="3"/>
        <v>10.93</v>
      </c>
      <c r="L60" s="6">
        <v>10.93</v>
      </c>
    </row>
    <row r="61" spans="1:12" s="1" customFormat="1" ht="22.5" x14ac:dyDescent="0.25">
      <c r="A61" s="129" t="s">
        <v>144</v>
      </c>
      <c r="B61" s="129" t="s">
        <v>185</v>
      </c>
      <c r="C61" s="130" t="s">
        <v>232</v>
      </c>
      <c r="D61" s="129" t="s">
        <v>68</v>
      </c>
      <c r="E61" s="131">
        <v>25.6</v>
      </c>
      <c r="F61" s="132">
        <f t="shared" si="4"/>
        <v>98.51</v>
      </c>
      <c r="G61" s="132">
        <f t="shared" si="5"/>
        <v>2521.86</v>
      </c>
      <c r="I61" s="121">
        <f t="shared" si="3"/>
        <v>98.51</v>
      </c>
      <c r="L61" s="6">
        <v>98.51</v>
      </c>
    </row>
    <row r="62" spans="1:12" s="1" customFormat="1" ht="33.75" x14ac:dyDescent="0.25">
      <c r="A62" s="129" t="s">
        <v>145</v>
      </c>
      <c r="B62" s="129" t="s">
        <v>184</v>
      </c>
      <c r="C62" s="130" t="s">
        <v>230</v>
      </c>
      <c r="D62" s="129" t="s">
        <v>69</v>
      </c>
      <c r="E62" s="131">
        <v>17.489999999999998</v>
      </c>
      <c r="F62" s="132">
        <f t="shared" si="4"/>
        <v>685.3</v>
      </c>
      <c r="G62" s="132">
        <f t="shared" si="5"/>
        <v>11985.9</v>
      </c>
      <c r="I62" s="121">
        <f t="shared" si="3"/>
        <v>685.3</v>
      </c>
      <c r="L62" s="6">
        <v>685.3</v>
      </c>
    </row>
    <row r="63" spans="1:12" s="1" customFormat="1" x14ac:dyDescent="0.25">
      <c r="A63" s="129" t="s">
        <v>156</v>
      </c>
      <c r="B63" s="129" t="s">
        <v>189</v>
      </c>
      <c r="C63" s="130" t="s">
        <v>238</v>
      </c>
      <c r="D63" s="129" t="s">
        <v>251</v>
      </c>
      <c r="E63" s="131">
        <v>100</v>
      </c>
      <c r="F63" s="132">
        <f t="shared" si="4"/>
        <v>12.42</v>
      </c>
      <c r="G63" s="132">
        <f t="shared" si="5"/>
        <v>1242</v>
      </c>
      <c r="I63" s="121">
        <f t="shared" si="3"/>
        <v>12.42</v>
      </c>
      <c r="L63" s="6">
        <v>12.42</v>
      </c>
    </row>
    <row r="64" spans="1:12" s="1" customFormat="1" x14ac:dyDescent="0.25">
      <c r="A64" s="125" t="s">
        <v>146</v>
      </c>
      <c r="B64" s="125"/>
      <c r="C64" s="126" t="s">
        <v>239</v>
      </c>
      <c r="D64" s="129"/>
      <c r="E64" s="131"/>
      <c r="F64" s="132"/>
      <c r="G64" s="132"/>
      <c r="H64" s="122">
        <f>SUM(G65:G68)</f>
        <v>6470.43</v>
      </c>
      <c r="I64" s="121">
        <f t="shared" si="3"/>
        <v>0</v>
      </c>
      <c r="L64" s="6"/>
    </row>
    <row r="65" spans="1:12" s="1" customFormat="1" ht="22.5" x14ac:dyDescent="0.25">
      <c r="A65" s="129" t="s">
        <v>90</v>
      </c>
      <c r="B65" s="129" t="s">
        <v>180</v>
      </c>
      <c r="C65" s="130" t="s">
        <v>224</v>
      </c>
      <c r="D65" s="129" t="s">
        <v>68</v>
      </c>
      <c r="E65" s="131">
        <v>21.58</v>
      </c>
      <c r="F65" s="132">
        <f t="shared" si="4"/>
        <v>187.7</v>
      </c>
      <c r="G65" s="132">
        <f t="shared" si="5"/>
        <v>4050.57</v>
      </c>
      <c r="I65" s="121">
        <f t="shared" si="3"/>
        <v>187.7</v>
      </c>
      <c r="L65" s="6">
        <v>187.7</v>
      </c>
    </row>
    <row r="66" spans="1:12" s="1" customFormat="1" ht="33.75" x14ac:dyDescent="0.25">
      <c r="A66" s="129" t="s">
        <v>147</v>
      </c>
      <c r="B66" s="129" t="s">
        <v>190</v>
      </c>
      <c r="C66" s="130" t="s">
        <v>240</v>
      </c>
      <c r="D66" s="129" t="s">
        <v>155</v>
      </c>
      <c r="E66" s="131">
        <v>41.48</v>
      </c>
      <c r="F66" s="132">
        <f t="shared" si="4"/>
        <v>22.94</v>
      </c>
      <c r="G66" s="132">
        <f t="shared" si="5"/>
        <v>951.55</v>
      </c>
      <c r="I66" s="121">
        <f t="shared" si="3"/>
        <v>22.94</v>
      </c>
      <c r="L66" s="6">
        <v>22.94</v>
      </c>
    </row>
    <row r="67" spans="1:12" s="1" customFormat="1" ht="33.75" x14ac:dyDescent="0.25">
      <c r="A67" s="129" t="s">
        <v>148</v>
      </c>
      <c r="B67" s="129" t="s">
        <v>172</v>
      </c>
      <c r="C67" s="130" t="s">
        <v>213</v>
      </c>
      <c r="D67" s="129" t="s">
        <v>155</v>
      </c>
      <c r="E67" s="131">
        <v>24.21</v>
      </c>
      <c r="F67" s="132">
        <f t="shared" si="4"/>
        <v>17.34</v>
      </c>
      <c r="G67" s="132">
        <f t="shared" si="5"/>
        <v>419.8</v>
      </c>
      <c r="I67" s="121">
        <f t="shared" si="3"/>
        <v>17.34</v>
      </c>
      <c r="L67" s="6">
        <v>17.34</v>
      </c>
    </row>
    <row r="68" spans="1:12" s="1" customFormat="1" ht="33.75" x14ac:dyDescent="0.25">
      <c r="A68" s="129" t="s">
        <v>149</v>
      </c>
      <c r="B68" s="129" t="s">
        <v>184</v>
      </c>
      <c r="C68" s="130" t="s">
        <v>230</v>
      </c>
      <c r="D68" s="129" t="s">
        <v>69</v>
      </c>
      <c r="E68" s="131">
        <v>1.53</v>
      </c>
      <c r="F68" s="132">
        <f t="shared" si="4"/>
        <v>685.3</v>
      </c>
      <c r="G68" s="132">
        <f t="shared" si="5"/>
        <v>1048.51</v>
      </c>
      <c r="I68" s="121">
        <f t="shared" si="3"/>
        <v>685.3</v>
      </c>
      <c r="L68" s="6">
        <v>685.3</v>
      </c>
    </row>
    <row r="69" spans="1:12" s="1" customFormat="1" x14ac:dyDescent="0.25">
      <c r="A69" s="125" t="s">
        <v>150</v>
      </c>
      <c r="B69" s="125"/>
      <c r="C69" s="126" t="s">
        <v>241</v>
      </c>
      <c r="D69" s="129"/>
      <c r="E69" s="131"/>
      <c r="F69" s="132"/>
      <c r="G69" s="132"/>
      <c r="H69" s="122">
        <f>SUM(G70:G75)</f>
        <v>46570.12</v>
      </c>
      <c r="I69" s="121">
        <f t="shared" si="3"/>
        <v>0</v>
      </c>
      <c r="L69" s="6"/>
    </row>
    <row r="70" spans="1:12" s="1" customFormat="1" ht="45" x14ac:dyDescent="0.25">
      <c r="A70" s="129" t="s">
        <v>151</v>
      </c>
      <c r="B70" s="129" t="s">
        <v>191</v>
      </c>
      <c r="C70" s="130" t="s">
        <v>242</v>
      </c>
      <c r="D70" s="129" t="s">
        <v>69</v>
      </c>
      <c r="E70" s="131">
        <v>364.65</v>
      </c>
      <c r="F70" s="132">
        <f t="shared" si="4"/>
        <v>84.66</v>
      </c>
      <c r="G70" s="132">
        <f t="shared" si="5"/>
        <v>30871.27</v>
      </c>
      <c r="I70" s="121">
        <f t="shared" si="3"/>
        <v>84.66</v>
      </c>
      <c r="L70" s="6">
        <v>84.66</v>
      </c>
    </row>
    <row r="71" spans="1:12" s="1" customFormat="1" ht="22.5" x14ac:dyDescent="0.25">
      <c r="A71" s="129" t="s">
        <v>152</v>
      </c>
      <c r="B71" s="129" t="s">
        <v>192</v>
      </c>
      <c r="C71" s="130" t="s">
        <v>243</v>
      </c>
      <c r="D71" s="129" t="s">
        <v>68</v>
      </c>
      <c r="E71" s="131">
        <v>21.58</v>
      </c>
      <c r="F71" s="132">
        <f t="shared" si="4"/>
        <v>34.869999999999997</v>
      </c>
      <c r="G71" s="132">
        <f t="shared" si="5"/>
        <v>752.49</v>
      </c>
      <c r="I71" s="121">
        <f t="shared" si="3"/>
        <v>34.869999999999997</v>
      </c>
      <c r="L71" s="6">
        <v>34.869999999999997</v>
      </c>
    </row>
    <row r="72" spans="1:12" s="1" customFormat="1" ht="22.5" x14ac:dyDescent="0.25">
      <c r="A72" s="129" t="s">
        <v>157</v>
      </c>
      <c r="B72" s="129" t="s">
        <v>193</v>
      </c>
      <c r="C72" s="130" t="s">
        <v>244</v>
      </c>
      <c r="D72" s="129" t="s">
        <v>154</v>
      </c>
      <c r="E72" s="131">
        <v>2</v>
      </c>
      <c r="F72" s="132">
        <f t="shared" si="4"/>
        <v>828.46</v>
      </c>
      <c r="G72" s="132">
        <f t="shared" si="5"/>
        <v>1656.92</v>
      </c>
      <c r="H72" s="122"/>
      <c r="I72" s="121">
        <f t="shared" si="3"/>
        <v>828.46</v>
      </c>
      <c r="L72" s="6">
        <v>828.46</v>
      </c>
    </row>
    <row r="73" spans="1:12" s="1" customFormat="1" ht="22.5" x14ac:dyDescent="0.25">
      <c r="A73" s="129" t="s">
        <v>158</v>
      </c>
      <c r="B73" s="129" t="s">
        <v>194</v>
      </c>
      <c r="C73" s="130" t="s">
        <v>245</v>
      </c>
      <c r="D73" s="129" t="s">
        <v>154</v>
      </c>
      <c r="E73" s="131">
        <v>2</v>
      </c>
      <c r="F73" s="132">
        <f t="shared" si="4"/>
        <v>1777.22</v>
      </c>
      <c r="G73" s="132">
        <f t="shared" si="5"/>
        <v>3554.44</v>
      </c>
      <c r="I73" s="121">
        <f t="shared" si="3"/>
        <v>1777.22</v>
      </c>
      <c r="L73" s="6">
        <v>1777.22</v>
      </c>
    </row>
    <row r="74" spans="1:12" s="1" customFormat="1" x14ac:dyDescent="0.25">
      <c r="A74" s="129" t="s">
        <v>159</v>
      </c>
      <c r="B74" s="129" t="s">
        <v>195</v>
      </c>
      <c r="C74" s="130" t="s">
        <v>246</v>
      </c>
      <c r="D74" s="129" t="s">
        <v>252</v>
      </c>
      <c r="E74" s="131">
        <v>15</v>
      </c>
      <c r="F74" s="132">
        <f t="shared" si="4"/>
        <v>609.55999999999995</v>
      </c>
      <c r="G74" s="132">
        <f t="shared" si="5"/>
        <v>9143.4</v>
      </c>
      <c r="I74" s="121">
        <f t="shared" si="3"/>
        <v>609.55999999999995</v>
      </c>
      <c r="L74" s="6">
        <v>609.55999999999995</v>
      </c>
    </row>
    <row r="75" spans="1:12" s="1" customFormat="1" ht="22.5" x14ac:dyDescent="0.25">
      <c r="A75" s="129" t="s">
        <v>160</v>
      </c>
      <c r="B75" s="129" t="s">
        <v>196</v>
      </c>
      <c r="C75" s="130" t="s">
        <v>247</v>
      </c>
      <c r="D75" s="129" t="s">
        <v>253</v>
      </c>
      <c r="E75" s="131">
        <v>24</v>
      </c>
      <c r="F75" s="132">
        <f t="shared" si="4"/>
        <v>24.65</v>
      </c>
      <c r="G75" s="132">
        <f t="shared" si="5"/>
        <v>591.6</v>
      </c>
      <c r="I75" s="121">
        <f t="shared" si="3"/>
        <v>24.65</v>
      </c>
      <c r="L75" s="6">
        <v>24.65</v>
      </c>
    </row>
    <row r="76" spans="1:12" s="1" customFormat="1" x14ac:dyDescent="0.25">
      <c r="A76" s="151"/>
      <c r="B76" s="151"/>
      <c r="C76" s="151"/>
      <c r="D76" s="151"/>
      <c r="E76" s="151"/>
      <c r="F76" s="151"/>
      <c r="G76" s="152"/>
      <c r="I76" s="90"/>
      <c r="L76" s="8"/>
    </row>
    <row r="77" spans="1:12" x14ac:dyDescent="0.25">
      <c r="A77" s="138" t="s">
        <v>4</v>
      </c>
      <c r="B77" s="138"/>
      <c r="C77" s="138"/>
      <c r="D77" s="138"/>
      <c r="E77" s="138"/>
      <c r="F77" s="138"/>
      <c r="G77" s="5">
        <f>SUM(G11:G75)</f>
        <v>448129.47999999992</v>
      </c>
      <c r="H77" s="123"/>
    </row>
    <row r="78" spans="1:12" x14ac:dyDescent="0.25">
      <c r="A78" s="22"/>
      <c r="B78" s="22"/>
      <c r="C78" s="22"/>
      <c r="D78" s="22"/>
      <c r="E78" s="124" t="s">
        <v>91</v>
      </c>
      <c r="F78" s="22"/>
      <c r="G78" s="22"/>
    </row>
    <row r="79" spans="1:12" ht="15" customHeight="1" x14ac:dyDescent="0.25">
      <c r="A79" s="140" t="s">
        <v>86</v>
      </c>
      <c r="B79" s="140"/>
      <c r="C79" s="140"/>
      <c r="D79" s="140"/>
      <c r="E79" s="140"/>
      <c r="F79" s="140"/>
      <c r="G79" s="140"/>
    </row>
    <row r="80" spans="1:12" x14ac:dyDescent="0.25">
      <c r="A80" s="22"/>
      <c r="B80" s="22"/>
      <c r="C80" s="22"/>
      <c r="D80" s="22"/>
      <c r="E80" s="22"/>
      <c r="F80" s="22"/>
      <c r="G80" s="22"/>
    </row>
    <row r="81" spans="1:7" x14ac:dyDescent="0.25">
      <c r="A81" s="22"/>
      <c r="B81" s="22"/>
      <c r="C81" s="22"/>
      <c r="D81" s="22"/>
      <c r="E81" s="22"/>
      <c r="F81" s="22"/>
      <c r="G81" s="22"/>
    </row>
    <row r="82" spans="1:7" x14ac:dyDescent="0.25">
      <c r="A82" s="22"/>
      <c r="B82" s="22"/>
      <c r="C82" s="22"/>
      <c r="D82" s="22"/>
      <c r="E82" s="22"/>
      <c r="F82" s="22"/>
      <c r="G82" s="22"/>
    </row>
    <row r="83" spans="1:7" x14ac:dyDescent="0.25">
      <c r="A83" s="22"/>
      <c r="B83" s="22"/>
      <c r="C83" s="22"/>
      <c r="D83" s="22"/>
      <c r="E83" s="22"/>
      <c r="F83" s="22"/>
      <c r="G83" s="22"/>
    </row>
    <row r="84" spans="1:7" x14ac:dyDescent="0.25">
      <c r="A84" s="22"/>
      <c r="B84" s="22"/>
      <c r="C84" s="22"/>
      <c r="D84" s="22"/>
      <c r="E84" s="22"/>
      <c r="F84" s="22"/>
      <c r="G84" s="22"/>
    </row>
    <row r="85" spans="1:7" x14ac:dyDescent="0.25">
      <c r="A85" s="22"/>
      <c r="B85" s="22"/>
      <c r="C85" s="22"/>
      <c r="D85" s="22"/>
      <c r="E85" s="22"/>
      <c r="F85" s="22"/>
      <c r="G85" s="22"/>
    </row>
    <row r="86" spans="1:7" x14ac:dyDescent="0.25">
      <c r="A86" s="22"/>
      <c r="B86" s="22"/>
      <c r="C86" s="22"/>
      <c r="D86" s="22"/>
      <c r="E86" s="22"/>
      <c r="F86" s="22"/>
      <c r="G86" s="22"/>
    </row>
  </sheetData>
  <sheetProtection algorithmName="SHA-512" hashValue="LKMWfEMO0ZECl9Sgi3qSUECFdprN4Fu/pJFpB+iMvvDC3yMjEutjzhBRpWZsCdamnHMIMJMSEpl5JYAcD4dpOQ==" saltValue="AM6UcF4AR7RhfS1vruPcLw==" spinCount="100000" sheet="1" selectLockedCells="1"/>
  <mergeCells count="8">
    <mergeCell ref="A77:F77"/>
    <mergeCell ref="A7:G7"/>
    <mergeCell ref="A79:G79"/>
    <mergeCell ref="K1:K9"/>
    <mergeCell ref="I2:I6"/>
    <mergeCell ref="A8:G8"/>
    <mergeCell ref="A9:G9"/>
    <mergeCell ref="A76:G76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76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topLeftCell="A13" workbookViewId="0">
      <selection activeCell="A48" sqref="A4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9" t="s">
        <v>22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88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Construção de ponte em concreto armado sobre o Rio Envolvido, com 16,00 metros de comprimento por 6,25 metros de largura. Coronel Vivida-PR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91"/>
      <c r="R11" s="91"/>
      <c r="S11" s="91"/>
      <c r="T11" s="91"/>
      <c r="U11" s="91"/>
      <c r="V11" s="91"/>
      <c r="W11" s="91"/>
    </row>
    <row r="12" spans="1:23" x14ac:dyDescent="0.25">
      <c r="A12" s="27" t="str">
        <f>ORÇAMENTO!A8</f>
        <v xml:space="preserve">LOCALIZAÇÃO: Entre a Comunidade de Rio Quieto e o Distrito de Vista Alegre, sendo as Coordenadas: -25.968883° -52.701086°. 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91"/>
      <c r="R12" s="91"/>
      <c r="S12" s="91"/>
      <c r="T12" s="91"/>
      <c r="U12" s="91"/>
      <c r="V12" s="91"/>
      <c r="W12" s="91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60" t="s">
        <v>10</v>
      </c>
      <c r="B15" s="155" t="s">
        <v>24</v>
      </c>
      <c r="C15" s="163" t="s">
        <v>25</v>
      </c>
      <c r="D15" s="112" t="s">
        <v>29</v>
      </c>
      <c r="E15" s="155" t="s">
        <v>11</v>
      </c>
      <c r="F15" s="155"/>
      <c r="G15" s="155" t="s">
        <v>12</v>
      </c>
      <c r="H15" s="155"/>
      <c r="I15" s="155" t="s">
        <v>13</v>
      </c>
      <c r="J15" s="155"/>
      <c r="K15" s="155" t="s">
        <v>14</v>
      </c>
      <c r="L15" s="155"/>
      <c r="M15" s="155" t="s">
        <v>15</v>
      </c>
      <c r="N15" s="155"/>
      <c r="O15" s="155" t="s">
        <v>16</v>
      </c>
      <c r="P15" s="155"/>
      <c r="Q15" s="155" t="s">
        <v>87</v>
      </c>
      <c r="R15" s="155"/>
      <c r="S15" s="155" t="s">
        <v>88</v>
      </c>
      <c r="T15" s="155"/>
      <c r="U15" s="155" t="s">
        <v>89</v>
      </c>
      <c r="V15" s="156"/>
      <c r="W15" s="92"/>
    </row>
    <row r="16" spans="1:23" x14ac:dyDescent="0.25">
      <c r="A16" s="161"/>
      <c r="B16" s="162"/>
      <c r="C16" s="164"/>
      <c r="D16" s="87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3" t="s">
        <v>18</v>
      </c>
      <c r="W16" s="92"/>
    </row>
    <row r="17" spans="1:25" x14ac:dyDescent="0.25">
      <c r="A17" s="114">
        <v>1</v>
      </c>
      <c r="B17" s="15" t="str">
        <f>ORÇAMENTO!C12</f>
        <v>ADMINISTRAÇÃO DA OBRA</v>
      </c>
      <c r="C17" s="16">
        <f>ORÇAMENTO!H12</f>
        <v>29187.06</v>
      </c>
      <c r="D17" s="24">
        <f>((C17*100)/$C$45)/100</f>
        <v>6.5130863517392334E-2</v>
      </c>
      <c r="E17" s="17"/>
      <c r="F17" s="16">
        <f t="shared" ref="F17:F40" si="0">E17</f>
        <v>0</v>
      </c>
      <c r="G17" s="17"/>
      <c r="H17" s="16">
        <f t="shared" ref="H17:H40" si="1">F17+G17</f>
        <v>0</v>
      </c>
      <c r="I17" s="17">
        <v>100</v>
      </c>
      <c r="J17" s="16">
        <f t="shared" ref="J17:J40" si="2">H17+I17</f>
        <v>100</v>
      </c>
      <c r="K17" s="17"/>
      <c r="L17" s="16">
        <f t="shared" ref="L17:L40" si="3">J17+K17</f>
        <v>100</v>
      </c>
      <c r="M17" s="17"/>
      <c r="N17" s="16">
        <f t="shared" ref="N17:N40" si="4">L17+M17</f>
        <v>100</v>
      </c>
      <c r="O17" s="18"/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115">
        <f t="shared" ref="V17:V40" si="8">T17+U17</f>
        <v>100</v>
      </c>
      <c r="W17" s="93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14">
        <v>2</v>
      </c>
      <c r="B18" s="15" t="str">
        <f>ORÇAMENTO!C14</f>
        <v>SERVIÇOS INICIAIS</v>
      </c>
      <c r="C18" s="16">
        <f>ORÇAMENTO!H14</f>
        <v>19789.740000000002</v>
      </c>
      <c r="D18" s="24">
        <f t="shared" ref="D18:D42" si="10">((C18*100)/$C$45)/100</f>
        <v>4.4160763536467175E-2</v>
      </c>
      <c r="E18" s="17">
        <v>100</v>
      </c>
      <c r="F18" s="16">
        <f t="shared" si="0"/>
        <v>100</v>
      </c>
      <c r="G18" s="17"/>
      <c r="H18" s="16">
        <f t="shared" si="1"/>
        <v>100</v>
      </c>
      <c r="I18" s="17"/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115">
        <f t="shared" si="8"/>
        <v>100</v>
      </c>
      <c r="W18" s="93"/>
      <c r="Y18" t="str">
        <f t="shared" si="9"/>
        <v>PERCENTUAL CORRETO</v>
      </c>
    </row>
    <row r="19" spans="1:25" x14ac:dyDescent="0.25">
      <c r="A19" s="114">
        <v>3</v>
      </c>
      <c r="B19" s="15" t="str">
        <f>ORÇAMENTO!C18</f>
        <v>DEMOLIÇÕES</v>
      </c>
      <c r="C19" s="16">
        <f>ORÇAMENTO!H18</f>
        <v>28962.36</v>
      </c>
      <c r="D19" s="24">
        <f t="shared" si="10"/>
        <v>6.4629445936027222E-2</v>
      </c>
      <c r="E19" s="17">
        <v>100</v>
      </c>
      <c r="F19" s="16">
        <f t="shared" si="0"/>
        <v>100</v>
      </c>
      <c r="G19" s="17"/>
      <c r="H19" s="16">
        <f t="shared" si="1"/>
        <v>100</v>
      </c>
      <c r="I19" s="17"/>
      <c r="J19" s="16">
        <f t="shared" si="2"/>
        <v>100</v>
      </c>
      <c r="K19" s="17"/>
      <c r="L19" s="16">
        <f t="shared" si="3"/>
        <v>100</v>
      </c>
      <c r="M19" s="17"/>
      <c r="N19" s="16">
        <f t="shared" si="4"/>
        <v>100</v>
      </c>
      <c r="O19" s="18"/>
      <c r="P19" s="16">
        <f t="shared" si="5"/>
        <v>100</v>
      </c>
      <c r="Q19" s="18"/>
      <c r="R19" s="16">
        <f t="shared" si="6"/>
        <v>100</v>
      </c>
      <c r="S19" s="18"/>
      <c r="T19" s="16">
        <f t="shared" si="7"/>
        <v>100</v>
      </c>
      <c r="U19" s="18"/>
      <c r="V19" s="115">
        <f t="shared" si="8"/>
        <v>100</v>
      </c>
      <c r="W19" s="93"/>
      <c r="Y19" t="str">
        <f t="shared" si="9"/>
        <v>PERCENTUAL CORRETO</v>
      </c>
    </row>
    <row r="20" spans="1:25" x14ac:dyDescent="0.25">
      <c r="A20" s="114">
        <v>4</v>
      </c>
      <c r="B20" s="15" t="str">
        <f>ORÇAMENTO!C23</f>
        <v xml:space="preserve">ENSACADEIRA </v>
      </c>
      <c r="C20" s="16">
        <f>ORÇAMENTO!H23</f>
        <v>34726.1</v>
      </c>
      <c r="D20" s="24">
        <f t="shared" si="10"/>
        <v>7.7491219725156213E-2</v>
      </c>
      <c r="E20" s="17">
        <v>100</v>
      </c>
      <c r="F20" s="16">
        <f t="shared" si="0"/>
        <v>100</v>
      </c>
      <c r="G20" s="17"/>
      <c r="H20" s="16">
        <f t="shared" si="1"/>
        <v>100</v>
      </c>
      <c r="I20" s="17"/>
      <c r="J20" s="16">
        <f t="shared" si="2"/>
        <v>100</v>
      </c>
      <c r="K20" s="17"/>
      <c r="L20" s="16">
        <f t="shared" si="3"/>
        <v>100</v>
      </c>
      <c r="M20" s="17"/>
      <c r="N20" s="16">
        <f t="shared" si="4"/>
        <v>100</v>
      </c>
      <c r="O20" s="18"/>
      <c r="P20" s="16">
        <f t="shared" si="5"/>
        <v>100</v>
      </c>
      <c r="Q20" s="18"/>
      <c r="R20" s="16">
        <f t="shared" si="6"/>
        <v>100</v>
      </c>
      <c r="S20" s="18"/>
      <c r="T20" s="16">
        <f t="shared" si="7"/>
        <v>100</v>
      </c>
      <c r="U20" s="18"/>
      <c r="V20" s="115">
        <f t="shared" si="8"/>
        <v>100</v>
      </c>
      <c r="W20" s="93"/>
      <c r="Y20" t="str">
        <f t="shared" si="9"/>
        <v>PERCENTUAL CORRETO</v>
      </c>
    </row>
    <row r="21" spans="1:25" ht="22.5" x14ac:dyDescent="0.25">
      <c r="A21" s="114">
        <v>5</v>
      </c>
      <c r="B21" s="15" t="str">
        <f>ORÇAMENTO!C26</f>
        <v>BASE</v>
      </c>
      <c r="C21" s="16">
        <f>ORÇAMENTO!H26</f>
        <v>7573.41</v>
      </c>
      <c r="D21" s="24">
        <f t="shared" si="10"/>
        <v>1.6900048619876554E-2</v>
      </c>
      <c r="E21" s="17">
        <v>100</v>
      </c>
      <c r="F21" s="16">
        <f t="shared" si="0"/>
        <v>100</v>
      </c>
      <c r="G21" s="17"/>
      <c r="H21" s="16">
        <f t="shared" si="1"/>
        <v>100</v>
      </c>
      <c r="I21" s="17"/>
      <c r="J21" s="16">
        <f t="shared" si="2"/>
        <v>100</v>
      </c>
      <c r="K21" s="17"/>
      <c r="L21" s="16">
        <f t="shared" si="3"/>
        <v>100</v>
      </c>
      <c r="M21" s="17"/>
      <c r="N21" s="16">
        <f t="shared" si="4"/>
        <v>100</v>
      </c>
      <c r="O21" s="18"/>
      <c r="P21" s="16">
        <f t="shared" si="5"/>
        <v>100</v>
      </c>
      <c r="Q21" s="18"/>
      <c r="R21" s="16">
        <f t="shared" si="6"/>
        <v>100</v>
      </c>
      <c r="S21" s="18"/>
      <c r="T21" s="16">
        <f t="shared" si="7"/>
        <v>100</v>
      </c>
      <c r="U21" s="18"/>
      <c r="V21" s="115">
        <f t="shared" si="8"/>
        <v>100</v>
      </c>
      <c r="W21" s="93"/>
      <c r="Y21" t="str">
        <f t="shared" si="9"/>
        <v>PERCENTUAL CORRETO</v>
      </c>
    </row>
    <row r="22" spans="1:25" x14ac:dyDescent="0.25">
      <c r="A22" s="114">
        <v>6</v>
      </c>
      <c r="B22" s="15" t="str">
        <f>ORÇAMENTO!C29</f>
        <v xml:space="preserve">SAIA DE PROTEÇÃO EM CONCRETO ARMADO </v>
      </c>
      <c r="C22" s="16">
        <f>ORÇAMENTO!H29</f>
        <v>3843.28</v>
      </c>
      <c r="D22" s="24">
        <f t="shared" si="10"/>
        <v>8.5762713044453126E-3</v>
      </c>
      <c r="E22" s="17"/>
      <c r="F22" s="16">
        <f t="shared" si="0"/>
        <v>0</v>
      </c>
      <c r="G22" s="17">
        <v>100</v>
      </c>
      <c r="H22" s="16">
        <f t="shared" si="1"/>
        <v>100</v>
      </c>
      <c r="I22" s="17"/>
      <c r="J22" s="16">
        <f t="shared" si="2"/>
        <v>100</v>
      </c>
      <c r="K22" s="17"/>
      <c r="L22" s="16">
        <f t="shared" si="3"/>
        <v>100</v>
      </c>
      <c r="M22" s="17"/>
      <c r="N22" s="16">
        <f t="shared" si="4"/>
        <v>100</v>
      </c>
      <c r="O22" s="18"/>
      <c r="P22" s="16">
        <f t="shared" si="5"/>
        <v>100</v>
      </c>
      <c r="Q22" s="18"/>
      <c r="R22" s="16">
        <f t="shared" si="6"/>
        <v>100</v>
      </c>
      <c r="S22" s="18"/>
      <c r="T22" s="16">
        <f t="shared" si="7"/>
        <v>100</v>
      </c>
      <c r="U22" s="18"/>
      <c r="V22" s="115">
        <f t="shared" si="8"/>
        <v>100</v>
      </c>
      <c r="W22" s="93"/>
      <c r="Y22" t="str">
        <f t="shared" si="9"/>
        <v>PERCENTUAL CORRETO</v>
      </c>
    </row>
    <row r="23" spans="1:25" x14ac:dyDescent="0.25">
      <c r="A23" s="114">
        <v>7</v>
      </c>
      <c r="B23" s="15" t="str">
        <f>ORÇAMENTO!C33</f>
        <v>MUROS E ESTRUTURAS EM CONCRETO CICLÓPICO</v>
      </c>
      <c r="C23" s="16">
        <f>ORÇAMENTO!H33</f>
        <v>85232.46</v>
      </c>
      <c r="D23" s="24">
        <f t="shared" si="10"/>
        <v>0.19019605672896142</v>
      </c>
      <c r="E23" s="17"/>
      <c r="F23" s="16">
        <f t="shared" si="0"/>
        <v>0</v>
      </c>
      <c r="G23" s="17">
        <v>100</v>
      </c>
      <c r="H23" s="16">
        <f t="shared" si="1"/>
        <v>100</v>
      </c>
      <c r="I23" s="17"/>
      <c r="J23" s="16">
        <f t="shared" si="2"/>
        <v>100</v>
      </c>
      <c r="K23" s="17"/>
      <c r="L23" s="16">
        <f t="shared" si="3"/>
        <v>100</v>
      </c>
      <c r="M23" s="17"/>
      <c r="N23" s="16">
        <f t="shared" si="4"/>
        <v>100</v>
      </c>
      <c r="O23" s="18"/>
      <c r="P23" s="16">
        <f t="shared" si="5"/>
        <v>100</v>
      </c>
      <c r="Q23" s="18"/>
      <c r="R23" s="16">
        <f t="shared" si="6"/>
        <v>100</v>
      </c>
      <c r="S23" s="18"/>
      <c r="T23" s="16">
        <f t="shared" si="7"/>
        <v>100</v>
      </c>
      <c r="U23" s="18"/>
      <c r="V23" s="115">
        <f t="shared" si="8"/>
        <v>100</v>
      </c>
      <c r="W23" s="93"/>
      <c r="Y23" t="str">
        <f t="shared" si="9"/>
        <v>PERCENTUAL CORRETO</v>
      </c>
    </row>
    <row r="24" spans="1:25" x14ac:dyDescent="0.25">
      <c r="A24" s="114">
        <v>8</v>
      </c>
      <c r="B24" s="15" t="str">
        <f>ORÇAMENTO!C36</f>
        <v xml:space="preserve">DRENOS </v>
      </c>
      <c r="C24" s="16">
        <f>ORÇAMENTO!H36</f>
        <v>12720.81</v>
      </c>
      <c r="D24" s="24">
        <f t="shared" si="10"/>
        <v>2.8386460984445829E-2</v>
      </c>
      <c r="E24" s="17"/>
      <c r="F24" s="16">
        <f t="shared" si="0"/>
        <v>0</v>
      </c>
      <c r="G24" s="17">
        <v>100</v>
      </c>
      <c r="H24" s="16">
        <f t="shared" si="1"/>
        <v>100</v>
      </c>
      <c r="I24" s="17"/>
      <c r="J24" s="16">
        <f t="shared" si="2"/>
        <v>100</v>
      </c>
      <c r="K24" s="17"/>
      <c r="L24" s="16">
        <f t="shared" si="3"/>
        <v>100</v>
      </c>
      <c r="M24" s="17"/>
      <c r="N24" s="16">
        <f t="shared" si="4"/>
        <v>100</v>
      </c>
      <c r="O24" s="18"/>
      <c r="P24" s="16">
        <f t="shared" si="5"/>
        <v>100</v>
      </c>
      <c r="Q24" s="18"/>
      <c r="R24" s="16">
        <f t="shared" si="6"/>
        <v>100</v>
      </c>
      <c r="S24" s="18"/>
      <c r="T24" s="16">
        <f t="shared" si="7"/>
        <v>100</v>
      </c>
      <c r="U24" s="18"/>
      <c r="V24" s="115">
        <f t="shared" si="8"/>
        <v>100</v>
      </c>
      <c r="W24" s="93"/>
      <c r="Y24" t="str">
        <f t="shared" si="9"/>
        <v>PERCENTUAL CORRETO</v>
      </c>
    </row>
    <row r="25" spans="1:25" x14ac:dyDescent="0.25">
      <c r="A25" s="114">
        <v>9</v>
      </c>
      <c r="B25" s="15" t="str">
        <f>ORÇAMENTO!C38</f>
        <v>VIGAS CABEÇA MURO E CHUMBADORES</v>
      </c>
      <c r="C25" s="16">
        <f>ORÇAMENTO!H38</f>
        <v>14455.830000000002</v>
      </c>
      <c r="D25" s="24">
        <f t="shared" si="10"/>
        <v>3.2258154495883644E-2</v>
      </c>
      <c r="E25" s="17"/>
      <c r="F25" s="16">
        <f t="shared" si="0"/>
        <v>0</v>
      </c>
      <c r="G25" s="17">
        <v>100</v>
      </c>
      <c r="H25" s="16">
        <f t="shared" si="1"/>
        <v>100</v>
      </c>
      <c r="I25" s="17"/>
      <c r="J25" s="16">
        <f t="shared" si="2"/>
        <v>100</v>
      </c>
      <c r="K25" s="17"/>
      <c r="L25" s="16">
        <f t="shared" si="3"/>
        <v>100</v>
      </c>
      <c r="M25" s="17"/>
      <c r="N25" s="16">
        <f t="shared" si="4"/>
        <v>100</v>
      </c>
      <c r="O25" s="18"/>
      <c r="P25" s="16">
        <f t="shared" si="5"/>
        <v>100</v>
      </c>
      <c r="Q25" s="18"/>
      <c r="R25" s="16">
        <f t="shared" si="6"/>
        <v>100</v>
      </c>
      <c r="S25" s="18"/>
      <c r="T25" s="16">
        <f t="shared" si="7"/>
        <v>100</v>
      </c>
      <c r="U25" s="18"/>
      <c r="V25" s="115">
        <f t="shared" si="8"/>
        <v>100</v>
      </c>
      <c r="W25" s="93"/>
      <c r="Y25" t="str">
        <f t="shared" si="9"/>
        <v>PERCENTUAL CORRETO</v>
      </c>
    </row>
    <row r="26" spans="1:25" x14ac:dyDescent="0.25">
      <c r="A26" s="114">
        <v>10</v>
      </c>
      <c r="B26" s="15" t="str">
        <f>ORÇAMENTO!C44</f>
        <v>VIGAS PRÉ MOLDADAS</v>
      </c>
      <c r="C26" s="16">
        <f>ORÇAMENTO!H44</f>
        <v>95796.4</v>
      </c>
      <c r="D26" s="24">
        <f t="shared" si="10"/>
        <v>0.21376946680678088</v>
      </c>
      <c r="E26" s="17"/>
      <c r="F26" s="16">
        <f t="shared" si="0"/>
        <v>0</v>
      </c>
      <c r="G26" s="17">
        <v>100</v>
      </c>
      <c r="H26" s="16">
        <f t="shared" si="1"/>
        <v>100</v>
      </c>
      <c r="I26" s="17"/>
      <c r="J26" s="16">
        <f t="shared" si="2"/>
        <v>100</v>
      </c>
      <c r="K26" s="17"/>
      <c r="L26" s="16">
        <f t="shared" si="3"/>
        <v>100</v>
      </c>
      <c r="M26" s="17"/>
      <c r="N26" s="16">
        <f t="shared" si="4"/>
        <v>100</v>
      </c>
      <c r="O26" s="18"/>
      <c r="P26" s="16">
        <f t="shared" si="5"/>
        <v>100</v>
      </c>
      <c r="Q26" s="18"/>
      <c r="R26" s="16">
        <f t="shared" si="6"/>
        <v>100</v>
      </c>
      <c r="S26" s="18"/>
      <c r="T26" s="16">
        <f t="shared" si="7"/>
        <v>100</v>
      </c>
      <c r="U26" s="18"/>
      <c r="V26" s="115">
        <f t="shared" si="8"/>
        <v>100</v>
      </c>
      <c r="W26" s="93"/>
      <c r="Y26" t="str">
        <f t="shared" si="9"/>
        <v>PERCENTUAL CORRETO</v>
      </c>
    </row>
    <row r="27" spans="1:25" x14ac:dyDescent="0.25">
      <c r="A27" s="114">
        <v>11</v>
      </c>
      <c r="B27" s="15" t="str">
        <f>ORÇAMENTO!C46</f>
        <v>BASE DE ESTABILIZAÇÃO E AMARRAÇÃO DAS VIGAS</v>
      </c>
      <c r="C27" s="16">
        <f>ORÇAMENTO!H46</f>
        <v>14049.77</v>
      </c>
      <c r="D27" s="24">
        <f t="shared" si="10"/>
        <v>3.1352032452763419E-2</v>
      </c>
      <c r="E27" s="17"/>
      <c r="F27" s="16">
        <f t="shared" si="0"/>
        <v>0</v>
      </c>
      <c r="G27" s="17"/>
      <c r="H27" s="16">
        <f t="shared" si="1"/>
        <v>0</v>
      </c>
      <c r="I27" s="17">
        <v>100</v>
      </c>
      <c r="J27" s="16">
        <f t="shared" si="2"/>
        <v>100</v>
      </c>
      <c r="K27" s="17"/>
      <c r="L27" s="16">
        <f t="shared" si="3"/>
        <v>100</v>
      </c>
      <c r="M27" s="17"/>
      <c r="N27" s="16">
        <f t="shared" si="4"/>
        <v>100</v>
      </c>
      <c r="O27" s="18"/>
      <c r="P27" s="16">
        <f t="shared" si="5"/>
        <v>100</v>
      </c>
      <c r="Q27" s="18"/>
      <c r="R27" s="16">
        <f t="shared" si="6"/>
        <v>100</v>
      </c>
      <c r="S27" s="18"/>
      <c r="T27" s="16">
        <f t="shared" si="7"/>
        <v>100</v>
      </c>
      <c r="U27" s="18"/>
      <c r="V27" s="115">
        <f t="shared" si="8"/>
        <v>100</v>
      </c>
      <c r="W27" s="93"/>
      <c r="Y27" t="str">
        <f t="shared" si="9"/>
        <v>PERCENTUAL CORRETO</v>
      </c>
    </row>
    <row r="28" spans="1:25" x14ac:dyDescent="0.25">
      <c r="A28" s="114">
        <v>12</v>
      </c>
      <c r="B28" s="15" t="str">
        <f>ORÇAMENTO!C50</f>
        <v>PLACAS PRÉ-MOLDADAS 50X100</v>
      </c>
      <c r="C28" s="16">
        <f>ORÇAMENTO!H50</f>
        <v>16480.579999999998</v>
      </c>
      <c r="D28" s="24">
        <f t="shared" si="10"/>
        <v>3.6776379898059805E-2</v>
      </c>
      <c r="E28" s="17"/>
      <c r="F28" s="16">
        <f t="shared" si="0"/>
        <v>0</v>
      </c>
      <c r="G28" s="17"/>
      <c r="H28" s="16">
        <f t="shared" si="1"/>
        <v>0</v>
      </c>
      <c r="I28" s="17">
        <v>100</v>
      </c>
      <c r="J28" s="16">
        <f t="shared" si="2"/>
        <v>100</v>
      </c>
      <c r="K28" s="17"/>
      <c r="L28" s="16">
        <f t="shared" si="3"/>
        <v>100</v>
      </c>
      <c r="M28" s="17"/>
      <c r="N28" s="16">
        <f t="shared" si="4"/>
        <v>100</v>
      </c>
      <c r="O28" s="18"/>
      <c r="P28" s="16">
        <f t="shared" si="5"/>
        <v>100</v>
      </c>
      <c r="Q28" s="18"/>
      <c r="R28" s="16">
        <f t="shared" si="6"/>
        <v>100</v>
      </c>
      <c r="S28" s="18"/>
      <c r="T28" s="16">
        <f t="shared" si="7"/>
        <v>100</v>
      </c>
      <c r="U28" s="18"/>
      <c r="V28" s="115">
        <f t="shared" si="8"/>
        <v>100</v>
      </c>
      <c r="W28" s="93"/>
      <c r="Y28" t="str">
        <f t="shared" si="9"/>
        <v>PERCENTUAL CORRETO</v>
      </c>
    </row>
    <row r="29" spans="1:25" x14ac:dyDescent="0.25">
      <c r="A29" s="114">
        <v>13</v>
      </c>
      <c r="B29" s="15" t="str">
        <f>ORÇAMENTO!C54</f>
        <v>ENGASTE ENTRE VIGAS PRÉ-MOLDADAS</v>
      </c>
      <c r="C29" s="16">
        <f>ORÇAMENTO!H54</f>
        <v>3886.05</v>
      </c>
      <c r="D29" s="24">
        <f t="shared" si="10"/>
        <v>8.67171247024409E-3</v>
      </c>
      <c r="E29" s="17"/>
      <c r="F29" s="16">
        <f t="shared" si="0"/>
        <v>0</v>
      </c>
      <c r="G29" s="17"/>
      <c r="H29" s="16">
        <f t="shared" si="1"/>
        <v>0</v>
      </c>
      <c r="I29" s="17">
        <v>100</v>
      </c>
      <c r="J29" s="16">
        <f t="shared" si="2"/>
        <v>100</v>
      </c>
      <c r="K29" s="17"/>
      <c r="L29" s="16">
        <f t="shared" si="3"/>
        <v>100</v>
      </c>
      <c r="M29" s="17"/>
      <c r="N29" s="16">
        <f t="shared" si="4"/>
        <v>100</v>
      </c>
      <c r="O29" s="18"/>
      <c r="P29" s="16">
        <f t="shared" si="5"/>
        <v>100</v>
      </c>
      <c r="Q29" s="18"/>
      <c r="R29" s="16">
        <f t="shared" si="6"/>
        <v>100</v>
      </c>
      <c r="S29" s="18"/>
      <c r="T29" s="16">
        <f t="shared" si="7"/>
        <v>100</v>
      </c>
      <c r="U29" s="18"/>
      <c r="V29" s="115">
        <f t="shared" si="8"/>
        <v>100</v>
      </c>
      <c r="W29" s="93"/>
      <c r="Y29" t="str">
        <f t="shared" si="9"/>
        <v>PERCENTUAL CORRETO</v>
      </c>
    </row>
    <row r="30" spans="1:25" x14ac:dyDescent="0.25">
      <c r="A30" s="114">
        <v>14</v>
      </c>
      <c r="B30" s="15" t="str">
        <f>ORÇAMENTO!C57</f>
        <v>TABULEIRO E LATERAIS EM CONCRETO ARMADO</v>
      </c>
      <c r="C30" s="16">
        <f>ORÇAMENTO!H57</f>
        <v>28385.08</v>
      </c>
      <c r="D30" s="24">
        <f t="shared" si="10"/>
        <v>6.3341246820003888E-2</v>
      </c>
      <c r="E30" s="17"/>
      <c r="F30" s="16">
        <f t="shared" si="0"/>
        <v>0</v>
      </c>
      <c r="G30" s="17"/>
      <c r="H30" s="16">
        <f t="shared" si="1"/>
        <v>0</v>
      </c>
      <c r="I30" s="17">
        <v>100</v>
      </c>
      <c r="J30" s="16">
        <f t="shared" si="2"/>
        <v>100</v>
      </c>
      <c r="K30" s="17"/>
      <c r="L30" s="16">
        <f t="shared" si="3"/>
        <v>100</v>
      </c>
      <c r="M30" s="17"/>
      <c r="N30" s="16">
        <f t="shared" si="4"/>
        <v>100</v>
      </c>
      <c r="O30" s="18"/>
      <c r="P30" s="16">
        <f t="shared" si="5"/>
        <v>100</v>
      </c>
      <c r="Q30" s="18"/>
      <c r="R30" s="16">
        <f t="shared" si="6"/>
        <v>100</v>
      </c>
      <c r="S30" s="18"/>
      <c r="T30" s="16">
        <f t="shared" si="7"/>
        <v>100</v>
      </c>
      <c r="U30" s="18"/>
      <c r="V30" s="115">
        <f t="shared" si="8"/>
        <v>100</v>
      </c>
      <c r="W30" s="93"/>
      <c r="Y30" t="str">
        <f t="shared" si="9"/>
        <v>PERCENTUAL CORRETO</v>
      </c>
    </row>
    <row r="31" spans="1:25" x14ac:dyDescent="0.25">
      <c r="A31" s="114">
        <v>15</v>
      </c>
      <c r="B31" s="15" t="str">
        <f>ORÇAMENTO!C64</f>
        <v>GUARDA RODAS</v>
      </c>
      <c r="C31" s="16">
        <f>ORÇAMENTO!H64</f>
        <v>6470.43</v>
      </c>
      <c r="D31" s="24">
        <f t="shared" si="10"/>
        <v>1.4438751050254489E-2</v>
      </c>
      <c r="E31" s="17"/>
      <c r="F31" s="16">
        <f t="shared" si="0"/>
        <v>0</v>
      </c>
      <c r="G31" s="17"/>
      <c r="H31" s="16">
        <f t="shared" si="1"/>
        <v>0</v>
      </c>
      <c r="I31" s="17">
        <v>100</v>
      </c>
      <c r="J31" s="16">
        <f t="shared" si="2"/>
        <v>100</v>
      </c>
      <c r="K31" s="17"/>
      <c r="L31" s="16">
        <f t="shared" si="3"/>
        <v>100</v>
      </c>
      <c r="M31" s="17"/>
      <c r="N31" s="16">
        <f t="shared" si="4"/>
        <v>100</v>
      </c>
      <c r="O31" s="18"/>
      <c r="P31" s="16">
        <f t="shared" si="5"/>
        <v>100</v>
      </c>
      <c r="Q31" s="18"/>
      <c r="R31" s="16">
        <f t="shared" si="6"/>
        <v>100</v>
      </c>
      <c r="S31" s="18"/>
      <c r="T31" s="16">
        <f t="shared" si="7"/>
        <v>100</v>
      </c>
      <c r="U31" s="18"/>
      <c r="V31" s="115">
        <f t="shared" si="8"/>
        <v>100</v>
      </c>
      <c r="W31" s="93"/>
      <c r="Y31" t="str">
        <f t="shared" si="9"/>
        <v>PERCENTUAL CORRETO</v>
      </c>
    </row>
    <row r="32" spans="1:25" x14ac:dyDescent="0.25">
      <c r="A32" s="114">
        <v>16</v>
      </c>
      <c r="B32" s="15" t="str">
        <f>ORÇAMENTO!C69</f>
        <v>SERVIÇOS FINAIS</v>
      </c>
      <c r="C32" s="16">
        <f>ORÇAMENTO!H69</f>
        <v>46570.12</v>
      </c>
      <c r="D32" s="24">
        <f t="shared" si="10"/>
        <v>0.10392112565323751</v>
      </c>
      <c r="E32" s="17"/>
      <c r="F32" s="16">
        <f t="shared" si="0"/>
        <v>0</v>
      </c>
      <c r="G32" s="17"/>
      <c r="H32" s="16">
        <f t="shared" si="1"/>
        <v>0</v>
      </c>
      <c r="I32" s="17">
        <v>100</v>
      </c>
      <c r="J32" s="16">
        <f t="shared" si="2"/>
        <v>100</v>
      </c>
      <c r="K32" s="17"/>
      <c r="L32" s="16">
        <f t="shared" si="3"/>
        <v>100</v>
      </c>
      <c r="M32" s="17"/>
      <c r="N32" s="16">
        <f t="shared" si="4"/>
        <v>100</v>
      </c>
      <c r="O32" s="18"/>
      <c r="P32" s="16">
        <f t="shared" si="5"/>
        <v>100</v>
      </c>
      <c r="Q32" s="18"/>
      <c r="R32" s="16">
        <f t="shared" si="6"/>
        <v>100</v>
      </c>
      <c r="S32" s="18"/>
      <c r="T32" s="16">
        <f t="shared" si="7"/>
        <v>100</v>
      </c>
      <c r="U32" s="18"/>
      <c r="V32" s="115">
        <f t="shared" si="8"/>
        <v>100</v>
      </c>
      <c r="W32" s="93"/>
      <c r="Y32" t="str">
        <f t="shared" si="9"/>
        <v>PERCENTUAL CORRETO</v>
      </c>
    </row>
    <row r="33" spans="1:25" hidden="1" x14ac:dyDescent="0.25">
      <c r="A33" s="114">
        <v>17</v>
      </c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15">
        <f t="shared" si="8"/>
        <v>0</v>
      </c>
      <c r="W33" s="93"/>
      <c r="Y33" t="str">
        <f t="shared" si="9"/>
        <v>REVER PERCENTUAL ATÉ ATINGIR 100%- CASO NECESSÁRIO</v>
      </c>
    </row>
    <row r="34" spans="1:25" hidden="1" x14ac:dyDescent="0.25">
      <c r="A34" s="114">
        <v>18</v>
      </c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15">
        <f t="shared" si="8"/>
        <v>0</v>
      </c>
      <c r="W34" s="93"/>
      <c r="Y34" t="str">
        <f t="shared" si="9"/>
        <v>REVER PERCENTUAL ATÉ ATINGIR 100%- CASO NECESSÁRIO</v>
      </c>
    </row>
    <row r="35" spans="1:25" hidden="1" x14ac:dyDescent="0.25">
      <c r="A35" s="114">
        <v>19</v>
      </c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15">
        <f t="shared" si="8"/>
        <v>0</v>
      </c>
      <c r="W35" s="93"/>
      <c r="Y35" t="str">
        <f t="shared" si="9"/>
        <v>REVER PERCENTUAL ATÉ ATINGIR 100%- CASO NECESSÁRIO</v>
      </c>
    </row>
    <row r="36" spans="1:25" hidden="1" x14ac:dyDescent="0.25">
      <c r="A36" s="114">
        <v>20</v>
      </c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15">
        <f t="shared" si="8"/>
        <v>0</v>
      </c>
      <c r="W36" s="93"/>
      <c r="Y36" t="str">
        <f t="shared" si="9"/>
        <v>REVER PERCENTUAL ATÉ ATINGIR 100%- CASO NECESSÁRIO</v>
      </c>
    </row>
    <row r="37" spans="1:25" hidden="1" x14ac:dyDescent="0.25">
      <c r="A37" s="114">
        <v>21</v>
      </c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15">
        <f t="shared" si="8"/>
        <v>0</v>
      </c>
      <c r="W37" s="93"/>
      <c r="Y37" t="str">
        <f t="shared" si="9"/>
        <v>REVER PERCENTUAL ATÉ ATINGIR 100%- CASO NECESSÁRIO</v>
      </c>
    </row>
    <row r="38" spans="1:25" hidden="1" x14ac:dyDescent="0.25">
      <c r="A38" s="114">
        <v>22</v>
      </c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15">
        <f t="shared" si="8"/>
        <v>0</v>
      </c>
      <c r="W38" s="93"/>
      <c r="Y38" t="str">
        <f t="shared" si="9"/>
        <v>REVER PERCENTUAL ATÉ ATINGIR 100%- CASO NECESSÁRIO</v>
      </c>
    </row>
    <row r="39" spans="1:25" hidden="1" x14ac:dyDescent="0.25">
      <c r="A39" s="114">
        <v>23</v>
      </c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15">
        <f t="shared" si="8"/>
        <v>0</v>
      </c>
      <c r="W39" s="93"/>
      <c r="Y39" t="str">
        <f t="shared" si="9"/>
        <v>REVER PERCENTUAL ATÉ ATINGIR 100%- CASO NECESSÁRIO</v>
      </c>
    </row>
    <row r="40" spans="1:25" hidden="1" x14ac:dyDescent="0.25">
      <c r="A40" s="114">
        <v>24</v>
      </c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15">
        <f t="shared" si="8"/>
        <v>0</v>
      </c>
      <c r="W40" s="93"/>
      <c r="Y40" t="str">
        <f t="shared" si="9"/>
        <v>REVER PERCENTUAL ATÉ ATINGIR 100%- CASO NECESSÁRIO</v>
      </c>
    </row>
    <row r="41" spans="1:25" hidden="1" x14ac:dyDescent="0.25">
      <c r="A41" s="114">
        <v>25</v>
      </c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115">
        <f>T41+U41</f>
        <v>0</v>
      </c>
      <c r="W41" s="93"/>
      <c r="Y41" t="str">
        <f t="shared" si="9"/>
        <v>REVER PERCENTUAL ATÉ ATINGIR 100%- CASO NECESSÁRIO</v>
      </c>
    </row>
    <row r="42" spans="1:25" hidden="1" x14ac:dyDescent="0.25">
      <c r="A42" s="114">
        <v>26</v>
      </c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115">
        <f t="shared" ref="V42:V43" si="19">T42+U42</f>
        <v>0</v>
      </c>
      <c r="W42" s="93"/>
      <c r="Y42" t="str">
        <f t="shared" si="9"/>
        <v>REVER PERCENTUAL ATÉ ATINGIR 100%- CASO NECESSÁRIO</v>
      </c>
    </row>
    <row r="43" spans="1:25" x14ac:dyDescent="0.25">
      <c r="A43" s="114"/>
      <c r="B43" s="15"/>
      <c r="C43" s="16"/>
      <c r="D43" s="89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84"/>
      <c r="L43" s="16">
        <f t="shared" ref="L43" si="22">J43+K43</f>
        <v>0</v>
      </c>
      <c r="M43" s="84"/>
      <c r="N43" s="16">
        <f t="shared" ref="N43" si="23">L43+M43</f>
        <v>0</v>
      </c>
      <c r="O43" s="85"/>
      <c r="P43" s="16">
        <f t="shared" ref="P43" si="24">N43+O43</f>
        <v>0</v>
      </c>
      <c r="Q43" s="85"/>
      <c r="R43" s="16">
        <f t="shared" si="17"/>
        <v>0</v>
      </c>
      <c r="S43" s="85"/>
      <c r="T43" s="16">
        <f t="shared" si="18"/>
        <v>0</v>
      </c>
      <c r="U43" s="85"/>
      <c r="V43" s="115">
        <f t="shared" si="19"/>
        <v>0</v>
      </c>
      <c r="W43" s="93"/>
    </row>
    <row r="44" spans="1:25" x14ac:dyDescent="0.25">
      <c r="A44" s="116"/>
      <c r="B44" s="19" t="s">
        <v>26</v>
      </c>
      <c r="C44" s="25">
        <f>C45/SUM(C17:C42)</f>
        <v>1</v>
      </c>
      <c r="D44" s="25">
        <f>SUM(D17:D43)</f>
        <v>0.99999999999999978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0.20318147781752716</v>
      </c>
      <c r="F44" s="26">
        <f>E44</f>
        <v>0.20318147781752716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0.47318641032051706</v>
      </c>
      <c r="H44" s="26">
        <f>F44+G44</f>
        <v>0.67636788813804416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0.32363211186195556</v>
      </c>
      <c r="J44" s="26">
        <f>H44+I44</f>
        <v>0.99999999999999978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6">
        <f>J44+K44</f>
        <v>0.99999999999999978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6">
        <f>L44+M44</f>
        <v>0.99999999999999978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6">
        <f>N44+O44</f>
        <v>0.99999999999999978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0.99999999999999978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0.99999999999999978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0.99999999999999978</v>
      </c>
      <c r="W44" s="94"/>
    </row>
    <row r="45" spans="1:25" x14ac:dyDescent="0.25">
      <c r="A45" s="117"/>
      <c r="B45" s="21" t="s">
        <v>27</v>
      </c>
      <c r="C45" s="20">
        <f>SUM(C17:C43)</f>
        <v>448129.4800000001</v>
      </c>
      <c r="D45" s="25">
        <f>D44</f>
        <v>0.99999999999999978</v>
      </c>
      <c r="E45" s="153">
        <f>($C$45*E44)</f>
        <v>91051.61</v>
      </c>
      <c r="F45" s="153"/>
      <c r="G45" s="153">
        <f t="shared" ref="G45" si="25">($C$45*G44)</f>
        <v>212048.78</v>
      </c>
      <c r="H45" s="153"/>
      <c r="I45" s="153">
        <f t="shared" ref="I45" si="26">($C$45*I44)</f>
        <v>145029.09</v>
      </c>
      <c r="J45" s="153"/>
      <c r="K45" s="153">
        <f t="shared" ref="K45" si="27">($C$45*K44)</f>
        <v>0</v>
      </c>
      <c r="L45" s="153"/>
      <c r="M45" s="153">
        <f t="shared" ref="M45" si="28">($C$45*M44)</f>
        <v>0</v>
      </c>
      <c r="N45" s="153"/>
      <c r="O45" s="153">
        <f t="shared" ref="O45" si="29">($C$45*O44)</f>
        <v>0</v>
      </c>
      <c r="P45" s="153"/>
      <c r="Q45" s="153">
        <f t="shared" ref="Q45" si="30">($C$45*Q44)</f>
        <v>0</v>
      </c>
      <c r="R45" s="153"/>
      <c r="S45" s="153">
        <f t="shared" ref="S45" si="31">($C$45*S44)</f>
        <v>0</v>
      </c>
      <c r="T45" s="153"/>
      <c r="U45" s="153">
        <f t="shared" ref="U45" si="32">($C$45*U44)</f>
        <v>0</v>
      </c>
      <c r="V45" s="157"/>
      <c r="W45" s="95"/>
    </row>
    <row r="46" spans="1:25" ht="15.75" thickBot="1" x14ac:dyDescent="0.3">
      <c r="A46" s="118"/>
      <c r="B46" s="119" t="s">
        <v>28</v>
      </c>
      <c r="C46" s="120"/>
      <c r="D46" s="120"/>
      <c r="E46" s="154">
        <f>E45</f>
        <v>91051.61</v>
      </c>
      <c r="F46" s="154"/>
      <c r="G46" s="154">
        <f>G45+E46</f>
        <v>303100.39</v>
      </c>
      <c r="H46" s="154"/>
      <c r="I46" s="154">
        <f t="shared" ref="I46" si="33">I45+G46</f>
        <v>448129.48</v>
      </c>
      <c r="J46" s="154"/>
      <c r="K46" s="154">
        <f t="shared" ref="K46" si="34">K45+I46</f>
        <v>448129.48</v>
      </c>
      <c r="L46" s="154"/>
      <c r="M46" s="154">
        <f t="shared" ref="M46" si="35">M45+K46</f>
        <v>448129.48</v>
      </c>
      <c r="N46" s="154"/>
      <c r="O46" s="154">
        <f t="shared" ref="O46" si="36">O45+M46</f>
        <v>448129.48</v>
      </c>
      <c r="P46" s="154"/>
      <c r="Q46" s="154">
        <f t="shared" ref="Q46" si="37">Q45+O46</f>
        <v>448129.48</v>
      </c>
      <c r="R46" s="154"/>
      <c r="S46" s="154">
        <f t="shared" ref="S46" si="38">S45+Q46</f>
        <v>448129.48</v>
      </c>
      <c r="T46" s="154"/>
      <c r="U46" s="154">
        <f t="shared" ref="U46" si="39">U45+S46</f>
        <v>448129.48</v>
      </c>
      <c r="V46" s="158"/>
      <c r="W46" s="95"/>
    </row>
    <row r="48" spans="1:25" x14ac:dyDescent="0.25">
      <c r="A48" s="86"/>
      <c r="B48" s="86"/>
      <c r="C48" s="23"/>
      <c r="D48" s="86"/>
      <c r="E48" s="86"/>
      <c r="F48" s="86"/>
      <c r="G48" s="86"/>
      <c r="H48" s="86"/>
      <c r="I48" s="86"/>
      <c r="J48" s="86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70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uU2+dgiRDSeNJ8aSbtV49v5fh1HU1ICBY1yh4rTsZN4j9HgS6yatFAvzUtAmVwEj5ALhETVPZpyKhIjus6WFgw==" saltValue="tllMfsOrMsPCLdhECH5MFA==" spinCount="100000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F17:F43 H17:H43 J17:J43 L17:L43 N17:N43 P17:P43 R17:R43 T17:T43 V17:W43">
    <cfRule type="cellIs" dxfId="7" priority="8" operator="equal">
      <formula>0</formula>
    </cfRule>
  </conditionalFormatting>
  <conditionalFormatting sqref="F17:F43 P17:P43 R17:R43 T17:T43 V17:V43">
    <cfRule type="cellIs" dxfId="6" priority="19" stopIfTrue="1" operator="equal">
      <formula>D17+F17-100</formula>
    </cfRule>
  </conditionalFormatting>
  <conditionalFormatting sqref="H17:H43">
    <cfRule type="cellIs" dxfId="5" priority="15" stopIfTrue="1" operator="equal">
      <formula>F17+H17-100</formula>
    </cfRule>
  </conditionalFormatting>
  <conditionalFormatting sqref="J17:J43">
    <cfRule type="cellIs" dxfId="4" priority="16" stopIfTrue="1" operator="equal">
      <formula>H17+J17-100</formula>
    </cfRule>
  </conditionalFormatting>
  <conditionalFormatting sqref="L17:L43">
    <cfRule type="cellIs" dxfId="3" priority="17" stopIfTrue="1" operator="equal">
      <formula>J17+L17-100</formula>
    </cfRule>
  </conditionalFormatting>
  <conditionalFormatting sqref="N17:N43">
    <cfRule type="cellIs" dxfId="2" priority="18" stopIfTrue="1" operator="equal">
      <formula>L17+N17-100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abSelected="1" workbookViewId="0">
      <selection activeCell="H13" sqref="H13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65" t="s">
        <v>63</v>
      </c>
      <c r="B8" s="165"/>
      <c r="C8" s="165"/>
      <c r="D8" s="40"/>
      <c r="E8" s="57" t="s">
        <v>64</v>
      </c>
    </row>
    <row r="9" spans="1:5" x14ac:dyDescent="0.25">
      <c r="A9" s="40"/>
      <c r="B9" s="80"/>
      <c r="C9" s="80"/>
      <c r="D9" s="80"/>
      <c r="E9" s="81" t="s">
        <v>65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82" t="s">
        <v>32</v>
      </c>
      <c r="B11" s="82" t="s">
        <v>85</v>
      </c>
      <c r="C11" s="180" t="s">
        <v>33</v>
      </c>
      <c r="D11" s="181"/>
      <c r="E11" s="182"/>
    </row>
    <row r="12" spans="1:5" x14ac:dyDescent="0.25">
      <c r="A12" s="33"/>
      <c r="B12" s="33"/>
      <c r="C12" s="183" t="str">
        <f>Import.Município</f>
        <v>CORONEL VIVIDA - PR</v>
      </c>
      <c r="D12" s="184"/>
      <c r="E12" s="185"/>
    </row>
    <row r="13" spans="1:5" x14ac:dyDescent="0.25">
      <c r="A13" s="34"/>
      <c r="B13" s="34"/>
      <c r="C13" s="35"/>
      <c r="D13" s="34"/>
      <c r="E13" s="34"/>
    </row>
    <row r="14" spans="1:5" ht="15" customHeight="1" x14ac:dyDescent="0.25">
      <c r="A14" s="83" t="s">
        <v>34</v>
      </c>
      <c r="B14" s="172" t="str">
        <f>ORÇAMENTO!A7</f>
        <v>OBJETO: Construção de ponte em concreto armado sobre o Rio Envolvido, com 16,00 metros de comprimento por 6,25 metros de largura. Coronel Vivida-PR</v>
      </c>
      <c r="C14" s="174" t="str">
        <f>ORÇAMENTO!A8</f>
        <v xml:space="preserve">LOCALIZAÇÃO: Entre a Comunidade de Rio Quieto e o Distrito de Vista Alegre, sendo as Coordenadas: -25.968883° -52.701086°. </v>
      </c>
      <c r="D14" s="175"/>
      <c r="E14" s="176"/>
    </row>
    <row r="15" spans="1:5" ht="47.25" customHeight="1" x14ac:dyDescent="0.25">
      <c r="A15" s="36" t="s">
        <v>66</v>
      </c>
      <c r="B15" s="173"/>
      <c r="C15" s="177"/>
      <c r="D15" s="178"/>
      <c r="E15" s="179"/>
    </row>
    <row r="16" spans="1:5" x14ac:dyDescent="0.25">
      <c r="A16" s="37"/>
      <c r="B16" s="37"/>
      <c r="C16" s="38"/>
      <c r="D16" s="38"/>
      <c r="E16" s="37"/>
    </row>
    <row r="17" spans="1:12" x14ac:dyDescent="0.25">
      <c r="A17" s="39" t="s">
        <v>35</v>
      </c>
      <c r="B17" s="37"/>
      <c r="C17" s="38"/>
      <c r="D17" s="38"/>
      <c r="E17" s="37"/>
    </row>
    <row r="18" spans="1:12" ht="15.75" thickBot="1" x14ac:dyDescent="0.3">
      <c r="A18" s="187" t="s">
        <v>36</v>
      </c>
      <c r="B18" s="187"/>
      <c r="C18" s="187"/>
      <c r="D18" s="187"/>
      <c r="E18" s="187"/>
    </row>
    <row r="19" spans="1:12" ht="16.5" thickBot="1" x14ac:dyDescent="0.3">
      <c r="A19" s="40"/>
      <c r="B19" s="40"/>
      <c r="C19" s="40"/>
      <c r="D19" s="40"/>
      <c r="E19" s="40"/>
      <c r="H19" s="135" t="s">
        <v>71</v>
      </c>
      <c r="I19" s="136"/>
      <c r="J19" s="136"/>
      <c r="K19" s="137"/>
    </row>
    <row r="20" spans="1:12" ht="15.75" x14ac:dyDescent="0.25">
      <c r="A20" s="41" t="s">
        <v>37</v>
      </c>
      <c r="B20" s="42"/>
      <c r="C20" s="42"/>
      <c r="D20" s="43" t="s">
        <v>38</v>
      </c>
      <c r="E20" s="43" t="s">
        <v>39</v>
      </c>
      <c r="H20" s="109" t="s">
        <v>72</v>
      </c>
      <c r="I20" s="110" t="s">
        <v>73</v>
      </c>
      <c r="J20" s="110" t="s">
        <v>74</v>
      </c>
      <c r="K20" s="111" t="s">
        <v>75</v>
      </c>
    </row>
    <row r="21" spans="1:12" ht="15" customHeight="1" x14ac:dyDescent="0.25">
      <c r="A21" s="44" t="s">
        <v>40</v>
      </c>
      <c r="B21" s="45"/>
      <c r="C21" s="45"/>
      <c r="D21" s="46" t="s">
        <v>41</v>
      </c>
      <c r="E21" s="47">
        <v>4.5199999999999997E-2</v>
      </c>
      <c r="H21" s="102" t="s">
        <v>76</v>
      </c>
      <c r="I21" s="96">
        <v>3.7999999999999999E-2</v>
      </c>
      <c r="J21" s="97">
        <v>4.0099999999999997E-2</v>
      </c>
      <c r="K21" s="103">
        <v>4.6699999999999998E-2</v>
      </c>
    </row>
    <row r="22" spans="1:12" ht="15.75" x14ac:dyDescent="0.25">
      <c r="A22" s="48" t="s">
        <v>42</v>
      </c>
      <c r="B22" s="49"/>
      <c r="C22" s="49"/>
      <c r="D22" s="50" t="s">
        <v>43</v>
      </c>
      <c r="E22" s="51">
        <v>6.7000000000000002E-3</v>
      </c>
      <c r="H22" s="102" t="s">
        <v>77</v>
      </c>
      <c r="I22" s="98">
        <v>3.2000000000000002E-3</v>
      </c>
      <c r="J22" s="99">
        <v>4.0000000000000001E-3</v>
      </c>
      <c r="K22" s="104">
        <v>7.4000000000000003E-3</v>
      </c>
    </row>
    <row r="23" spans="1:12" ht="15.75" x14ac:dyDescent="0.25">
      <c r="A23" s="48" t="s">
        <v>44</v>
      </c>
      <c r="B23" s="49"/>
      <c r="C23" s="49"/>
      <c r="D23" s="50" t="s">
        <v>45</v>
      </c>
      <c r="E23" s="51">
        <v>8.9999999999999993E-3</v>
      </c>
      <c r="H23" s="102" t="s">
        <v>78</v>
      </c>
      <c r="I23" s="98">
        <v>5.0000000000000001E-3</v>
      </c>
      <c r="J23" s="99">
        <v>5.5999999999999999E-3</v>
      </c>
      <c r="K23" s="104">
        <v>9.7000000000000003E-3</v>
      </c>
    </row>
    <row r="24" spans="1:12" ht="15.75" x14ac:dyDescent="0.25">
      <c r="A24" s="48" t="s">
        <v>46</v>
      </c>
      <c r="B24" s="49"/>
      <c r="C24" s="49"/>
      <c r="D24" s="50" t="s">
        <v>47</v>
      </c>
      <c r="E24" s="51">
        <v>1.06E-2</v>
      </c>
      <c r="H24" s="102" t="s">
        <v>79</v>
      </c>
      <c r="I24" s="98">
        <v>1.0200000000000001E-2</v>
      </c>
      <c r="J24" s="99">
        <v>1.11E-2</v>
      </c>
      <c r="K24" s="104">
        <v>1.21E-2</v>
      </c>
    </row>
    <row r="25" spans="1:12" ht="16.5" thickBot="1" x14ac:dyDescent="0.3">
      <c r="A25" s="52" t="s">
        <v>48</v>
      </c>
      <c r="B25" s="53"/>
      <c r="C25" s="53"/>
      <c r="D25" s="50" t="s">
        <v>49</v>
      </c>
      <c r="E25" s="54">
        <v>8.1600000000000006E-2</v>
      </c>
      <c r="H25" s="102" t="s">
        <v>80</v>
      </c>
      <c r="I25" s="100">
        <v>6.6400000000000001E-2</v>
      </c>
      <c r="J25" s="101">
        <v>7.2999999999999995E-2</v>
      </c>
      <c r="K25" s="105">
        <v>8.6900000000000005E-2</v>
      </c>
    </row>
    <row r="26" spans="1:12" ht="15.75" x14ac:dyDescent="0.25">
      <c r="A26" s="52" t="s">
        <v>50</v>
      </c>
      <c r="B26" s="55" t="s">
        <v>51</v>
      </c>
      <c r="C26" s="56"/>
      <c r="D26" s="57" t="s">
        <v>52</v>
      </c>
      <c r="E26" s="54">
        <v>6.4999999999999997E-3</v>
      </c>
      <c r="H26" s="102" t="s">
        <v>82</v>
      </c>
      <c r="I26" s="133"/>
      <c r="J26" s="133"/>
      <c r="K26" s="134"/>
      <c r="L26" s="106">
        <v>3.6499999999999998E-2</v>
      </c>
    </row>
    <row r="27" spans="1:12" ht="15.75" x14ac:dyDescent="0.25">
      <c r="A27" s="58"/>
      <c r="B27" s="55" t="s">
        <v>53</v>
      </c>
      <c r="C27" s="56"/>
      <c r="D27" s="57"/>
      <c r="E27" s="54">
        <v>0.03</v>
      </c>
      <c r="H27" s="166" t="s">
        <v>83</v>
      </c>
      <c r="I27" s="167"/>
      <c r="J27" s="167"/>
      <c r="K27" s="168"/>
      <c r="L27" s="107">
        <v>0.03</v>
      </c>
    </row>
    <row r="28" spans="1:12" ht="16.5" thickBot="1" x14ac:dyDescent="0.3">
      <c r="A28" s="58"/>
      <c r="B28" s="55" t="s">
        <v>54</v>
      </c>
      <c r="C28" s="56"/>
      <c r="D28" s="57"/>
      <c r="E28" s="59">
        <f>IF(A18=" - Fornecimento de Materiais e Equipamentos (Aquisição direta)",0,ROUND(E37*D38,4))</f>
        <v>0.03</v>
      </c>
      <c r="H28" s="169" t="s">
        <v>81</v>
      </c>
      <c r="I28" s="170"/>
      <c r="J28" s="170"/>
      <c r="K28" s="171"/>
      <c r="L28" s="108">
        <v>4.4999999999999998E-2</v>
      </c>
    </row>
    <row r="29" spans="1:12" x14ac:dyDescent="0.25">
      <c r="A29" s="58"/>
      <c r="B29" s="60" t="s">
        <v>55</v>
      </c>
      <c r="C29" s="61"/>
      <c r="D29" s="57"/>
      <c r="E29" s="62">
        <v>0</v>
      </c>
    </row>
    <row r="30" spans="1:12" x14ac:dyDescent="0.25">
      <c r="A30" s="63" t="s">
        <v>56</v>
      </c>
      <c r="B30" s="63"/>
      <c r="C30" s="63"/>
      <c r="D30" s="63"/>
      <c r="E30" s="64">
        <f>IF(A18=" - Fornecimento de Materiais e Equipamentos (Aquisição direta)",0,ROUND((((1+SUM(E$21:E$23))*(1+E$24)*(1+E$25))/(1-SUM(E$26:E$28)))-1,4))</f>
        <v>0.2422</v>
      </c>
    </row>
    <row r="31" spans="1:12" x14ac:dyDescent="0.25">
      <c r="A31" s="65" t="s">
        <v>57</v>
      </c>
      <c r="B31" s="66"/>
      <c r="C31" s="66"/>
      <c r="D31" s="66"/>
      <c r="E31" s="67">
        <f>IF(A18=" - Fornecimento de Materiais e Equipamentos (Aquisição direta)",0,ROUND((((1+SUM(E$21:E$23))*(1+E$24)*(1+E$25))/(1-SUM(E$26:E$29)))-1,4))</f>
        <v>0.2422</v>
      </c>
    </row>
    <row r="32" spans="1:12" x14ac:dyDescent="0.25">
      <c r="A32" s="40"/>
      <c r="B32" s="40"/>
      <c r="C32" s="40"/>
      <c r="D32" s="40"/>
      <c r="E32" s="40"/>
    </row>
    <row r="33" spans="1:5" x14ac:dyDescent="0.25">
      <c r="A33" s="40" t="s">
        <v>58</v>
      </c>
      <c r="B33" s="40"/>
      <c r="C33" s="40"/>
      <c r="D33" s="40"/>
      <c r="E33" s="40"/>
    </row>
    <row r="34" spans="1:5" x14ac:dyDescent="0.25">
      <c r="A34" s="40"/>
      <c r="B34" s="40"/>
      <c r="C34" s="40"/>
      <c r="D34" s="40"/>
      <c r="E34" s="40"/>
    </row>
    <row r="35" spans="1:5" x14ac:dyDescent="0.25">
      <c r="A35" s="188" t="str">
        <f>IF(AND(A18=" - Fornecimento de Materiais e Equipamentos (Aquisição direta)",E$31=0),"",IF(OR($AI$10&lt;$AK$10,$AI$10&gt;$AL$10)=TRUE(),$AK$21,""))</f>
        <v/>
      </c>
      <c r="B35" s="188"/>
      <c r="C35" s="188"/>
      <c r="D35" s="188"/>
      <c r="E35" s="188"/>
    </row>
    <row r="36" spans="1:5" x14ac:dyDescent="0.25">
      <c r="A36" s="68"/>
      <c r="B36" s="68"/>
      <c r="C36" s="68"/>
      <c r="D36" s="68"/>
      <c r="E36" s="68"/>
    </row>
    <row r="37" spans="1:5" ht="15.75" customHeight="1" x14ac:dyDescent="0.25">
      <c r="A37" s="189" t="s">
        <v>59</v>
      </c>
      <c r="B37" s="190"/>
      <c r="C37" s="190"/>
      <c r="D37" s="190"/>
      <c r="E37" s="69">
        <v>0.6</v>
      </c>
    </row>
    <row r="38" spans="1:5" x14ac:dyDescent="0.25">
      <c r="A38" s="189" t="s">
        <v>60</v>
      </c>
      <c r="B38" s="190"/>
      <c r="C38" s="190"/>
      <c r="D38" s="69">
        <v>0.05</v>
      </c>
      <c r="E38" s="68"/>
    </row>
    <row r="39" spans="1:5" x14ac:dyDescent="0.25">
      <c r="A39" s="70"/>
      <c r="B39" s="71"/>
      <c r="C39" s="71"/>
      <c r="D39" s="72"/>
      <c r="E39" s="68"/>
    </row>
    <row r="40" spans="1:5" x14ac:dyDescent="0.25">
      <c r="A40" s="191" t="s">
        <v>61</v>
      </c>
      <c r="B40" s="192"/>
      <c r="C40" s="192"/>
      <c r="D40" s="192"/>
      <c r="E40" s="192"/>
    </row>
    <row r="43" spans="1:5" x14ac:dyDescent="0.25">
      <c r="A43" s="73"/>
      <c r="B43" s="74"/>
      <c r="C43" s="75"/>
      <c r="D43" s="75"/>
      <c r="E43" s="75"/>
    </row>
    <row r="44" spans="1:5" x14ac:dyDescent="0.25">
      <c r="A44" s="40" t="s">
        <v>70</v>
      </c>
      <c r="B44" s="40"/>
      <c r="C44" s="53"/>
      <c r="D44" s="40"/>
      <c r="E44" s="40"/>
    </row>
    <row r="45" spans="1:5" x14ac:dyDescent="0.25">
      <c r="A45" s="186" t="s">
        <v>67</v>
      </c>
      <c r="B45" s="186"/>
      <c r="C45" s="186"/>
      <c r="D45" s="76" t="s">
        <v>62</v>
      </c>
      <c r="E45" s="77" t="s">
        <v>256</v>
      </c>
    </row>
    <row r="46" spans="1:5" x14ac:dyDescent="0.25">
      <c r="A46" s="186" t="s">
        <v>84</v>
      </c>
      <c r="B46" s="186"/>
      <c r="C46" s="186"/>
      <c r="D46" s="40"/>
      <c r="E46" s="40"/>
    </row>
    <row r="47" spans="1:5" x14ac:dyDescent="0.25">
      <c r="A47" s="40"/>
      <c r="B47" s="78"/>
      <c r="C47" s="79"/>
      <c r="D47" s="40"/>
      <c r="E47" s="40"/>
    </row>
  </sheetData>
  <sheetProtection algorithmName="SHA-512" hashValue="pI0I/ZrUtlGtcjuOB5kom/82fVP/zq9lc/9PAaGs8/bNJRP+MG1w2fddVVlg1sGRDJ+gdyRffDHGjwhw1yyPDQ==" saltValue="P46FIWVf9JEy6TpSNt7y+w==" spinCount="100000" sheet="1" objects="1" scenarios="1"/>
  <mergeCells count="14">
    <mergeCell ref="A45:C45"/>
    <mergeCell ref="A46:C46"/>
    <mergeCell ref="A18:E18"/>
    <mergeCell ref="A35:E35"/>
    <mergeCell ref="A37:D37"/>
    <mergeCell ref="A38:C38"/>
    <mergeCell ref="A40:E40"/>
    <mergeCell ref="A8:C8"/>
    <mergeCell ref="H27:K27"/>
    <mergeCell ref="H28:K28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engenharia1</cp:lastModifiedBy>
  <cp:lastPrinted>2023-11-10T19:34:03Z</cp:lastPrinted>
  <dcterms:created xsi:type="dcterms:W3CDTF">2013-05-17T17:26:46Z</dcterms:created>
  <dcterms:modified xsi:type="dcterms:W3CDTF">2023-11-13T18:10:10Z</dcterms:modified>
</cp:coreProperties>
</file>