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3 - PAV ASFÁLTICA\03 - RODOVIA MARGINAL BR158 E 373\1ª ETAPA DOCUMENTOS APROVADOS 11_2023\"/>
    </mc:Choice>
  </mc:AlternateContent>
  <xr:revisionPtr revIDLastSave="0" documentId="13_ncr:1_{70FEDFF2-2723-4F70-92AA-43F9D2CF0A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ORÇAMENTO!$A$10:$G$109</definedName>
    <definedName name="_xlnm.Print_Area" localSheetId="2">BDI!$A$1:$E$46</definedName>
    <definedName name="_xlnm.Print_Area" localSheetId="1">CRONOGRAMA!$A$1:$AB$59</definedName>
    <definedName name="_xlnm.Print_Area" localSheetId="0">ORÇAMENTO!$A$1:$G$117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I108" i="1" l="1"/>
  <c r="F108" i="1" s="1"/>
  <c r="G108" i="1" s="1"/>
  <c r="I107" i="1"/>
  <c r="F107" i="1" s="1"/>
  <c r="G107" i="1" s="1"/>
  <c r="G106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2" i="1"/>
  <c r="I106" i="1"/>
  <c r="F106" i="1" s="1"/>
  <c r="G15" i="1" l="1"/>
  <c r="G12" i="1"/>
  <c r="G16" i="1"/>
  <c r="E31" i="5"/>
  <c r="E30" i="5"/>
  <c r="B24" i="2"/>
  <c r="B23" i="2"/>
  <c r="B22" i="2"/>
  <c r="B21" i="2"/>
  <c r="B20" i="2"/>
  <c r="B19" i="2"/>
  <c r="B18" i="2"/>
  <c r="G13" i="1"/>
  <c r="G1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2" i="1"/>
  <c r="G33" i="1"/>
  <c r="G34" i="1"/>
  <c r="G35" i="1"/>
  <c r="G36" i="1"/>
  <c r="G37" i="1"/>
  <c r="G38" i="1"/>
  <c r="G39" i="1"/>
  <c r="G40" i="1"/>
  <c r="G43" i="1"/>
  <c r="G44" i="1"/>
  <c r="G45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5" i="1"/>
  <c r="G66" i="1"/>
  <c r="G67" i="1"/>
  <c r="G68" i="1"/>
  <c r="G69" i="1"/>
  <c r="G73" i="1"/>
  <c r="G74" i="1"/>
  <c r="G75" i="1"/>
  <c r="G76" i="1"/>
  <c r="G77" i="1"/>
  <c r="G78" i="1"/>
  <c r="G79" i="1"/>
  <c r="G80" i="1"/>
  <c r="G81" i="1"/>
  <c r="G82" i="1"/>
  <c r="G83" i="1"/>
  <c r="G84" i="1"/>
  <c r="G87" i="1"/>
  <c r="G88" i="1"/>
  <c r="G89" i="1"/>
  <c r="G90" i="1"/>
  <c r="G91" i="1"/>
  <c r="G92" i="1"/>
  <c r="G93" i="1"/>
  <c r="G94" i="1"/>
  <c r="G95" i="1"/>
  <c r="G96" i="1"/>
  <c r="G97" i="1"/>
  <c r="G98" i="1"/>
  <c r="I12" i="1"/>
  <c r="B17" i="2"/>
  <c r="F17" i="2"/>
  <c r="H17" i="2" s="1"/>
  <c r="J17" i="2" s="1"/>
  <c r="L17" i="2" s="1"/>
  <c r="N17" i="2" s="1"/>
  <c r="P17" i="2" s="1"/>
  <c r="R17" i="2" s="1"/>
  <c r="T17" i="2" s="1"/>
  <c r="V17" i="2" s="1"/>
  <c r="X17" i="2" s="1"/>
  <c r="Z17" i="2" s="1"/>
  <c r="AB17" i="2" s="1"/>
  <c r="AE17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Z18" i="2" s="1"/>
  <c r="AB18" i="2" s="1"/>
  <c r="AE18" i="2" s="1"/>
  <c r="F19" i="2"/>
  <c r="H19" i="2" s="1"/>
  <c r="J19" i="2" s="1"/>
  <c r="L19" i="2" s="1"/>
  <c r="N19" i="2" s="1"/>
  <c r="P19" i="2" s="1"/>
  <c r="R19" i="2" s="1"/>
  <c r="T19" i="2" s="1"/>
  <c r="V19" i="2" s="1"/>
  <c r="X19" i="2" s="1"/>
  <c r="Z19" i="2" s="1"/>
  <c r="AB19" i="2" s="1"/>
  <c r="AE19" i="2" s="1"/>
  <c r="F20" i="2"/>
  <c r="H20" i="2" s="1"/>
  <c r="J20" i="2" s="1"/>
  <c r="L20" i="2" s="1"/>
  <c r="N20" i="2" s="1"/>
  <c r="P20" i="2" s="1"/>
  <c r="R20" i="2" s="1"/>
  <c r="T20" i="2" s="1"/>
  <c r="V20" i="2" s="1"/>
  <c r="X20" i="2" s="1"/>
  <c r="Z20" i="2" s="1"/>
  <c r="AB20" i="2" s="1"/>
  <c r="AE20" i="2" s="1"/>
  <c r="F21" i="2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AB21" i="2" s="1"/>
  <c r="AE21" i="2" s="1"/>
  <c r="F22" i="2"/>
  <c r="H22" i="2" s="1"/>
  <c r="J22" i="2" s="1"/>
  <c r="L22" i="2" s="1"/>
  <c r="N22" i="2" s="1"/>
  <c r="F23" i="2"/>
  <c r="H23" i="2" s="1"/>
  <c r="J23" i="2" s="1"/>
  <c r="L23" i="2" s="1"/>
  <c r="N23" i="2" s="1"/>
  <c r="P23" i="2" s="1"/>
  <c r="R23" i="2" s="1"/>
  <c r="T23" i="2" s="1"/>
  <c r="V23" i="2" s="1"/>
  <c r="X23" i="2" s="1"/>
  <c r="Z23" i="2" s="1"/>
  <c r="AB23" i="2" s="1"/>
  <c r="AE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AB24" i="2" s="1"/>
  <c r="AE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G70" i="1" s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G99" i="1" s="1"/>
  <c r="I100" i="1"/>
  <c r="G100" i="1" s="1"/>
  <c r="I101" i="1"/>
  <c r="G101" i="1" s="1"/>
  <c r="I102" i="1"/>
  <c r="G102" i="1" s="1"/>
  <c r="I103" i="1"/>
  <c r="I104" i="1"/>
  <c r="I105" i="1"/>
  <c r="I109" i="1"/>
  <c r="F109" i="1" s="1"/>
  <c r="G109" i="1" s="1"/>
  <c r="F105" i="1" l="1"/>
  <c r="G105" i="1" s="1"/>
  <c r="H64" i="1"/>
  <c r="C21" i="2" s="1"/>
  <c r="G86" i="1"/>
  <c r="H86" i="1"/>
  <c r="C23" i="2" s="1"/>
  <c r="H72" i="1"/>
  <c r="C22" i="2" s="1"/>
  <c r="G72" i="1"/>
  <c r="G64" i="1"/>
  <c r="H47" i="1"/>
  <c r="C20" i="2" s="1"/>
  <c r="G47" i="1"/>
  <c r="H42" i="1"/>
  <c r="C19" i="2" s="1"/>
  <c r="G42" i="1"/>
  <c r="H31" i="1"/>
  <c r="C18" i="2" s="1"/>
  <c r="G31" i="1"/>
  <c r="H11" i="1"/>
  <c r="C17" i="2" s="1"/>
  <c r="G11" i="1"/>
  <c r="P22" i="2"/>
  <c r="R22" i="2" s="1"/>
  <c r="T22" i="2" s="1"/>
  <c r="V22" i="2" s="1"/>
  <c r="X22" i="2" s="1"/>
  <c r="Z22" i="2" s="1"/>
  <c r="AB22" i="2" s="1"/>
  <c r="AE22" i="2" s="1"/>
  <c r="AE37" i="2"/>
  <c r="AE29" i="2"/>
  <c r="R38" i="2"/>
  <c r="T38" i="2" s="1"/>
  <c r="V38" i="2" s="1"/>
  <c r="X38" i="2" s="1"/>
  <c r="Z38" i="2" s="1"/>
  <c r="AB38" i="2" s="1"/>
  <c r="AE38" i="2"/>
  <c r="AE33" i="2"/>
  <c r="AE25" i="2"/>
  <c r="AE40" i="2"/>
  <c r="AE32" i="2"/>
  <c r="AE39" i="2"/>
  <c r="AE31" i="2"/>
  <c r="AE30" i="2"/>
  <c r="AE36" i="2"/>
  <c r="AE28" i="2"/>
  <c r="AE35" i="2"/>
  <c r="AE27" i="2"/>
  <c r="AE34" i="2"/>
  <c r="AE26" i="2"/>
  <c r="C14" i="5"/>
  <c r="B14" i="5"/>
  <c r="H104" i="1" l="1"/>
  <c r="C24" i="2" s="1"/>
  <c r="G104" i="1"/>
  <c r="G111" i="1"/>
  <c r="F41" i="2"/>
  <c r="H41" i="2" s="1"/>
  <c r="J41" i="2" s="1"/>
  <c r="L41" i="2" s="1"/>
  <c r="N41" i="2" s="1"/>
  <c r="P41" i="2" s="1"/>
  <c r="AE41" i="2" s="1"/>
  <c r="F42" i="2"/>
  <c r="H42" i="2" s="1"/>
  <c r="J42" i="2" s="1"/>
  <c r="L42" i="2" s="1"/>
  <c r="N42" i="2" s="1"/>
  <c r="P42" i="2" s="1"/>
  <c r="AE42" i="2" s="1"/>
  <c r="F43" i="2"/>
  <c r="H43" i="2" s="1"/>
  <c r="J43" i="2" s="1"/>
  <c r="L43" i="2" s="1"/>
  <c r="N43" i="2" s="1"/>
  <c r="P43" i="2" s="1"/>
  <c r="R43" i="2" l="1"/>
  <c r="T43" i="2" s="1"/>
  <c r="V43" i="2" s="1"/>
  <c r="X43" i="2" s="1"/>
  <c r="Z43" i="2" s="1"/>
  <c r="AB43" i="2" s="1"/>
  <c r="R42" i="2"/>
  <c r="T42" i="2" s="1"/>
  <c r="V42" i="2" s="1"/>
  <c r="X42" i="2" s="1"/>
  <c r="Z42" i="2" s="1"/>
  <c r="AB42" i="2" s="1"/>
  <c r="R41" i="2"/>
  <c r="T41" i="2" s="1"/>
  <c r="V41" i="2" s="1"/>
  <c r="X41" i="2" s="1"/>
  <c r="Z41" i="2" s="1"/>
  <c r="AB41" i="2" s="1"/>
  <c r="E28" i="5"/>
  <c r="C12" i="5"/>
  <c r="A12" i="2"/>
  <c r="C45" i="2" l="1"/>
  <c r="A35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AA44" i="2" l="1"/>
  <c r="AA45" i="2" s="1"/>
  <c r="W44" i="2"/>
  <c r="W45" i="2" s="1"/>
  <c r="Y44" i="2"/>
  <c r="Y45" i="2" s="1"/>
  <c r="G44" i="2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  <c r="W46" i="2" s="1"/>
  <c r="Y46" i="2" s="1"/>
  <c r="AA46" i="2" s="1"/>
</calcChain>
</file>

<file path=xl/sharedStrings.xml><?xml version="1.0" encoding="utf-8"?>
<sst xmlns="http://schemas.openxmlformats.org/spreadsheetml/2006/main" count="397" uniqueCount="291">
  <si>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</si>
  <si>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</si>
  <si>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</si>
  <si>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</si>
  <si>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</si>
  <si>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</si>
  <si>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</si>
  <si>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</si>
  <si>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</si>
  <si>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</si>
  <si>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</si>
  <si>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</si>
  <si>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</si>
  <si>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</si>
  <si>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</si>
  <si>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</si>
  <si>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</si>
  <si>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</si>
  <si>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</si>
  <si>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</si>
  <si>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</si>
  <si>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</si>
  <si>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</si>
  <si>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</si>
  <si>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</si>
  <si>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</si>
  <si>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</si>
  <si>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</si>
  <si>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</si>
  <si>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</si>
  <si>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</si>
  <si>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</si>
  <si>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</si>
  <si>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</si>
  <si>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</si>
  <si>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</si>
  <si>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</si>
  <si>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</si>
  <si>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</si>
  <si>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AC</t>
  </si>
  <si>
    <t>S+G</t>
  </si>
  <si>
    <t>R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</si>
  <si>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</si>
  <si>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</si>
  <si>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</si>
  <si>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</si>
  <si>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</si>
  <si>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</si>
  <si>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</si>
  <si>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</si>
  <si>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</si>
  <si>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</si>
  <si>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</si>
  <si>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</si>
  <si>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</si>
  <si>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</si>
  <si>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</si>
  <si>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</si>
  <si>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</si>
  <si>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</si>
  <si>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</si>
  <si>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</si>
  <si>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</si>
  <si>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</si>
  <si>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CPF/CNPJ ou Crea</t>
  </si>
  <si>
    <t>Programa</t>
  </si>
  <si>
    <t>Mês 07</t>
  </si>
  <si>
    <t>Mês 08</t>
  </si>
  <si>
    <t>Mês 09</t>
  </si>
  <si>
    <t/>
  </si>
  <si>
    <t>PAVIMENTAÇÃO</t>
  </si>
  <si>
    <t>GRUPO 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</si>
  <si>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</si>
  <si>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</si>
  <si>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</si>
  <si>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</si>
  <si>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</si>
  <si>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</si>
  <si>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</si>
  <si>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</si>
  <si>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</si>
  <si>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</si>
  <si>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</si>
  <si>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</si>
  <si>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</si>
  <si>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</si>
  <si>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</si>
  <si>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</si>
  <si>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</si>
  <si>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</si>
  <si>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GRUPO 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</si>
  <si>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</si>
  <si>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</si>
  <si>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</si>
  <si>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</si>
  <si>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</si>
  <si>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</si>
  <si>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</si>
  <si>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</si>
  <si>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</si>
  <si>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GRUPO 3</t>
  </si>
  <si>
    <t>3.1</t>
  </si>
  <si>
    <t>3.2</t>
  </si>
  <si>
    <t>3.3</t>
  </si>
  <si>
    <t>GRUPO 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</si>
  <si>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</si>
  <si>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</si>
  <si>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</si>
  <si>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</si>
  <si>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</si>
  <si>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</si>
  <si>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</si>
  <si>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</si>
  <si>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</si>
  <si>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</si>
  <si>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</si>
  <si>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</si>
  <si>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</si>
  <si>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</si>
  <si>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</si>
  <si>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GRUPO 5</t>
  </si>
  <si>
    <t>5.1</t>
  </si>
  <si>
    <t>5.2</t>
  </si>
  <si>
    <t>5.3</t>
  </si>
  <si>
    <t>5.4</t>
  </si>
  <si>
    <t>5.5</t>
  </si>
  <si>
    <t>5.6</t>
  </si>
  <si>
    <t>GRUPO 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</si>
  <si>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</si>
  <si>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</si>
  <si>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</si>
  <si>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</si>
  <si>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</si>
  <si>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</si>
  <si>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</si>
  <si>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</si>
  <si>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</si>
  <si>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</si>
  <si>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</si>
  <si>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</si>
  <si>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GRUPO 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</si>
  <si>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</si>
  <si>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</si>
  <si>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</si>
  <si>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</si>
  <si>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</si>
  <si>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</si>
  <si>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</si>
  <si>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</si>
  <si>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</si>
  <si>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</si>
  <si>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</si>
  <si>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</si>
  <si>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</si>
  <si>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</si>
  <si>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</si>
  <si>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</si>
  <si>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GRUPO 8</t>
  </si>
  <si>
    <t>8.1</t>
  </si>
  <si>
    <t>8.2</t>
  </si>
  <si>
    <t>COMP 01</t>
  </si>
  <si>
    <t>844000 - DER 02/23</t>
  </si>
  <si>
    <t>COMP 02</t>
  </si>
  <si>
    <t>TERRAPLENAGEM</t>
  </si>
  <si>
    <t>Desmatamento, destocamento, limpeza de área e estocagem do material de limpeza com árvores de diâmetro até 0,15 m</t>
  </si>
  <si>
    <t>Destocamento de árvores com diâmetro de 0,15 a 0,30 m</t>
  </si>
  <si>
    <t>Destocamento de árvores com diâmetro maior que 0,30 m</t>
  </si>
  <si>
    <t>Corte e remoção de árvores</t>
  </si>
  <si>
    <t>Compactação de aterros a 100% do Proctor normal</t>
  </si>
  <si>
    <t>Escavação, carga e transporte de solos moles na distância de 3.000 m - caminho de serviço pavimentado - com caminhão basculante de 14 m³</t>
  </si>
  <si>
    <t>Preenchimento de rebaixo com rachão</t>
  </si>
  <si>
    <t>Escavação, carga e transporte de material de 1ª categoria - DMT de 50 a 200 m - caminho de serviço em leito natural - com escavadeira e caminhão basculante de 14 m³</t>
  </si>
  <si>
    <t>Escavação, carga e transporte de material de 1ª categoria - DMT de 200 a 400 m - caminho de serviço em leito natural - com escavadeira e caminhão basculante de 14 m³</t>
  </si>
  <si>
    <t>Escavação, carga e transporte de material de 1ª categoria - DMT de 600 a 800 m - caminho de serviço em leito natural - com escavadeira e caminhão basculante de 14 m³</t>
  </si>
  <si>
    <t>Escavação, carga e transporte de material de 1ª categoria - DMT de 800 a
1.000 m - caminho de serviço em leito natural - com escavadeira e caminhão basculante de 14 m³</t>
  </si>
  <si>
    <t>Escavação, carga e transporte de material de 2ª categoria - DMT de 200 a 400 m - caminho de serviço em leito natural - com escavadeira e caminhão basculante de 14 m³</t>
  </si>
  <si>
    <t>Escavação, carga e transporte de material de 2 categoria - DMT de 600 a 800 m - caminho de serviço em leito natural - com escavadeira e caminhão basculante de 14 m³</t>
  </si>
  <si>
    <t>Escavação, carga e transporte de material de 2 categoria - DMT de 800 a
1.000 m - caminho de serviço em leito natural - com escavadeira e caminhão basculante de 14 m³</t>
  </si>
  <si>
    <t>Escavação, carga e transporte de material de 2ª categoria na distância de
3.000 m - caminho de serviço em leito natural - com escavadeira e caminhão basculante de 14 m³</t>
  </si>
  <si>
    <t>Transporte com caminhão basculante de 14 m³ - rodovia em leito natural</t>
  </si>
  <si>
    <t>Escavação, carga e transporte de material de 3ª categoria na distância de
3.000 m - caminho de serviço em leito natural com caminhão basculante de 12 m³</t>
  </si>
  <si>
    <t>Regularização compac.subleito 100% PN (A)</t>
  </si>
  <si>
    <t>Remoção mecanizada de camada granular do pavimento</t>
  </si>
  <si>
    <t>Remoção mecanizada de revestimento asfáltico</t>
  </si>
  <si>
    <t>Camada de bloqueio c/ pedra o &lt; 3/4"</t>
  </si>
  <si>
    <t>Sub-base de macadame seco com brita comercial</t>
  </si>
  <si>
    <t>Base de brita graduada com brita comercial</t>
  </si>
  <si>
    <t>Imprimação com emulsão asfáltica - exclusive fornec. da emulsão</t>
  </si>
  <si>
    <t>Pintura de ligação exclusive fornec. da emulsão</t>
  </si>
  <si>
    <t>Concreto asfáltico - faixa C - areia e brita comerciais - excl. forn. do CAP</t>
  </si>
  <si>
    <t>LIGANTES BETUMINOSOS</t>
  </si>
  <si>
    <t>Fornecimento de CAP 50/70</t>
  </si>
  <si>
    <t>Fornecimento de emulsão asfáltica p/imprimação EAI</t>
  </si>
  <si>
    <t>Fornecimento de emulsão RR-1C</t>
  </si>
  <si>
    <t>DRENAGEM E OBRAS DE ARTE CORRENTES</t>
  </si>
  <si>
    <t>Escavação mecânica de vala em material de 1ª categoria</t>
  </si>
  <si>
    <t>Escavação mecânica de vala em material de 2ª categoria</t>
  </si>
  <si>
    <t>Reaterro e compactação com soquete vibratório</t>
  </si>
  <si>
    <t>Corpo de BSTC D = 0,40 m PA3 - areia, brita e pedra de mão comerciais</t>
  </si>
  <si>
    <t>Corpo de BSTC D = 0,60 m PA3 - areia, brita e pedra de mão comerciais</t>
  </si>
  <si>
    <t>Corpo de BSTC D = 0,80 m PA3 - areia, brita e pedra de mão comerciais</t>
  </si>
  <si>
    <t>Boca de BSTC D = 0,80 m - esconsidade 0° - areia e brita comerciais - alas esconsas</t>
  </si>
  <si>
    <t>Boca de saída para dreno longitudinal profundo - BSD 01 - tubo de concreto
perfurado - areia e brita comerciais</t>
  </si>
  <si>
    <t>Dreno longitudinal profundo para corte em rocha - DPR 01 - tubo PEAD e brita comercial</t>
  </si>
  <si>
    <t>Dreno longitudinal profundo para corte em solo - DPS 08 - tubo PEAD e brita comercial</t>
  </si>
  <si>
    <t>Meio-fio de concreto - MFC 01 - areia e brita comerciais - fôrma de madeira</t>
  </si>
  <si>
    <t>Meio-fio de concreto - MFC 08 - areia e brita comerciais - fôrma de madeira</t>
  </si>
  <si>
    <t>Dissipador de energia - DEB 04 - areia, brita e pedra de mão comerciais (BSTC Ø 80)</t>
  </si>
  <si>
    <t>Boca de lobo simples - grelha de concreto - BLSG 02 - areia e brita comerciais</t>
  </si>
  <si>
    <t>Boca de lobo simples - grelha de concreto - BLSG 03 - areia e brita comerciais</t>
  </si>
  <si>
    <t>SERVIÇOS COMPLEMENTARES</t>
  </si>
  <si>
    <t>Enleivamento</t>
  </si>
  <si>
    <t>Defensa semimaleável simples - fornecimento e implantação</t>
  </si>
  <si>
    <t>Remoção de cerca com mourões de concreto</t>
  </si>
  <si>
    <t>Demolição de concreto simples</t>
  </si>
  <si>
    <t>Execução de passeio (calçada) ou piso de concreto com concreto moldado in loco, usinado C20, acabamento convencional, não armado. (Esp. 5 cm)</t>
  </si>
  <si>
    <t>Remanejamento postes linha transmissão</t>
  </si>
  <si>
    <t>SINALIZAÇÃO</t>
  </si>
  <si>
    <t>Placa de advertência em aço, lado de 0,60 m - película retrorrefletiva tipo I + SI
- fornecimento e implantação</t>
  </si>
  <si>
    <t>Placa de regulamentação em aço D = 0,60 m - película retrorrefletiva tipo I + SI
- fornecimento e implantação</t>
  </si>
  <si>
    <t>Placa de regulamentação em aço, R1 lado 0,248 m - película retrorrefletiva
tipo I + SI - fornecimento e implantação</t>
  </si>
  <si>
    <t>Placa de regulamentação em aço, R2 lado 0,60 m - película retrorrefletiva tipo I
+ SI - fornecimento e implantação</t>
  </si>
  <si>
    <t>Placa em aço - 2,00 x 1,00 m - película retrorrefletiva tipo I + I - fornecimento e implantação</t>
  </si>
  <si>
    <t>Suporte metálico galvanizado para placa de advertência ou regulamentação - lado ou diâmetro de 0,60 m - fornecimento e implantação</t>
  </si>
  <si>
    <t>Suporte metálico galvanizado para placa de regulamentação - R1 - lado de 0,248 m - fornecimento e implantação</t>
  </si>
  <si>
    <t>Suporte metálico galvanizado para placa de regulamentação - R2 - lado de 0,60 m - fornecimento e implantação</t>
  </si>
  <si>
    <t>Suporte metálico galvanizado para placas - 2,00 x 1,00 m - fornecimento e implantação</t>
  </si>
  <si>
    <t>Pintura de faixa com tinta acrílica emulsionada em água - espessura de 0,5
mm</t>
  </si>
  <si>
    <t>Pintura de setas e zebrados com tinta acrílica emulsionada em água - espessura de 0,5 mm</t>
  </si>
  <si>
    <t>Tacha refletiva em resina sintética - monodirecional tipo III - com um pino - fornecimento e colocação</t>
  </si>
  <si>
    <t>ILUMINAÇÃO</t>
  </si>
  <si>
    <t>Poste de aço cônico contínuo curvo simples, flangeado, H=9m, inclusive luminária, sem lâmpada - Fornecimento e Instalação.</t>
  </si>
  <si>
    <t>Luminária de LED para iluminação pública, de 181 W até 239 W - Fornecimento e Instalação.</t>
  </si>
  <si>
    <t>Escavação manual para bloco de coroamento ou sapata (incluindo escavação para colocação de fôrmas).</t>
  </si>
  <si>
    <t>Montagem de armadura transversal de estacas de seção circular, diâmetro = 6,30 mm.</t>
  </si>
  <si>
    <t>Estaca escavada mecanicamente, sem fluido estabilizante, com 25cm de diâmetro, concreto lançado por caminhão betoneira (exclusive mobilização e desmobilização).</t>
  </si>
  <si>
    <t>Armação de bloco, viga baldrame ou sapata utilizando aço CA-50 de 6,3mm - montagem.</t>
  </si>
  <si>
    <t>Concretagem de blocos de coroamento e vigas baldrame, FCK 30 MPa, com uso de jerica lançamento, adensamento e acabamento.</t>
  </si>
  <si>
    <t>Caixa enterrada elétrica retangular, em alvenaria com tijolos cerâmicos maciços, fundo com brita, dimensões internas: 0,3x0,3x0,3 m.</t>
  </si>
  <si>
    <t>Eletroduto flexível corrugado, PEAD, DN 50 (1 1/2"), para rede enterrada de distribuição de energia elétrica - Fornecimento e Instalação.</t>
  </si>
  <si>
    <t>Haste de aterramento 3/4 para SPDA - Fornecimento e Instalação.</t>
  </si>
  <si>
    <t>Entrada de energia elétrica, aérea, bifásica, com caixa de sobrepor, cabo de 10 mm2 e disjuntor DIN 50a (não incluso o poste de concreto).</t>
  </si>
  <si>
    <t>Cabo de cobre flexível isolado, 10 mm², anti-chama 0,6/1,0 KV, para circuitos terminais - Fornecimento e Instalação.</t>
  </si>
  <si>
    <t>Escavação mecanizada de vala com prof. até 1,5 m (média montante e jusante/uma composição por trecho), escavadeira (0,8 m3), larg. de 1,5 m a 2,5 m, em solo de 1a categoria, locais com baixo nível de interferência.</t>
  </si>
  <si>
    <t>Reaterro mecanizado de vala com escavadeira hidráulica (capacidade da caçamba: 0,8 m³ / potência: 111 hp), largura até 1,5 m, profundidade de 1,5 a 3,0 m, com solo de 1ª categoria em locais com baixo nível de interferência.</t>
  </si>
  <si>
    <t>Enchimento de areia para dreno, lançamento manual.</t>
  </si>
  <si>
    <t>Administração Local</t>
  </si>
  <si>
    <t>Fornecimento e instalação de placa de obra com chapa galvanizada e estrutura de madeira (dim. 3,00m x 1,50m)</t>
  </si>
  <si>
    <t>m2</t>
  </si>
  <si>
    <t>ud</t>
  </si>
  <si>
    <t>m3</t>
  </si>
  <si>
    <t>tkm</t>
  </si>
  <si>
    <t>t</t>
  </si>
  <si>
    <t>m</t>
  </si>
  <si>
    <t>un</t>
  </si>
  <si>
    <t>kg</t>
  </si>
  <si>
    <t>LOCALIZAÇÃO: RODOVIA BR 373 E RODOVIA BR 158 - ENTRE O TREVO DA ROMÁRIO MARTINS ATÉ O TREVO DA GENEROSO MARQUES</t>
  </si>
  <si>
    <t>OBJETO: CONTRUÇÃO DE VIA MARGINAL A BR-158 E BR-373 - CORONEL VIVIDA - PR</t>
  </si>
  <si>
    <t>Mês 10</t>
  </si>
  <si>
    <t>Mês 11</t>
  </si>
  <si>
    <t>Mês 12</t>
  </si>
  <si>
    <t>DESCRIÇÃO DOS AGRUPADORES
 DE SERVIÇOS</t>
  </si>
  <si>
    <t>CORONEL VIVIDA, XX DE XXXXXXXXXXX DE 2023</t>
  </si>
  <si>
    <t>ADMINSITRAÇÃO CENTRAL</t>
  </si>
  <si>
    <t>DESPESAS FINANCEIRAS</t>
  </si>
  <si>
    <t>SEGUROS E GARANTIAS</t>
  </si>
  <si>
    <t>RISCOS</t>
  </si>
  <si>
    <t>XX/XX/2023</t>
  </si>
  <si>
    <t>Poste de concreto armado de seção duplo T, extensão de 9,00 m, resistência de 1000 DAN, tipo D</t>
  </si>
  <si>
    <t>COMP 03</t>
  </si>
  <si>
    <t>COMP 04</t>
  </si>
  <si>
    <t>Canteiro de Obras</t>
  </si>
  <si>
    <t>Mobilização de Equipamentos</t>
  </si>
  <si>
    <t>Desmobilização de Equipamentos</t>
  </si>
  <si>
    <t>100620 - SINAPI 10/23</t>
  </si>
  <si>
    <t>101659 - SINAPI 10/23</t>
  </si>
  <si>
    <t>96523 - SINAPI 10/23</t>
  </si>
  <si>
    <t>95584 - SINAPI 10/23</t>
  </si>
  <si>
    <t>100896 - SINAPI 10/23</t>
  </si>
  <si>
    <t>96544 - SINAPI 10/23</t>
  </si>
  <si>
    <t>96555 - SINAPI 10/23</t>
  </si>
  <si>
    <t>97886 - SINAPI 10/23</t>
  </si>
  <si>
    <t>97667 - SINAPI 10/23</t>
  </si>
  <si>
    <t>96986 - SINAPI 10/23</t>
  </si>
  <si>
    <t>101497 - SINAPI 10/23</t>
  </si>
  <si>
    <t>41198 - SINAPI-I 10/2023</t>
  </si>
  <si>
    <t>91933 - SINAPI 10/23</t>
  </si>
  <si>
    <t>90091 - SINAPI 10/23</t>
  </si>
  <si>
    <t>93368 - SINAPI 10/23</t>
  </si>
  <si>
    <t>102718 - SINAPI 10/23</t>
  </si>
  <si>
    <t>94991 - SINAPI 10/23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</si>
</sst>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8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14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29" xfId="0" applyFont="1" applyBorder="1"/>
    <xf numFmtId="0" fontId="15" fillId="0" borderId="21" xfId="0" applyFont="1" applyBorder="1"/>
    <xf numFmtId="0" fontId="15" fillId="0" borderId="30" xfId="0" applyFont="1" applyBorder="1" applyAlignment="1">
      <alignment horizontal="center"/>
    </xf>
    <xf numFmtId="10" fontId="15" fillId="7" borderId="30" xfId="1" applyNumberFormat="1" applyFont="1" applyFill="1" applyBorder="1" applyProtection="1">
      <protection locked="0"/>
    </xf>
    <xf numFmtId="0" fontId="15" fillId="0" borderId="24" xfId="0" applyFont="1" applyBorder="1"/>
    <xf numFmtId="0" fontId="15" fillId="0" borderId="5" xfId="0" applyFont="1" applyBorder="1"/>
    <xf numFmtId="0" fontId="15" fillId="0" borderId="31" xfId="0" applyFont="1" applyBorder="1" applyAlignment="1">
      <alignment horizontal="center"/>
    </xf>
    <xf numFmtId="10" fontId="15" fillId="7" borderId="31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3" xfId="0" applyFont="1" applyBorder="1"/>
    <xf numFmtId="10" fontId="15" fillId="7" borderId="32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5" xfId="0" applyFont="1" applyBorder="1"/>
    <xf numFmtId="0" fontId="15" fillId="0" borderId="28" xfId="0" applyFont="1" applyBorder="1" applyAlignment="1">
      <alignment horizontal="center"/>
    </xf>
    <xf numFmtId="0" fontId="15" fillId="0" borderId="12" xfId="0" applyFont="1" applyBorder="1"/>
    <xf numFmtId="10" fontId="15" fillId="0" borderId="31" xfId="1" applyNumberFormat="1" applyFont="1" applyFill="1" applyBorder="1" applyProtection="1"/>
    <xf numFmtId="0" fontId="15" fillId="0" borderId="23" xfId="0" applyFont="1" applyBorder="1"/>
    <xf numFmtId="0" fontId="15" fillId="0" borderId="33" xfId="0" applyFont="1" applyBorder="1"/>
    <xf numFmtId="10" fontId="15" fillId="0" borderId="32" xfId="1" applyNumberFormat="1" applyFont="1" applyFill="1" applyBorder="1" applyAlignment="1" applyProtection="1">
      <alignment horizontal="right"/>
    </xf>
    <xf numFmtId="0" fontId="15" fillId="0" borderId="27" xfId="0" applyFont="1" applyBorder="1"/>
    <xf numFmtId="10" fontId="15" fillId="0" borderId="11" xfId="1" applyNumberFormat="1" applyFont="1" applyFill="1" applyBorder="1"/>
    <xf numFmtId="0" fontId="17" fillId="0" borderId="19" xfId="0" applyFont="1" applyBorder="1"/>
    <xf numFmtId="0" fontId="17" fillId="0" borderId="27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1" xfId="0" applyFont="1" applyBorder="1" applyAlignment="1">
      <alignment vertical="center" wrapText="1"/>
    </xf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3" xfId="0" applyNumberFormat="1" applyFont="1" applyFill="1" applyBorder="1" applyProtection="1">
      <protection locked="0"/>
    </xf>
    <xf numFmtId="4" fontId="1" fillId="4" borderId="22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top"/>
    </xf>
    <xf numFmtId="4" fontId="1" fillId="0" borderId="34" xfId="0" applyNumberFormat="1" applyFont="1" applyBorder="1"/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right" vertical="center"/>
    </xf>
    <xf numFmtId="0" fontId="2" fillId="5" borderId="45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5" fillId="0" borderId="0" xfId="0" applyFont="1" applyAlignment="1">
      <alignment horizontal="center" vertical="center"/>
    </xf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justify" vertical="top" wrapText="1"/>
    </xf>
    <xf numFmtId="4" fontId="2" fillId="8" borderId="2" xfId="0" applyNumberFormat="1" applyFont="1" applyFill="1" applyBorder="1"/>
    <xf numFmtId="164" fontId="2" fillId="8" borderId="2" xfId="2" applyFont="1" applyFill="1" applyBorder="1" applyAlignment="1" applyProtection="1"/>
    <xf numFmtId="0" fontId="1" fillId="8" borderId="2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justify" vertical="top" wrapText="1"/>
    </xf>
    <xf numFmtId="4" fontId="1" fillId="8" borderId="2" xfId="0" applyNumberFormat="1" applyFont="1" applyFill="1" applyBorder="1"/>
    <xf numFmtId="164" fontId="1" fillId="8" borderId="2" xfId="2" applyFont="1" applyFill="1" applyBorder="1" applyAlignment="1" applyProtection="1"/>
    <xf numFmtId="0" fontId="4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4" fontId="1" fillId="0" borderId="4" xfId="0" applyNumberFormat="1" applyFont="1" applyBorder="1"/>
    <xf numFmtId="10" fontId="2" fillId="0" borderId="19" xfId="1" applyNumberFormat="1" applyFont="1" applyBorder="1" applyAlignment="1" applyProtection="1">
      <alignment vertical="center"/>
    </xf>
    <xf numFmtId="10" fontId="2" fillId="0" borderId="39" xfId="1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39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right" vertical="center"/>
    </xf>
    <xf numFmtId="4" fontId="2" fillId="0" borderId="46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6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4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12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16</xdr:row>
      <xdr:rowOff>168054</xdr:rowOff>
    </xdr:from>
    <xdr:to>
      <xdr:col>12</xdr:col>
      <xdr:colOff>19050</xdr:colOff>
      <xdr:row>32</xdr:row>
      <xdr:rowOff>73181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D6D5793-A033-0F7D-BE9C-F8455A4C3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3349404"/>
          <a:ext cx="5848350" cy="29531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0"/>
  <sheetViews>
    <sheetView tabSelected="1" workbookViewId="0">
      <selection activeCell="I20" sqref="I20"/>
    </sheetView>
  </sheetViews>
  <sheetFormatPr defaultRowHeight="15" x14ac:dyDescent="0.25"/>
  <cols>
    <col min="1" max="1" width="7.5703125" bestFit="1" customWidth="1"/>
    <col min="2" max="2" width="18.42578125" bestFit="1" customWidth="1"/>
    <col min="3" max="3" width="80.85546875" bestFit="1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39.7109375" bestFit="1" customWidth="1"/>
    <col min="10" max="10" width="14.5703125" bestFit="1" customWidth="1"/>
    <col min="11" max="11" width="16.5703125" customWidth="1"/>
    <col min="12" max="12" width="12.28515625" bestFit="1" customWidth="1"/>
    <col min="13" max="13" width="11.7109375" bestFit="1" customWidth="1"/>
  </cols>
  <sheetData>
    <row r="1" spans="1:13" x14ac:dyDescent="0.25">
      <c r="A1" s="22"/>
      <c r="B1" s="22"/>
      <c r="C1" s="22"/>
      <c r="D1" s="22"/>
      <c r="E1" s="22"/>
      <c r="F1" s="22"/>
      <c r="G1" s="22"/>
      <c r="K1" s="120" t="s">
        <v>21</v>
      </c>
    </row>
    <row r="2" spans="1:13" x14ac:dyDescent="0.25">
      <c r="A2" s="22"/>
      <c r="B2" s="22"/>
      <c r="C2" s="22"/>
      <c r="D2" s="22"/>
      <c r="E2" s="22"/>
      <c r="F2" s="22"/>
      <c r="G2" s="22"/>
      <c r="I2" s="123" t="s">
        <v>8</v>
      </c>
      <c r="K2" s="121"/>
    </row>
    <row r="3" spans="1:13" x14ac:dyDescent="0.25">
      <c r="A3" s="22"/>
      <c r="B3" s="22"/>
      <c r="C3" s="23"/>
      <c r="D3" s="22"/>
      <c r="E3" s="22"/>
      <c r="F3" s="22"/>
      <c r="G3" s="22"/>
      <c r="I3" s="124"/>
      <c r="K3" s="121"/>
    </row>
    <row r="4" spans="1:13" x14ac:dyDescent="0.25">
      <c r="A4" s="22"/>
      <c r="B4" s="22"/>
      <c r="C4" s="23"/>
      <c r="D4" s="22"/>
      <c r="E4" s="22"/>
      <c r="F4" s="22"/>
      <c r="G4" s="22"/>
      <c r="I4" s="124"/>
      <c r="K4" s="121"/>
    </row>
    <row r="5" spans="1:13" x14ac:dyDescent="0.25">
      <c r="A5" s="22"/>
      <c r="B5" s="22"/>
      <c r="C5" s="22"/>
      <c r="D5" s="22"/>
      <c r="E5" s="22"/>
      <c r="F5" s="22"/>
      <c r="G5" s="22"/>
      <c r="I5" s="124"/>
      <c r="K5" s="121"/>
    </row>
    <row r="6" spans="1:13" x14ac:dyDescent="0.25">
      <c r="A6" s="22"/>
      <c r="B6" s="22"/>
      <c r="C6" s="22"/>
      <c r="D6" s="22"/>
      <c r="E6" s="22"/>
      <c r="F6" s="22"/>
      <c r="G6" s="22"/>
      <c r="I6" s="125"/>
      <c r="K6" s="121"/>
    </row>
    <row r="7" spans="1:13" x14ac:dyDescent="0.25">
      <c r="A7" s="118" t="s">
        <v>257</v>
      </c>
      <c r="B7" s="118"/>
      <c r="C7" s="118"/>
      <c r="D7" s="118"/>
      <c r="E7" s="118"/>
      <c r="F7" s="118"/>
      <c r="G7" s="118"/>
      <c r="K7" s="121"/>
    </row>
    <row r="8" spans="1:13" x14ac:dyDescent="0.25">
      <c r="A8" s="126" t="s">
        <v>256</v>
      </c>
      <c r="B8" s="126"/>
      <c r="C8" s="126"/>
      <c r="D8" s="126"/>
      <c r="E8" s="126"/>
      <c r="F8" s="126"/>
      <c r="G8" s="126"/>
      <c r="K8" s="121"/>
      <c r="L8" s="6" t="s">
        <v>9</v>
      </c>
    </row>
    <row r="9" spans="1:13" x14ac:dyDescent="0.25">
      <c r="A9" s="127"/>
      <c r="B9" s="128"/>
      <c r="C9" s="128"/>
      <c r="D9" s="128"/>
      <c r="E9" s="128"/>
      <c r="F9" s="128"/>
      <c r="G9" s="129"/>
      <c r="K9" s="122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G111</f>
        <v>9116796.3299999945</v>
      </c>
    </row>
    <row r="11" spans="1:13" s="1" customFormat="1" x14ac:dyDescent="0.25">
      <c r="A11" s="104" t="s">
        <v>71</v>
      </c>
      <c r="B11" s="104"/>
      <c r="C11" s="105" t="s">
        <v>163</v>
      </c>
      <c r="D11" s="104"/>
      <c r="E11" s="106"/>
      <c r="F11" s="111"/>
      <c r="G11" s="107">
        <f>SUM(G12:G29)</f>
        <v>1100527.1100000001</v>
      </c>
      <c r="H11" s="100">
        <f>SUM(G12:G29)</f>
        <v>1100527.1100000001</v>
      </c>
      <c r="I11" s="99">
        <f t="shared" ref="I11:I12" si="0">ROUND(L11-(L11*$K$10),2)</f>
        <v>0</v>
      </c>
      <c r="L11" s="6"/>
    </row>
    <row r="12" spans="1:13" s="1" customFormat="1" ht="22.5" x14ac:dyDescent="0.25">
      <c r="A12" s="108" t="s">
        <v>72</v>
      </c>
      <c r="B12" s="108">
        <v>5501700</v>
      </c>
      <c r="C12" s="109" t="s">
        <v>164</v>
      </c>
      <c r="D12" s="108" t="s">
        <v>248</v>
      </c>
      <c r="E12" s="110">
        <v>47466.37</v>
      </c>
      <c r="F12" s="111">
        <f t="shared" ref="F12:F75" si="1">ROUND(I12,2)</f>
        <v>0.63</v>
      </c>
      <c r="G12" s="111">
        <f t="shared" ref="G12" si="2">ROUND(F12*E12,2)</f>
        <v>29903.81</v>
      </c>
      <c r="H12" s="112"/>
      <c r="I12" s="99">
        <f t="shared" si="0"/>
        <v>0.63</v>
      </c>
      <c r="L12" s="6">
        <v>0.63</v>
      </c>
    </row>
    <row r="13" spans="1:13" s="1" customFormat="1" x14ac:dyDescent="0.25">
      <c r="A13" s="108" t="s">
        <v>73</v>
      </c>
      <c r="B13" s="108">
        <v>5501701</v>
      </c>
      <c r="C13" s="109" t="s">
        <v>165</v>
      </c>
      <c r="D13" s="108" t="s">
        <v>249</v>
      </c>
      <c r="E13" s="110">
        <v>174</v>
      </c>
      <c r="F13" s="111">
        <f t="shared" si="1"/>
        <v>46.61</v>
      </c>
      <c r="G13" s="111">
        <f t="shared" ref="G13:G76" si="3">ROUND(F13*E13,2)</f>
        <v>8110.14</v>
      </c>
      <c r="H13" s="112"/>
      <c r="I13" s="99">
        <f t="shared" ref="I13:I109" si="4">ROUND(L13-(L13*$K$10),2)</f>
        <v>46.61</v>
      </c>
      <c r="L13" s="6">
        <v>46.61</v>
      </c>
    </row>
    <row r="14" spans="1:13" s="1" customFormat="1" x14ac:dyDescent="0.25">
      <c r="A14" s="108" t="s">
        <v>74</v>
      </c>
      <c r="B14" s="108">
        <v>5501702</v>
      </c>
      <c r="C14" s="109" t="s">
        <v>166</v>
      </c>
      <c r="D14" s="108" t="s">
        <v>249</v>
      </c>
      <c r="E14" s="110">
        <v>82</v>
      </c>
      <c r="F14" s="111">
        <f t="shared" si="1"/>
        <v>116.53</v>
      </c>
      <c r="G14" s="111">
        <f t="shared" si="3"/>
        <v>9555.4599999999991</v>
      </c>
      <c r="H14" s="112"/>
      <c r="I14" s="99">
        <f t="shared" si="4"/>
        <v>116.53</v>
      </c>
      <c r="L14" s="6">
        <v>116.53</v>
      </c>
    </row>
    <row r="15" spans="1:13" s="1" customFormat="1" x14ac:dyDescent="0.25">
      <c r="A15" s="108" t="s">
        <v>75</v>
      </c>
      <c r="B15" s="108">
        <v>4915768</v>
      </c>
      <c r="C15" s="109" t="s">
        <v>167</v>
      </c>
      <c r="D15" s="108" t="s">
        <v>250</v>
      </c>
      <c r="E15" s="110">
        <v>268.39999999999998</v>
      </c>
      <c r="F15" s="111">
        <f t="shared" si="1"/>
        <v>19.86</v>
      </c>
      <c r="G15" s="111">
        <f t="shared" si="3"/>
        <v>5330.42</v>
      </c>
      <c r="H15" s="112"/>
      <c r="I15" s="99">
        <f t="shared" si="4"/>
        <v>19.86</v>
      </c>
      <c r="L15" s="6">
        <v>19.86</v>
      </c>
    </row>
    <row r="16" spans="1:13" s="1" customFormat="1" x14ac:dyDescent="0.25">
      <c r="A16" s="108" t="s">
        <v>76</v>
      </c>
      <c r="B16" s="108">
        <v>5502978</v>
      </c>
      <c r="C16" s="109" t="s">
        <v>168</v>
      </c>
      <c r="D16" s="108" t="s">
        <v>250</v>
      </c>
      <c r="E16" s="110">
        <v>25993.8</v>
      </c>
      <c r="F16" s="111">
        <f t="shared" si="1"/>
        <v>5.7</v>
      </c>
      <c r="G16" s="111">
        <f t="shared" si="3"/>
        <v>148164.66</v>
      </c>
      <c r="H16" s="112"/>
      <c r="I16" s="99">
        <f t="shared" si="4"/>
        <v>5.7</v>
      </c>
      <c r="L16" s="6">
        <v>5.7</v>
      </c>
    </row>
    <row r="17" spans="1:12" s="1" customFormat="1" ht="22.5" x14ac:dyDescent="0.25">
      <c r="A17" s="108" t="s">
        <v>77</v>
      </c>
      <c r="B17" s="108">
        <v>5502997</v>
      </c>
      <c r="C17" s="109" t="s">
        <v>169</v>
      </c>
      <c r="D17" s="108" t="s">
        <v>250</v>
      </c>
      <c r="E17" s="110">
        <v>910</v>
      </c>
      <c r="F17" s="111">
        <f t="shared" si="1"/>
        <v>26.48</v>
      </c>
      <c r="G17" s="111">
        <f t="shared" si="3"/>
        <v>24096.799999999999</v>
      </c>
      <c r="H17" s="112"/>
      <c r="I17" s="99">
        <f t="shared" si="4"/>
        <v>26.48</v>
      </c>
      <c r="L17" s="6">
        <v>26.48</v>
      </c>
    </row>
    <row r="18" spans="1:12" s="1" customFormat="1" x14ac:dyDescent="0.25">
      <c r="A18" s="108" t="s">
        <v>78</v>
      </c>
      <c r="B18" s="108">
        <v>2003868</v>
      </c>
      <c r="C18" s="109" t="s">
        <v>170</v>
      </c>
      <c r="D18" s="108" t="s">
        <v>250</v>
      </c>
      <c r="E18" s="110">
        <v>910</v>
      </c>
      <c r="F18" s="111">
        <f t="shared" si="1"/>
        <v>141.78</v>
      </c>
      <c r="G18" s="111">
        <f t="shared" si="3"/>
        <v>129019.8</v>
      </c>
      <c r="H18" s="112"/>
      <c r="I18" s="99">
        <f t="shared" si="4"/>
        <v>141.78</v>
      </c>
      <c r="L18" s="6">
        <v>141.78</v>
      </c>
    </row>
    <row r="19" spans="1:12" s="1" customFormat="1" ht="22.5" x14ac:dyDescent="0.25">
      <c r="A19" s="108" t="s">
        <v>79</v>
      </c>
      <c r="B19" s="108">
        <v>5502109</v>
      </c>
      <c r="C19" s="109" t="s">
        <v>171</v>
      </c>
      <c r="D19" s="108" t="s">
        <v>250</v>
      </c>
      <c r="E19" s="110">
        <v>891.09</v>
      </c>
      <c r="F19" s="111">
        <f t="shared" si="1"/>
        <v>6.86</v>
      </c>
      <c r="G19" s="111">
        <f t="shared" si="3"/>
        <v>6112.88</v>
      </c>
      <c r="H19" s="112"/>
      <c r="I19" s="99">
        <f t="shared" si="4"/>
        <v>6.86</v>
      </c>
      <c r="L19" s="6">
        <v>6.86</v>
      </c>
    </row>
    <row r="20" spans="1:12" s="1" customFormat="1" ht="22.5" x14ac:dyDescent="0.25">
      <c r="A20" s="108" t="s">
        <v>80</v>
      </c>
      <c r="B20" s="108">
        <v>5502110</v>
      </c>
      <c r="C20" s="109" t="s">
        <v>172</v>
      </c>
      <c r="D20" s="108" t="s">
        <v>250</v>
      </c>
      <c r="E20" s="110">
        <v>11610.07</v>
      </c>
      <c r="F20" s="111">
        <f t="shared" si="1"/>
        <v>7.28</v>
      </c>
      <c r="G20" s="111">
        <f t="shared" si="3"/>
        <v>84521.31</v>
      </c>
      <c r="H20" s="112"/>
      <c r="I20" s="99">
        <f t="shared" si="4"/>
        <v>7.28</v>
      </c>
      <c r="L20" s="6">
        <v>7.28</v>
      </c>
    </row>
    <row r="21" spans="1:12" s="1" customFormat="1" ht="22.5" x14ac:dyDescent="0.25">
      <c r="A21" s="108" t="s">
        <v>81</v>
      </c>
      <c r="B21" s="108">
        <v>5502112</v>
      </c>
      <c r="C21" s="109" t="s">
        <v>173</v>
      </c>
      <c r="D21" s="108" t="s">
        <v>250</v>
      </c>
      <c r="E21" s="110">
        <v>13239.47</v>
      </c>
      <c r="F21" s="111">
        <f t="shared" si="1"/>
        <v>8.52</v>
      </c>
      <c r="G21" s="111">
        <f t="shared" si="3"/>
        <v>112800.28</v>
      </c>
      <c r="H21" s="112"/>
      <c r="I21" s="99">
        <f t="shared" si="4"/>
        <v>8.52</v>
      </c>
      <c r="L21" s="6">
        <v>8.52</v>
      </c>
    </row>
    <row r="22" spans="1:12" s="1" customFormat="1" ht="22.5" x14ac:dyDescent="0.25">
      <c r="A22" s="108" t="s">
        <v>82</v>
      </c>
      <c r="B22" s="108">
        <v>5502113</v>
      </c>
      <c r="C22" s="109" t="s">
        <v>174</v>
      </c>
      <c r="D22" s="108" t="s">
        <v>250</v>
      </c>
      <c r="E22" s="110">
        <v>5227.46</v>
      </c>
      <c r="F22" s="111">
        <f t="shared" si="1"/>
        <v>8.81</v>
      </c>
      <c r="G22" s="111">
        <f t="shared" si="3"/>
        <v>46053.919999999998</v>
      </c>
      <c r="H22" s="112"/>
      <c r="I22" s="99">
        <f t="shared" si="4"/>
        <v>8.81</v>
      </c>
      <c r="L22" s="6">
        <v>8.81</v>
      </c>
    </row>
    <row r="23" spans="1:12" s="1" customFormat="1" ht="22.5" x14ac:dyDescent="0.25">
      <c r="A23" s="108" t="s">
        <v>83</v>
      </c>
      <c r="B23" s="108">
        <v>5502586</v>
      </c>
      <c r="C23" s="109" t="s">
        <v>175</v>
      </c>
      <c r="D23" s="108" t="s">
        <v>250</v>
      </c>
      <c r="E23" s="110">
        <v>296.92</v>
      </c>
      <c r="F23" s="111">
        <f t="shared" si="1"/>
        <v>10.08</v>
      </c>
      <c r="G23" s="111">
        <f t="shared" si="3"/>
        <v>2992.95</v>
      </c>
      <c r="H23" s="100"/>
      <c r="I23" s="99">
        <f t="shared" si="4"/>
        <v>10.08</v>
      </c>
      <c r="L23" s="6">
        <v>10.08</v>
      </c>
    </row>
    <row r="24" spans="1:12" s="1" customFormat="1" ht="22.5" x14ac:dyDescent="0.25">
      <c r="A24" s="108" t="s">
        <v>84</v>
      </c>
      <c r="B24" s="108">
        <v>5502588</v>
      </c>
      <c r="C24" s="109" t="s">
        <v>176</v>
      </c>
      <c r="D24" s="108" t="s">
        <v>250</v>
      </c>
      <c r="E24" s="110">
        <v>1614.59</v>
      </c>
      <c r="F24" s="111">
        <f t="shared" si="1"/>
        <v>11.75</v>
      </c>
      <c r="G24" s="111">
        <f t="shared" si="3"/>
        <v>18971.43</v>
      </c>
      <c r="H24" s="112"/>
      <c r="I24" s="99">
        <f t="shared" si="4"/>
        <v>11.75</v>
      </c>
      <c r="L24" s="6">
        <v>11.75</v>
      </c>
    </row>
    <row r="25" spans="1:12" s="1" customFormat="1" ht="22.5" x14ac:dyDescent="0.25">
      <c r="A25" s="108" t="s">
        <v>85</v>
      </c>
      <c r="B25" s="108">
        <v>5502589</v>
      </c>
      <c r="C25" s="109" t="s">
        <v>177</v>
      </c>
      <c r="D25" s="108" t="s">
        <v>250</v>
      </c>
      <c r="E25" s="110">
        <v>1753.87</v>
      </c>
      <c r="F25" s="111">
        <f t="shared" si="1"/>
        <v>12.08</v>
      </c>
      <c r="G25" s="111">
        <f t="shared" si="3"/>
        <v>21186.75</v>
      </c>
      <c r="H25" s="112"/>
      <c r="I25" s="99">
        <f t="shared" si="4"/>
        <v>12.08</v>
      </c>
      <c r="L25" s="6">
        <v>12.08</v>
      </c>
    </row>
    <row r="26" spans="1:12" s="1" customFormat="1" ht="22.5" x14ac:dyDescent="0.25">
      <c r="A26" s="108" t="s">
        <v>86</v>
      </c>
      <c r="B26" s="108">
        <v>5502880</v>
      </c>
      <c r="C26" s="109" t="s">
        <v>178</v>
      </c>
      <c r="D26" s="108" t="s">
        <v>250</v>
      </c>
      <c r="E26" s="110">
        <v>2951.02</v>
      </c>
      <c r="F26" s="111">
        <f t="shared" si="1"/>
        <v>17.2</v>
      </c>
      <c r="G26" s="111">
        <f t="shared" si="3"/>
        <v>50757.54</v>
      </c>
      <c r="H26" s="112"/>
      <c r="I26" s="99">
        <f t="shared" si="4"/>
        <v>17.2</v>
      </c>
      <c r="L26" s="6">
        <v>17.2</v>
      </c>
    </row>
    <row r="27" spans="1:12" s="1" customFormat="1" x14ac:dyDescent="0.25">
      <c r="A27" s="108" t="s">
        <v>87</v>
      </c>
      <c r="B27" s="108">
        <v>5915319</v>
      </c>
      <c r="C27" s="109" t="s">
        <v>179</v>
      </c>
      <c r="D27" s="108" t="s">
        <v>251</v>
      </c>
      <c r="E27" s="110">
        <v>3836.33</v>
      </c>
      <c r="F27" s="111">
        <f t="shared" si="1"/>
        <v>0.99</v>
      </c>
      <c r="G27" s="111">
        <f t="shared" si="3"/>
        <v>3797.97</v>
      </c>
      <c r="H27" s="112"/>
      <c r="I27" s="99">
        <f t="shared" si="4"/>
        <v>0.99</v>
      </c>
      <c r="L27" s="6">
        <v>0.99</v>
      </c>
    </row>
    <row r="28" spans="1:12" s="1" customFormat="1" ht="22.5" x14ac:dyDescent="0.25">
      <c r="A28" s="108" t="s">
        <v>88</v>
      </c>
      <c r="B28" s="108">
        <v>5502886</v>
      </c>
      <c r="C28" s="109" t="s">
        <v>180</v>
      </c>
      <c r="D28" s="108" t="s">
        <v>250</v>
      </c>
      <c r="E28" s="110">
        <v>6319.48</v>
      </c>
      <c r="F28" s="111">
        <f t="shared" si="1"/>
        <v>61.38</v>
      </c>
      <c r="G28" s="111">
        <f t="shared" si="3"/>
        <v>387889.68</v>
      </c>
      <c r="H28" s="100"/>
      <c r="I28" s="99">
        <f t="shared" si="4"/>
        <v>61.38</v>
      </c>
      <c r="L28" s="6">
        <v>61.38</v>
      </c>
    </row>
    <row r="29" spans="1:12" s="1" customFormat="1" x14ac:dyDescent="0.25">
      <c r="A29" s="108" t="s">
        <v>89</v>
      </c>
      <c r="B29" s="108">
        <v>5915319</v>
      </c>
      <c r="C29" s="109" t="s">
        <v>179</v>
      </c>
      <c r="D29" s="108" t="s">
        <v>251</v>
      </c>
      <c r="E29" s="110">
        <v>11375.06</v>
      </c>
      <c r="F29" s="111">
        <f t="shared" si="1"/>
        <v>0.99</v>
      </c>
      <c r="G29" s="111">
        <f t="shared" si="3"/>
        <v>11261.31</v>
      </c>
      <c r="H29" s="100"/>
      <c r="I29" s="99">
        <f t="shared" si="4"/>
        <v>0.99</v>
      </c>
      <c r="L29" s="6">
        <v>0.99</v>
      </c>
    </row>
    <row r="30" spans="1:12" s="1" customFormat="1" x14ac:dyDescent="0.25">
      <c r="A30" s="108"/>
      <c r="B30" s="108"/>
      <c r="C30" s="109"/>
      <c r="D30" s="108"/>
      <c r="E30" s="110"/>
      <c r="F30" s="111">
        <f t="shared" si="1"/>
        <v>0</v>
      </c>
      <c r="G30" s="111"/>
      <c r="H30" s="112"/>
      <c r="I30" s="99">
        <f t="shared" si="4"/>
        <v>0</v>
      </c>
      <c r="L30" s="6"/>
    </row>
    <row r="31" spans="1:12" s="1" customFormat="1" x14ac:dyDescent="0.25">
      <c r="A31" s="104" t="s">
        <v>90</v>
      </c>
      <c r="B31" s="104"/>
      <c r="C31" s="105" t="s">
        <v>70</v>
      </c>
      <c r="D31" s="108"/>
      <c r="E31" s="110"/>
      <c r="F31" s="111">
        <f t="shared" si="1"/>
        <v>0</v>
      </c>
      <c r="G31" s="107">
        <f>SUM(G32:G40)</f>
        <v>2870704.22</v>
      </c>
      <c r="H31" s="100">
        <f>SUM(G32:G40)</f>
        <v>2870704.22</v>
      </c>
      <c r="I31" s="99">
        <f t="shared" si="4"/>
        <v>0</v>
      </c>
      <c r="L31" s="6"/>
    </row>
    <row r="32" spans="1:12" s="1" customFormat="1" x14ac:dyDescent="0.25">
      <c r="A32" s="108" t="s">
        <v>91</v>
      </c>
      <c r="B32" s="108">
        <v>4011209</v>
      </c>
      <c r="C32" s="109" t="s">
        <v>181</v>
      </c>
      <c r="D32" s="108" t="s">
        <v>248</v>
      </c>
      <c r="E32" s="110">
        <v>35146.730000000003</v>
      </c>
      <c r="F32" s="111">
        <f t="shared" si="1"/>
        <v>1.33</v>
      </c>
      <c r="G32" s="111">
        <f t="shared" si="3"/>
        <v>46745.15</v>
      </c>
      <c r="H32" s="112"/>
      <c r="I32" s="99">
        <f t="shared" si="4"/>
        <v>1.33</v>
      </c>
      <c r="L32" s="6">
        <v>1.33</v>
      </c>
    </row>
    <row r="33" spans="1:12" s="1" customFormat="1" x14ac:dyDescent="0.25">
      <c r="A33" s="108" t="s">
        <v>92</v>
      </c>
      <c r="B33" s="108">
        <v>4915669</v>
      </c>
      <c r="C33" s="109" t="s">
        <v>182</v>
      </c>
      <c r="D33" s="108" t="s">
        <v>250</v>
      </c>
      <c r="E33" s="110">
        <v>72.099999999999994</v>
      </c>
      <c r="F33" s="111">
        <f t="shared" si="1"/>
        <v>19.28</v>
      </c>
      <c r="G33" s="111">
        <f t="shared" si="3"/>
        <v>1390.09</v>
      </c>
      <c r="H33" s="112"/>
      <c r="I33" s="99">
        <f t="shared" si="4"/>
        <v>19.28</v>
      </c>
      <c r="L33" s="6">
        <v>19.28</v>
      </c>
    </row>
    <row r="34" spans="1:12" s="1" customFormat="1" x14ac:dyDescent="0.25">
      <c r="A34" s="108" t="s">
        <v>93</v>
      </c>
      <c r="B34" s="108">
        <v>4915667</v>
      </c>
      <c r="C34" s="109" t="s">
        <v>183</v>
      </c>
      <c r="D34" s="108" t="s">
        <v>250</v>
      </c>
      <c r="E34" s="110">
        <v>24.03</v>
      </c>
      <c r="F34" s="111">
        <f t="shared" si="1"/>
        <v>26.41</v>
      </c>
      <c r="G34" s="111">
        <f t="shared" si="3"/>
        <v>634.63</v>
      </c>
      <c r="H34" s="112"/>
      <c r="I34" s="99">
        <f t="shared" si="4"/>
        <v>26.41</v>
      </c>
      <c r="L34" s="6">
        <v>26.41</v>
      </c>
    </row>
    <row r="35" spans="1:12" s="1" customFormat="1" x14ac:dyDescent="0.25">
      <c r="A35" s="108" t="s">
        <v>94</v>
      </c>
      <c r="B35" s="108">
        <v>903845</v>
      </c>
      <c r="C35" s="109" t="s">
        <v>184</v>
      </c>
      <c r="D35" s="108" t="s">
        <v>250</v>
      </c>
      <c r="E35" s="110">
        <v>717.84</v>
      </c>
      <c r="F35" s="111">
        <f t="shared" si="1"/>
        <v>168.81</v>
      </c>
      <c r="G35" s="111">
        <f t="shared" si="3"/>
        <v>121178.57</v>
      </c>
      <c r="H35" s="112"/>
      <c r="I35" s="99">
        <f t="shared" si="4"/>
        <v>168.81</v>
      </c>
      <c r="L35" s="6">
        <v>168.81</v>
      </c>
    </row>
    <row r="36" spans="1:12" s="1" customFormat="1" x14ac:dyDescent="0.25">
      <c r="A36" s="108" t="s">
        <v>95</v>
      </c>
      <c r="B36" s="108">
        <v>4011279</v>
      </c>
      <c r="C36" s="109" t="s">
        <v>185</v>
      </c>
      <c r="D36" s="108" t="s">
        <v>250</v>
      </c>
      <c r="E36" s="110">
        <v>4852.58</v>
      </c>
      <c r="F36" s="111">
        <f t="shared" si="1"/>
        <v>222.8</v>
      </c>
      <c r="G36" s="111">
        <f t="shared" si="3"/>
        <v>1081154.82</v>
      </c>
      <c r="H36" s="100"/>
      <c r="I36" s="99">
        <f t="shared" si="4"/>
        <v>222.8</v>
      </c>
      <c r="L36" s="6">
        <v>222.8</v>
      </c>
    </row>
    <row r="37" spans="1:12" s="1" customFormat="1" x14ac:dyDescent="0.25">
      <c r="A37" s="108" t="s">
        <v>96</v>
      </c>
      <c r="B37" s="108">
        <v>4011276</v>
      </c>
      <c r="C37" s="109" t="s">
        <v>186</v>
      </c>
      <c r="D37" s="108" t="s">
        <v>250</v>
      </c>
      <c r="E37" s="110">
        <v>3610.06</v>
      </c>
      <c r="F37" s="111">
        <f t="shared" si="1"/>
        <v>254</v>
      </c>
      <c r="G37" s="111">
        <f t="shared" si="3"/>
        <v>916955.24</v>
      </c>
      <c r="H37" s="112"/>
      <c r="I37" s="99">
        <f t="shared" si="4"/>
        <v>254</v>
      </c>
      <c r="L37" s="6">
        <v>254</v>
      </c>
    </row>
    <row r="38" spans="1:12" s="1" customFormat="1" x14ac:dyDescent="0.25">
      <c r="A38" s="108" t="s">
        <v>97</v>
      </c>
      <c r="B38" s="108">
        <v>4011352</v>
      </c>
      <c r="C38" s="109" t="s">
        <v>187</v>
      </c>
      <c r="D38" s="108" t="s">
        <v>248</v>
      </c>
      <c r="E38" s="110">
        <v>23927.99</v>
      </c>
      <c r="F38" s="111">
        <f t="shared" si="1"/>
        <v>0.48</v>
      </c>
      <c r="G38" s="111">
        <f t="shared" si="3"/>
        <v>11485.44</v>
      </c>
      <c r="H38" s="112"/>
      <c r="I38" s="99">
        <f t="shared" si="4"/>
        <v>0.48</v>
      </c>
      <c r="L38" s="6">
        <v>0.48</v>
      </c>
    </row>
    <row r="39" spans="1:12" s="1" customFormat="1" x14ac:dyDescent="0.25">
      <c r="A39" s="108" t="s">
        <v>98</v>
      </c>
      <c r="B39" s="108">
        <v>4011353</v>
      </c>
      <c r="C39" s="109" t="s">
        <v>188</v>
      </c>
      <c r="D39" s="108" t="s">
        <v>248</v>
      </c>
      <c r="E39" s="110">
        <v>23927.99</v>
      </c>
      <c r="F39" s="111">
        <f t="shared" si="1"/>
        <v>0.33</v>
      </c>
      <c r="G39" s="111">
        <f t="shared" si="3"/>
        <v>7896.24</v>
      </c>
      <c r="H39" s="112"/>
      <c r="I39" s="99">
        <f t="shared" si="4"/>
        <v>0.33</v>
      </c>
      <c r="L39" s="6">
        <v>0.33</v>
      </c>
    </row>
    <row r="40" spans="1:12" s="1" customFormat="1" x14ac:dyDescent="0.25">
      <c r="A40" s="108" t="s">
        <v>99</v>
      </c>
      <c r="B40" s="108">
        <v>4011463</v>
      </c>
      <c r="C40" s="109" t="s">
        <v>189</v>
      </c>
      <c r="D40" s="108" t="s">
        <v>252</v>
      </c>
      <c r="E40" s="110">
        <v>2991</v>
      </c>
      <c r="F40" s="111">
        <f t="shared" si="1"/>
        <v>228.44</v>
      </c>
      <c r="G40" s="111">
        <f t="shared" si="3"/>
        <v>683264.04</v>
      </c>
      <c r="H40" s="112"/>
      <c r="I40" s="99">
        <f t="shared" si="4"/>
        <v>228.44</v>
      </c>
      <c r="L40" s="6">
        <v>228.44</v>
      </c>
    </row>
    <row r="41" spans="1:12" s="1" customFormat="1" x14ac:dyDescent="0.25">
      <c r="A41" s="108"/>
      <c r="B41" s="108"/>
      <c r="C41" s="109"/>
      <c r="D41" s="108"/>
      <c r="E41" s="110"/>
      <c r="F41" s="111">
        <f t="shared" si="1"/>
        <v>0</v>
      </c>
      <c r="G41" s="111"/>
      <c r="H41" s="112"/>
      <c r="I41" s="99">
        <f t="shared" si="4"/>
        <v>0</v>
      </c>
      <c r="L41" s="6"/>
    </row>
    <row r="42" spans="1:12" s="1" customFormat="1" x14ac:dyDescent="0.25">
      <c r="A42" s="104" t="s">
        <v>100</v>
      </c>
      <c r="B42" s="104"/>
      <c r="C42" s="105" t="s">
        <v>190</v>
      </c>
      <c r="D42" s="108"/>
      <c r="E42" s="110"/>
      <c r="F42" s="111">
        <f t="shared" si="1"/>
        <v>0</v>
      </c>
      <c r="G42" s="107">
        <f>SUM(G43:G45)</f>
        <v>1104316.97</v>
      </c>
      <c r="H42" s="100">
        <f>SUM(G43:G45)</f>
        <v>1104316.97</v>
      </c>
      <c r="I42" s="99">
        <f t="shared" si="4"/>
        <v>0</v>
      </c>
      <c r="L42" s="6"/>
    </row>
    <row r="43" spans="1:12" s="1" customFormat="1" x14ac:dyDescent="0.25">
      <c r="A43" s="108" t="s">
        <v>101</v>
      </c>
      <c r="B43" s="108" t="s">
        <v>160</v>
      </c>
      <c r="C43" s="109" t="s">
        <v>191</v>
      </c>
      <c r="D43" s="108" t="s">
        <v>252</v>
      </c>
      <c r="E43" s="110">
        <v>170.49</v>
      </c>
      <c r="F43" s="111">
        <f t="shared" si="1"/>
        <v>5434.98</v>
      </c>
      <c r="G43" s="111">
        <f t="shared" si="3"/>
        <v>926609.74</v>
      </c>
      <c r="H43" s="112"/>
      <c r="I43" s="99">
        <f t="shared" si="4"/>
        <v>5434.98</v>
      </c>
      <c r="L43" s="6">
        <v>5434.98</v>
      </c>
    </row>
    <row r="44" spans="1:12" s="1" customFormat="1" x14ac:dyDescent="0.25">
      <c r="A44" s="108" t="s">
        <v>102</v>
      </c>
      <c r="B44" s="108" t="s">
        <v>160</v>
      </c>
      <c r="C44" s="109" t="s">
        <v>192</v>
      </c>
      <c r="D44" s="108" t="s">
        <v>252</v>
      </c>
      <c r="E44" s="110">
        <v>28.71</v>
      </c>
      <c r="F44" s="111">
        <f t="shared" si="1"/>
        <v>4456.32</v>
      </c>
      <c r="G44" s="111">
        <f t="shared" si="3"/>
        <v>127940.95</v>
      </c>
      <c r="H44" s="112"/>
      <c r="I44" s="99">
        <f t="shared" si="4"/>
        <v>4456.32</v>
      </c>
      <c r="L44" s="6">
        <v>4456.32</v>
      </c>
    </row>
    <row r="45" spans="1:12" s="1" customFormat="1" x14ac:dyDescent="0.25">
      <c r="A45" s="108" t="s">
        <v>103</v>
      </c>
      <c r="B45" s="108" t="s">
        <v>160</v>
      </c>
      <c r="C45" s="109" t="s">
        <v>193</v>
      </c>
      <c r="D45" s="108" t="s">
        <v>252</v>
      </c>
      <c r="E45" s="110">
        <v>11.96</v>
      </c>
      <c r="F45" s="111">
        <f t="shared" si="1"/>
        <v>4161.0600000000004</v>
      </c>
      <c r="G45" s="111">
        <f t="shared" si="3"/>
        <v>49766.28</v>
      </c>
      <c r="H45" s="112"/>
      <c r="I45" s="99">
        <f t="shared" si="4"/>
        <v>4161.0600000000004</v>
      </c>
      <c r="L45" s="6">
        <v>4161.0600000000004</v>
      </c>
    </row>
    <row r="46" spans="1:12" s="1" customFormat="1" x14ac:dyDescent="0.25">
      <c r="A46" s="108"/>
      <c r="B46" s="108"/>
      <c r="C46" s="109"/>
      <c r="D46" s="108"/>
      <c r="E46" s="110"/>
      <c r="F46" s="111">
        <f t="shared" si="1"/>
        <v>0</v>
      </c>
      <c r="G46" s="111"/>
      <c r="H46" s="112"/>
      <c r="I46" s="99">
        <f t="shared" si="4"/>
        <v>0</v>
      </c>
      <c r="L46" s="6"/>
    </row>
    <row r="47" spans="1:12" s="1" customFormat="1" x14ac:dyDescent="0.25">
      <c r="A47" s="104" t="s">
        <v>104</v>
      </c>
      <c r="B47" s="104"/>
      <c r="C47" s="105" t="s">
        <v>194</v>
      </c>
      <c r="D47" s="108"/>
      <c r="E47" s="110"/>
      <c r="F47" s="111">
        <f t="shared" si="1"/>
        <v>0</v>
      </c>
      <c r="G47" s="107">
        <f>SUM(G48:G62)</f>
        <v>1408688.2200000002</v>
      </c>
      <c r="H47" s="100">
        <f>SUM(G48:G62)</f>
        <v>1408688.2200000002</v>
      </c>
      <c r="I47" s="99">
        <f t="shared" si="4"/>
        <v>0</v>
      </c>
      <c r="L47" s="6"/>
    </row>
    <row r="48" spans="1:12" s="1" customFormat="1" x14ac:dyDescent="0.25">
      <c r="A48" s="108" t="s">
        <v>105</v>
      </c>
      <c r="B48" s="108">
        <v>4805757</v>
      </c>
      <c r="C48" s="109" t="s">
        <v>195</v>
      </c>
      <c r="D48" s="108" t="s">
        <v>250</v>
      </c>
      <c r="E48" s="110">
        <v>1405.8</v>
      </c>
      <c r="F48" s="111">
        <f t="shared" si="1"/>
        <v>8.43</v>
      </c>
      <c r="G48" s="111">
        <f t="shared" si="3"/>
        <v>11850.89</v>
      </c>
      <c r="H48" s="112"/>
      <c r="I48" s="99">
        <f t="shared" si="4"/>
        <v>8.43</v>
      </c>
      <c r="L48" s="6">
        <v>8.43</v>
      </c>
    </row>
    <row r="49" spans="1:12" s="1" customFormat="1" x14ac:dyDescent="0.25">
      <c r="A49" s="108" t="s">
        <v>106</v>
      </c>
      <c r="B49" s="108">
        <v>4805762</v>
      </c>
      <c r="C49" s="109" t="s">
        <v>196</v>
      </c>
      <c r="D49" s="108" t="s">
        <v>250</v>
      </c>
      <c r="E49" s="110">
        <v>351.45</v>
      </c>
      <c r="F49" s="111">
        <f t="shared" si="1"/>
        <v>10.33</v>
      </c>
      <c r="G49" s="111">
        <f t="shared" si="3"/>
        <v>3630.48</v>
      </c>
      <c r="H49" s="112"/>
      <c r="I49" s="99">
        <f t="shared" si="4"/>
        <v>10.33</v>
      </c>
      <c r="L49" s="6">
        <v>10.33</v>
      </c>
    </row>
    <row r="50" spans="1:12" s="1" customFormat="1" x14ac:dyDescent="0.25">
      <c r="A50" s="108" t="s">
        <v>107</v>
      </c>
      <c r="B50" s="108">
        <v>4815671</v>
      </c>
      <c r="C50" s="109" t="s">
        <v>197</v>
      </c>
      <c r="D50" s="108" t="s">
        <v>250</v>
      </c>
      <c r="E50" s="110">
        <v>1159.79</v>
      </c>
      <c r="F50" s="111">
        <f t="shared" si="1"/>
        <v>24.09</v>
      </c>
      <c r="G50" s="111">
        <f t="shared" si="3"/>
        <v>27939.34</v>
      </c>
      <c r="H50" s="112"/>
      <c r="I50" s="99">
        <f t="shared" si="4"/>
        <v>24.09</v>
      </c>
      <c r="L50" s="6">
        <v>24.09</v>
      </c>
    </row>
    <row r="51" spans="1:12" s="1" customFormat="1" x14ac:dyDescent="0.25">
      <c r="A51" s="108" t="s">
        <v>108</v>
      </c>
      <c r="B51" s="108">
        <v>804017</v>
      </c>
      <c r="C51" s="109" t="s">
        <v>198</v>
      </c>
      <c r="D51" s="108" t="s">
        <v>253</v>
      </c>
      <c r="E51" s="110">
        <v>360</v>
      </c>
      <c r="F51" s="111">
        <f t="shared" si="1"/>
        <v>322.72000000000003</v>
      </c>
      <c r="G51" s="111">
        <f t="shared" si="3"/>
        <v>116179.2</v>
      </c>
      <c r="H51" s="100"/>
      <c r="I51" s="99">
        <f t="shared" si="4"/>
        <v>322.72000000000003</v>
      </c>
      <c r="L51" s="6">
        <v>322.72000000000003</v>
      </c>
    </row>
    <row r="52" spans="1:12" s="1" customFormat="1" x14ac:dyDescent="0.25">
      <c r="A52" s="108" t="s">
        <v>109</v>
      </c>
      <c r="B52" s="108">
        <v>804025</v>
      </c>
      <c r="C52" s="109" t="s">
        <v>199</v>
      </c>
      <c r="D52" s="108" t="s">
        <v>253</v>
      </c>
      <c r="E52" s="110">
        <v>120</v>
      </c>
      <c r="F52" s="111">
        <f t="shared" si="1"/>
        <v>542.33000000000004</v>
      </c>
      <c r="G52" s="111">
        <f t="shared" si="3"/>
        <v>65079.6</v>
      </c>
      <c r="H52" s="112"/>
      <c r="I52" s="99">
        <f t="shared" si="4"/>
        <v>542.33000000000004</v>
      </c>
      <c r="L52" s="6">
        <v>542.33000000000004</v>
      </c>
    </row>
    <row r="53" spans="1:12" s="1" customFormat="1" x14ac:dyDescent="0.25">
      <c r="A53" s="108" t="s">
        <v>110</v>
      </c>
      <c r="B53" s="108">
        <v>804033</v>
      </c>
      <c r="C53" s="109" t="s">
        <v>200</v>
      </c>
      <c r="D53" s="108" t="s">
        <v>253</v>
      </c>
      <c r="E53" s="110">
        <v>420</v>
      </c>
      <c r="F53" s="111">
        <f t="shared" si="1"/>
        <v>827.31</v>
      </c>
      <c r="G53" s="111">
        <f t="shared" si="3"/>
        <v>347470.2</v>
      </c>
      <c r="H53" s="112"/>
      <c r="I53" s="99">
        <f t="shared" si="4"/>
        <v>827.31</v>
      </c>
      <c r="L53" s="6">
        <v>827.31</v>
      </c>
    </row>
    <row r="54" spans="1:12" s="1" customFormat="1" x14ac:dyDescent="0.25">
      <c r="A54" s="108" t="s">
        <v>111</v>
      </c>
      <c r="B54" s="108">
        <v>804101</v>
      </c>
      <c r="C54" s="109" t="s">
        <v>201</v>
      </c>
      <c r="D54" s="108" t="s">
        <v>254</v>
      </c>
      <c r="E54" s="110">
        <v>1</v>
      </c>
      <c r="F54" s="111">
        <f t="shared" si="1"/>
        <v>1493.17</v>
      </c>
      <c r="G54" s="111">
        <f t="shared" si="3"/>
        <v>1493.17</v>
      </c>
      <c r="H54" s="112"/>
      <c r="I54" s="99">
        <f t="shared" si="4"/>
        <v>1493.17</v>
      </c>
      <c r="L54" s="6">
        <v>1493.17</v>
      </c>
    </row>
    <row r="55" spans="1:12" s="1" customFormat="1" ht="22.5" x14ac:dyDescent="0.25">
      <c r="A55" s="108" t="s">
        <v>112</v>
      </c>
      <c r="B55" s="108">
        <v>2003599</v>
      </c>
      <c r="C55" s="109" t="s">
        <v>202</v>
      </c>
      <c r="D55" s="108" t="s">
        <v>254</v>
      </c>
      <c r="E55" s="110">
        <v>2</v>
      </c>
      <c r="F55" s="111">
        <f t="shared" si="1"/>
        <v>251.85</v>
      </c>
      <c r="G55" s="111">
        <f t="shared" si="3"/>
        <v>503.7</v>
      </c>
      <c r="H55" s="100"/>
      <c r="I55" s="99">
        <f t="shared" si="4"/>
        <v>251.85</v>
      </c>
      <c r="L55" s="6">
        <v>251.85</v>
      </c>
    </row>
    <row r="56" spans="1:12" s="1" customFormat="1" x14ac:dyDescent="0.25">
      <c r="A56" s="108" t="s">
        <v>113</v>
      </c>
      <c r="B56" s="108">
        <v>2003589</v>
      </c>
      <c r="C56" s="109" t="s">
        <v>203</v>
      </c>
      <c r="D56" s="108" t="s">
        <v>253</v>
      </c>
      <c r="E56" s="110">
        <v>120</v>
      </c>
      <c r="F56" s="111">
        <f t="shared" si="1"/>
        <v>149.63</v>
      </c>
      <c r="G56" s="111">
        <f t="shared" si="3"/>
        <v>17955.599999999999</v>
      </c>
      <c r="H56" s="112"/>
      <c r="I56" s="99">
        <f t="shared" si="4"/>
        <v>149.63</v>
      </c>
      <c r="L56" s="6">
        <v>149.63</v>
      </c>
    </row>
    <row r="57" spans="1:12" s="1" customFormat="1" x14ac:dyDescent="0.25">
      <c r="A57" s="108" t="s">
        <v>114</v>
      </c>
      <c r="B57" s="108">
        <v>2003579</v>
      </c>
      <c r="C57" s="109" t="s">
        <v>204</v>
      </c>
      <c r="D57" s="108" t="s">
        <v>253</v>
      </c>
      <c r="E57" s="110">
        <v>700</v>
      </c>
      <c r="F57" s="111">
        <f t="shared" si="1"/>
        <v>228.89</v>
      </c>
      <c r="G57" s="111">
        <f t="shared" si="3"/>
        <v>160223</v>
      </c>
      <c r="H57" s="112"/>
      <c r="I57" s="99">
        <f t="shared" si="4"/>
        <v>228.89</v>
      </c>
      <c r="L57" s="6">
        <v>228.89</v>
      </c>
    </row>
    <row r="58" spans="1:12" s="1" customFormat="1" x14ac:dyDescent="0.25">
      <c r="A58" s="108" t="s">
        <v>115</v>
      </c>
      <c r="B58" s="108">
        <v>2003369</v>
      </c>
      <c r="C58" s="109" t="s">
        <v>205</v>
      </c>
      <c r="D58" s="108" t="s">
        <v>253</v>
      </c>
      <c r="E58" s="110">
        <v>3754.18</v>
      </c>
      <c r="F58" s="111">
        <f t="shared" si="1"/>
        <v>140.94999999999999</v>
      </c>
      <c r="G58" s="111">
        <f t="shared" si="3"/>
        <v>529151.67000000004</v>
      </c>
      <c r="H58" s="100"/>
      <c r="I58" s="99">
        <f t="shared" si="4"/>
        <v>140.94999999999999</v>
      </c>
      <c r="L58" s="6">
        <v>140.94999999999999</v>
      </c>
    </row>
    <row r="59" spans="1:12" s="1" customFormat="1" x14ac:dyDescent="0.25">
      <c r="A59" s="108" t="s">
        <v>116</v>
      </c>
      <c r="B59" s="108">
        <v>2003383</v>
      </c>
      <c r="C59" s="109" t="s">
        <v>206</v>
      </c>
      <c r="D59" s="108" t="s">
        <v>253</v>
      </c>
      <c r="E59" s="110">
        <v>851.3</v>
      </c>
      <c r="F59" s="111">
        <f t="shared" si="1"/>
        <v>116.3</v>
      </c>
      <c r="G59" s="111">
        <f t="shared" si="3"/>
        <v>99006.19</v>
      </c>
      <c r="H59" s="112"/>
      <c r="I59" s="99">
        <f t="shared" si="4"/>
        <v>116.3</v>
      </c>
      <c r="L59" s="6">
        <v>116.3</v>
      </c>
    </row>
    <row r="60" spans="1:12" s="1" customFormat="1" x14ac:dyDescent="0.25">
      <c r="A60" s="108" t="s">
        <v>117</v>
      </c>
      <c r="B60" s="108">
        <v>2003455</v>
      </c>
      <c r="C60" s="109" t="s">
        <v>207</v>
      </c>
      <c r="D60" s="108" t="s">
        <v>249</v>
      </c>
      <c r="E60" s="110">
        <v>1</v>
      </c>
      <c r="F60" s="111">
        <f t="shared" si="1"/>
        <v>2521.1</v>
      </c>
      <c r="G60" s="111">
        <f t="shared" si="3"/>
        <v>2521.1</v>
      </c>
      <c r="H60" s="112"/>
      <c r="I60" s="99">
        <f t="shared" si="4"/>
        <v>2521.1</v>
      </c>
      <c r="L60" s="6">
        <v>2521.1</v>
      </c>
    </row>
    <row r="61" spans="1:12" s="1" customFormat="1" x14ac:dyDescent="0.25">
      <c r="A61" s="108" t="s">
        <v>118</v>
      </c>
      <c r="B61" s="108">
        <v>2003628</v>
      </c>
      <c r="C61" s="109" t="s">
        <v>208</v>
      </c>
      <c r="D61" s="108" t="s">
        <v>249</v>
      </c>
      <c r="E61" s="110">
        <v>8</v>
      </c>
      <c r="F61" s="111">
        <f t="shared" si="1"/>
        <v>1452.78</v>
      </c>
      <c r="G61" s="111">
        <f t="shared" si="3"/>
        <v>11622.24</v>
      </c>
      <c r="H61" s="112"/>
      <c r="I61" s="99">
        <f t="shared" si="4"/>
        <v>1452.78</v>
      </c>
      <c r="L61" s="6">
        <v>1452.78</v>
      </c>
    </row>
    <row r="62" spans="1:12" s="1" customFormat="1" x14ac:dyDescent="0.25">
      <c r="A62" s="108" t="s">
        <v>119</v>
      </c>
      <c r="B62" s="108">
        <v>2003630</v>
      </c>
      <c r="C62" s="109" t="s">
        <v>209</v>
      </c>
      <c r="D62" s="108" t="s">
        <v>249</v>
      </c>
      <c r="E62" s="110">
        <v>8</v>
      </c>
      <c r="F62" s="111">
        <f t="shared" si="1"/>
        <v>1757.73</v>
      </c>
      <c r="G62" s="111">
        <f t="shared" si="3"/>
        <v>14061.84</v>
      </c>
      <c r="H62" s="112"/>
      <c r="I62" s="99">
        <f t="shared" si="4"/>
        <v>1757.73</v>
      </c>
      <c r="L62" s="6">
        <v>1757.73</v>
      </c>
    </row>
    <row r="63" spans="1:12" s="1" customFormat="1" x14ac:dyDescent="0.25">
      <c r="A63" s="108"/>
      <c r="B63" s="108"/>
      <c r="C63" s="109"/>
      <c r="D63" s="108"/>
      <c r="E63" s="110"/>
      <c r="F63" s="111">
        <f t="shared" si="1"/>
        <v>0</v>
      </c>
      <c r="G63" s="111"/>
      <c r="H63" s="112"/>
      <c r="I63" s="99">
        <f t="shared" si="4"/>
        <v>0</v>
      </c>
      <c r="L63" s="6"/>
    </row>
    <row r="64" spans="1:12" s="1" customFormat="1" x14ac:dyDescent="0.25">
      <c r="A64" s="104" t="s">
        <v>120</v>
      </c>
      <c r="B64" s="104"/>
      <c r="C64" s="105" t="s">
        <v>210</v>
      </c>
      <c r="D64" s="108"/>
      <c r="E64" s="110"/>
      <c r="F64" s="111">
        <f t="shared" si="1"/>
        <v>0</v>
      </c>
      <c r="G64" s="107">
        <f>SUM(G65:G70)</f>
        <v>661508.07000000007</v>
      </c>
      <c r="H64" s="100">
        <f>SUM(G65:G70)</f>
        <v>661508.07000000007</v>
      </c>
      <c r="I64" s="99">
        <f t="shared" si="4"/>
        <v>0</v>
      </c>
      <c r="L64" s="6"/>
    </row>
    <row r="65" spans="1:12" s="1" customFormat="1" x14ac:dyDescent="0.25">
      <c r="A65" s="108" t="s">
        <v>121</v>
      </c>
      <c r="B65" s="108">
        <v>4413996</v>
      </c>
      <c r="C65" s="109" t="s">
        <v>211</v>
      </c>
      <c r="D65" s="108" t="s">
        <v>248</v>
      </c>
      <c r="E65" s="110">
        <v>6134.2</v>
      </c>
      <c r="F65" s="111">
        <f t="shared" si="1"/>
        <v>13.28</v>
      </c>
      <c r="G65" s="111">
        <f t="shared" si="3"/>
        <v>81462.179999999993</v>
      </c>
      <c r="H65" s="112"/>
      <c r="I65" s="99">
        <f t="shared" si="4"/>
        <v>13.28</v>
      </c>
      <c r="L65" s="6">
        <v>13.28</v>
      </c>
    </row>
    <row r="66" spans="1:12" s="1" customFormat="1" x14ac:dyDescent="0.25">
      <c r="A66" s="108" t="s">
        <v>122</v>
      </c>
      <c r="B66" s="108">
        <v>3713604</v>
      </c>
      <c r="C66" s="109" t="s">
        <v>212</v>
      </c>
      <c r="D66" s="108" t="s">
        <v>253</v>
      </c>
      <c r="E66" s="110">
        <v>490</v>
      </c>
      <c r="F66" s="111">
        <f t="shared" si="1"/>
        <v>623.92999999999995</v>
      </c>
      <c r="G66" s="111">
        <f t="shared" si="3"/>
        <v>305725.7</v>
      </c>
      <c r="H66" s="112"/>
      <c r="I66" s="99">
        <f t="shared" si="4"/>
        <v>623.92999999999995</v>
      </c>
      <c r="L66" s="6">
        <v>623.92999999999995</v>
      </c>
    </row>
    <row r="67" spans="1:12" s="1" customFormat="1" x14ac:dyDescent="0.25">
      <c r="A67" s="108" t="s">
        <v>123</v>
      </c>
      <c r="B67" s="108">
        <v>1600966</v>
      </c>
      <c r="C67" s="109" t="s">
        <v>213</v>
      </c>
      <c r="D67" s="108" t="s">
        <v>253</v>
      </c>
      <c r="E67" s="110">
        <v>270.55</v>
      </c>
      <c r="F67" s="111">
        <f t="shared" si="1"/>
        <v>1.1299999999999999</v>
      </c>
      <c r="G67" s="111">
        <f t="shared" si="3"/>
        <v>305.72000000000003</v>
      </c>
      <c r="H67" s="112"/>
      <c r="I67" s="99">
        <f t="shared" si="4"/>
        <v>1.1299999999999999</v>
      </c>
      <c r="L67" s="6">
        <v>1.1299999999999999</v>
      </c>
    </row>
    <row r="68" spans="1:12" s="1" customFormat="1" x14ac:dyDescent="0.25">
      <c r="A68" s="108" t="s">
        <v>124</v>
      </c>
      <c r="B68" s="108">
        <v>1600436</v>
      </c>
      <c r="C68" s="109" t="s">
        <v>214</v>
      </c>
      <c r="D68" s="108" t="s">
        <v>250</v>
      </c>
      <c r="E68" s="110">
        <v>5.16</v>
      </c>
      <c r="F68" s="111">
        <f t="shared" si="1"/>
        <v>593.21</v>
      </c>
      <c r="G68" s="111">
        <f t="shared" si="3"/>
        <v>3060.96</v>
      </c>
      <c r="H68" s="112"/>
      <c r="I68" s="99">
        <f t="shared" si="4"/>
        <v>593.21</v>
      </c>
      <c r="L68" s="6">
        <v>593.21</v>
      </c>
    </row>
    <row r="69" spans="1:12" s="1" customFormat="1" ht="22.5" x14ac:dyDescent="0.25">
      <c r="A69" s="108" t="s">
        <v>125</v>
      </c>
      <c r="B69" s="108" t="s">
        <v>290</v>
      </c>
      <c r="C69" s="109" t="s">
        <v>215</v>
      </c>
      <c r="D69" s="108" t="s">
        <v>250</v>
      </c>
      <c r="E69" s="110">
        <v>255.31</v>
      </c>
      <c r="F69" s="111">
        <f t="shared" si="1"/>
        <v>761.29</v>
      </c>
      <c r="G69" s="111">
        <f t="shared" si="3"/>
        <v>194364.95</v>
      </c>
      <c r="H69" s="112"/>
      <c r="I69" s="99">
        <f t="shared" si="4"/>
        <v>761.29</v>
      </c>
      <c r="L69" s="6">
        <v>761.29</v>
      </c>
    </row>
    <row r="70" spans="1:12" s="1" customFormat="1" x14ac:dyDescent="0.25">
      <c r="A70" s="108" t="s">
        <v>126</v>
      </c>
      <c r="B70" s="108" t="s">
        <v>161</v>
      </c>
      <c r="C70" s="109" t="s">
        <v>216</v>
      </c>
      <c r="D70" s="108" t="s">
        <v>249</v>
      </c>
      <c r="E70" s="110">
        <v>12</v>
      </c>
      <c r="F70" s="111">
        <f t="shared" si="1"/>
        <v>6382.38</v>
      </c>
      <c r="G70" s="111">
        <f t="shared" si="3"/>
        <v>76588.56</v>
      </c>
      <c r="H70" s="112"/>
      <c r="I70" s="99">
        <f t="shared" si="4"/>
        <v>6382.38</v>
      </c>
      <c r="L70" s="6">
        <v>6382.38</v>
      </c>
    </row>
    <row r="71" spans="1:12" s="1" customFormat="1" x14ac:dyDescent="0.25">
      <c r="A71" s="108"/>
      <c r="B71" s="108"/>
      <c r="C71" s="109"/>
      <c r="D71" s="108"/>
      <c r="E71" s="110"/>
      <c r="F71" s="111">
        <f t="shared" si="1"/>
        <v>0</v>
      </c>
      <c r="G71" s="111"/>
      <c r="H71" s="112"/>
      <c r="I71" s="99">
        <f t="shared" si="4"/>
        <v>0</v>
      </c>
      <c r="L71" s="6"/>
    </row>
    <row r="72" spans="1:12" s="1" customFormat="1" x14ac:dyDescent="0.25">
      <c r="A72" s="104" t="s">
        <v>127</v>
      </c>
      <c r="B72" s="104"/>
      <c r="C72" s="105" t="s">
        <v>217</v>
      </c>
      <c r="D72" s="108"/>
      <c r="E72" s="110"/>
      <c r="F72" s="111">
        <f t="shared" si="1"/>
        <v>0</v>
      </c>
      <c r="G72" s="107">
        <f>SUM(G73:G84)</f>
        <v>168970.15</v>
      </c>
      <c r="H72" s="100">
        <f>SUM(G73:G84)</f>
        <v>168970.15</v>
      </c>
      <c r="I72" s="99">
        <f t="shared" si="4"/>
        <v>0</v>
      </c>
      <c r="L72" s="6"/>
    </row>
    <row r="73" spans="1:12" s="1" customFormat="1" ht="22.5" x14ac:dyDescent="0.25">
      <c r="A73" s="108" t="s">
        <v>128</v>
      </c>
      <c r="B73" s="108">
        <v>5213464</v>
      </c>
      <c r="C73" s="109" t="s">
        <v>218</v>
      </c>
      <c r="D73" s="108" t="s">
        <v>249</v>
      </c>
      <c r="E73" s="110">
        <v>2</v>
      </c>
      <c r="F73" s="111">
        <f t="shared" si="1"/>
        <v>306.02999999999997</v>
      </c>
      <c r="G73" s="111">
        <f t="shared" si="3"/>
        <v>612.05999999999995</v>
      </c>
      <c r="H73" s="112"/>
      <c r="I73" s="99">
        <f t="shared" si="4"/>
        <v>306.02999999999997</v>
      </c>
      <c r="L73" s="6">
        <v>306.02999999999997</v>
      </c>
    </row>
    <row r="74" spans="1:12" s="1" customFormat="1" ht="22.5" x14ac:dyDescent="0.25">
      <c r="A74" s="108" t="s">
        <v>129</v>
      </c>
      <c r="B74" s="108">
        <v>5213440</v>
      </c>
      <c r="C74" s="109" t="s">
        <v>219</v>
      </c>
      <c r="D74" s="108" t="s">
        <v>249</v>
      </c>
      <c r="E74" s="110">
        <v>4</v>
      </c>
      <c r="F74" s="111">
        <f t="shared" si="1"/>
        <v>305.99</v>
      </c>
      <c r="G74" s="111">
        <f t="shared" si="3"/>
        <v>1223.96</v>
      </c>
      <c r="H74" s="112"/>
      <c r="I74" s="99">
        <f t="shared" si="4"/>
        <v>305.99</v>
      </c>
      <c r="L74" s="6">
        <v>305.99</v>
      </c>
    </row>
    <row r="75" spans="1:12" s="1" customFormat="1" ht="22.5" x14ac:dyDescent="0.25">
      <c r="A75" s="108" t="s">
        <v>130</v>
      </c>
      <c r="B75" s="108">
        <v>5213444</v>
      </c>
      <c r="C75" s="109" t="s">
        <v>220</v>
      </c>
      <c r="D75" s="108" t="s">
        <v>249</v>
      </c>
      <c r="E75" s="110">
        <v>4</v>
      </c>
      <c r="F75" s="111">
        <f t="shared" si="1"/>
        <v>306.05</v>
      </c>
      <c r="G75" s="111">
        <f t="shared" si="3"/>
        <v>1224.2</v>
      </c>
      <c r="H75" s="112"/>
      <c r="I75" s="99">
        <f t="shared" si="4"/>
        <v>306.05</v>
      </c>
      <c r="L75" s="6">
        <v>306.05</v>
      </c>
    </row>
    <row r="76" spans="1:12" s="1" customFormat="1" ht="22.5" x14ac:dyDescent="0.25">
      <c r="A76" s="108" t="s">
        <v>131</v>
      </c>
      <c r="B76" s="108">
        <v>5213448</v>
      </c>
      <c r="C76" s="109" t="s">
        <v>221</v>
      </c>
      <c r="D76" s="108" t="s">
        <v>249</v>
      </c>
      <c r="E76" s="110">
        <v>3</v>
      </c>
      <c r="F76" s="111">
        <f t="shared" ref="F76:F105" si="5">ROUND(I76,2)</f>
        <v>213.05</v>
      </c>
      <c r="G76" s="111">
        <f t="shared" si="3"/>
        <v>639.15</v>
      </c>
      <c r="H76" s="112"/>
      <c r="I76" s="99">
        <f t="shared" si="4"/>
        <v>213.05</v>
      </c>
      <c r="L76" s="6">
        <v>213.05</v>
      </c>
    </row>
    <row r="77" spans="1:12" s="1" customFormat="1" x14ac:dyDescent="0.25">
      <c r="A77" s="108" t="s">
        <v>132</v>
      </c>
      <c r="B77" s="108">
        <v>5213489</v>
      </c>
      <c r="C77" s="109" t="s">
        <v>222</v>
      </c>
      <c r="D77" s="108" t="s">
        <v>249</v>
      </c>
      <c r="E77" s="110">
        <v>2</v>
      </c>
      <c r="F77" s="111">
        <f t="shared" si="5"/>
        <v>1095.33</v>
      </c>
      <c r="G77" s="111">
        <f t="shared" ref="G77:G109" si="6">ROUND(F77*E77,2)</f>
        <v>2190.66</v>
      </c>
      <c r="H77" s="112"/>
      <c r="I77" s="99">
        <f t="shared" si="4"/>
        <v>1095.33</v>
      </c>
      <c r="L77" s="6">
        <v>1095.33</v>
      </c>
    </row>
    <row r="78" spans="1:12" s="1" customFormat="1" ht="22.5" x14ac:dyDescent="0.25">
      <c r="A78" s="108" t="s">
        <v>133</v>
      </c>
      <c r="B78" s="108">
        <v>5213863</v>
      </c>
      <c r="C78" s="109" t="s">
        <v>223</v>
      </c>
      <c r="D78" s="108" t="s">
        <v>249</v>
      </c>
      <c r="E78" s="110">
        <v>6</v>
      </c>
      <c r="F78" s="111">
        <f t="shared" si="5"/>
        <v>546.53</v>
      </c>
      <c r="G78" s="111">
        <f t="shared" si="6"/>
        <v>3279.18</v>
      </c>
      <c r="H78" s="112"/>
      <c r="I78" s="99">
        <f t="shared" si="4"/>
        <v>546.53</v>
      </c>
      <c r="L78" s="6">
        <v>546.53</v>
      </c>
    </row>
    <row r="79" spans="1:12" s="1" customFormat="1" x14ac:dyDescent="0.25">
      <c r="A79" s="108" t="s">
        <v>134</v>
      </c>
      <c r="B79" s="108">
        <v>5213855</v>
      </c>
      <c r="C79" s="109" t="s">
        <v>224</v>
      </c>
      <c r="D79" s="108" t="s">
        <v>249</v>
      </c>
      <c r="E79" s="110">
        <v>4</v>
      </c>
      <c r="F79" s="111">
        <f t="shared" si="5"/>
        <v>490.99</v>
      </c>
      <c r="G79" s="111">
        <f t="shared" si="6"/>
        <v>1963.96</v>
      </c>
      <c r="H79" s="112"/>
      <c r="I79" s="99">
        <f t="shared" si="4"/>
        <v>490.99</v>
      </c>
      <c r="L79" s="6">
        <v>490.99</v>
      </c>
    </row>
    <row r="80" spans="1:12" s="1" customFormat="1" x14ac:dyDescent="0.25">
      <c r="A80" s="108" t="s">
        <v>135</v>
      </c>
      <c r="B80" s="108">
        <v>5213859</v>
      </c>
      <c r="C80" s="109" t="s">
        <v>225</v>
      </c>
      <c r="D80" s="108" t="s">
        <v>249</v>
      </c>
      <c r="E80" s="110">
        <v>3</v>
      </c>
      <c r="F80" s="111">
        <f t="shared" si="5"/>
        <v>540.20000000000005</v>
      </c>
      <c r="G80" s="111">
        <f t="shared" si="6"/>
        <v>1620.6</v>
      </c>
      <c r="H80" s="112"/>
      <c r="I80" s="99">
        <f t="shared" si="4"/>
        <v>540.20000000000005</v>
      </c>
      <c r="L80" s="6">
        <v>540.20000000000005</v>
      </c>
    </row>
    <row r="81" spans="1:12" s="1" customFormat="1" x14ac:dyDescent="0.25">
      <c r="A81" s="108" t="s">
        <v>136</v>
      </c>
      <c r="B81" s="108">
        <v>5213868</v>
      </c>
      <c r="C81" s="109" t="s">
        <v>226</v>
      </c>
      <c r="D81" s="108" t="s">
        <v>249</v>
      </c>
      <c r="E81" s="110">
        <v>2</v>
      </c>
      <c r="F81" s="111">
        <f t="shared" si="5"/>
        <v>1341.98</v>
      </c>
      <c r="G81" s="111">
        <f t="shared" si="6"/>
        <v>2683.96</v>
      </c>
      <c r="H81" s="112"/>
      <c r="I81" s="99">
        <f t="shared" si="4"/>
        <v>1341.98</v>
      </c>
      <c r="L81" s="6">
        <v>1341.98</v>
      </c>
    </row>
    <row r="82" spans="1:12" s="1" customFormat="1" ht="22.5" x14ac:dyDescent="0.25">
      <c r="A82" s="108" t="s">
        <v>137</v>
      </c>
      <c r="B82" s="108">
        <v>5213403</v>
      </c>
      <c r="C82" s="109" t="s">
        <v>227</v>
      </c>
      <c r="D82" s="108" t="s">
        <v>248</v>
      </c>
      <c r="E82" s="110">
        <v>1067.3</v>
      </c>
      <c r="F82" s="111">
        <f t="shared" si="5"/>
        <v>22.8</v>
      </c>
      <c r="G82" s="111">
        <f t="shared" si="6"/>
        <v>24334.44</v>
      </c>
      <c r="H82" s="112"/>
      <c r="I82" s="99">
        <f t="shared" si="4"/>
        <v>22.8</v>
      </c>
      <c r="L82" s="6">
        <v>22.8</v>
      </c>
    </row>
    <row r="83" spans="1:12" s="1" customFormat="1" x14ac:dyDescent="0.25">
      <c r="A83" s="108" t="s">
        <v>138</v>
      </c>
      <c r="B83" s="108">
        <v>5213407</v>
      </c>
      <c r="C83" s="109" t="s">
        <v>228</v>
      </c>
      <c r="D83" s="108" t="s">
        <v>248</v>
      </c>
      <c r="E83" s="110">
        <v>404.88</v>
      </c>
      <c r="F83" s="111">
        <f t="shared" si="5"/>
        <v>38.93</v>
      </c>
      <c r="G83" s="111">
        <f t="shared" si="6"/>
        <v>15761.98</v>
      </c>
      <c r="H83" s="112"/>
      <c r="I83" s="99">
        <f t="shared" si="4"/>
        <v>38.93</v>
      </c>
      <c r="L83" s="6">
        <v>38.93</v>
      </c>
    </row>
    <row r="84" spans="1:12" s="1" customFormat="1" x14ac:dyDescent="0.25">
      <c r="A84" s="108" t="s">
        <v>139</v>
      </c>
      <c r="B84" s="108">
        <v>5219631</v>
      </c>
      <c r="C84" s="109" t="s">
        <v>229</v>
      </c>
      <c r="D84" s="108" t="s">
        <v>249</v>
      </c>
      <c r="E84" s="110">
        <v>1725</v>
      </c>
      <c r="F84" s="111">
        <f t="shared" si="5"/>
        <v>65.760000000000005</v>
      </c>
      <c r="G84" s="111">
        <f t="shared" si="6"/>
        <v>113436</v>
      </c>
      <c r="H84" s="112"/>
      <c r="I84" s="99">
        <f t="shared" si="4"/>
        <v>65.760000000000005</v>
      </c>
      <c r="L84" s="6">
        <v>65.760000000000005</v>
      </c>
    </row>
    <row r="85" spans="1:12" s="1" customFormat="1" x14ac:dyDescent="0.25">
      <c r="A85" s="108"/>
      <c r="B85" s="108"/>
      <c r="C85" s="109"/>
      <c r="D85" s="108"/>
      <c r="E85" s="110"/>
      <c r="F85" s="111">
        <f t="shared" si="5"/>
        <v>0</v>
      </c>
      <c r="G85" s="111"/>
      <c r="H85" s="112"/>
      <c r="I85" s="99">
        <f t="shared" si="4"/>
        <v>0</v>
      </c>
      <c r="L85" s="6"/>
    </row>
    <row r="86" spans="1:12" s="1" customFormat="1" x14ac:dyDescent="0.25">
      <c r="A86" s="104" t="s">
        <v>140</v>
      </c>
      <c r="B86" s="104"/>
      <c r="C86" s="105" t="s">
        <v>230</v>
      </c>
      <c r="D86" s="108"/>
      <c r="E86" s="110"/>
      <c r="F86" s="111">
        <f t="shared" si="5"/>
        <v>0</v>
      </c>
      <c r="G86" s="107">
        <f>SUM(G87:G102)</f>
        <v>692644.81999999983</v>
      </c>
      <c r="H86" s="100">
        <f>SUM(G87:G102)</f>
        <v>692644.81999999983</v>
      </c>
      <c r="I86" s="99">
        <f t="shared" si="4"/>
        <v>0</v>
      </c>
      <c r="L86" s="6"/>
    </row>
    <row r="87" spans="1:12" s="1" customFormat="1" ht="22.5" x14ac:dyDescent="0.25">
      <c r="A87" s="108" t="s">
        <v>141</v>
      </c>
      <c r="B87" s="108" t="s">
        <v>274</v>
      </c>
      <c r="C87" s="109" t="s">
        <v>231</v>
      </c>
      <c r="D87" s="108" t="s">
        <v>249</v>
      </c>
      <c r="E87" s="110">
        <v>86</v>
      </c>
      <c r="F87" s="111">
        <f t="shared" si="5"/>
        <v>3309.82</v>
      </c>
      <c r="G87" s="111">
        <f t="shared" si="6"/>
        <v>284644.52</v>
      </c>
      <c r="H87" s="112"/>
      <c r="I87" s="99">
        <f t="shared" si="4"/>
        <v>3309.82</v>
      </c>
      <c r="L87" s="6">
        <v>3309.82</v>
      </c>
    </row>
    <row r="88" spans="1:12" s="1" customFormat="1" x14ac:dyDescent="0.25">
      <c r="A88" s="108" t="s">
        <v>142</v>
      </c>
      <c r="B88" s="108" t="s">
        <v>275</v>
      </c>
      <c r="C88" s="109" t="s">
        <v>232</v>
      </c>
      <c r="D88" s="108" t="s">
        <v>249</v>
      </c>
      <c r="E88" s="110">
        <v>86</v>
      </c>
      <c r="F88" s="111">
        <f t="shared" si="5"/>
        <v>943.17</v>
      </c>
      <c r="G88" s="111">
        <f t="shared" si="6"/>
        <v>81112.62</v>
      </c>
      <c r="H88" s="112"/>
      <c r="I88" s="99">
        <f t="shared" si="4"/>
        <v>943.17</v>
      </c>
      <c r="L88" s="6">
        <v>943.17</v>
      </c>
    </row>
    <row r="89" spans="1:12" s="1" customFormat="1" x14ac:dyDescent="0.25">
      <c r="A89" s="108" t="s">
        <v>143</v>
      </c>
      <c r="B89" s="108" t="s">
        <v>276</v>
      </c>
      <c r="C89" s="109" t="s">
        <v>233</v>
      </c>
      <c r="D89" s="108" t="s">
        <v>250</v>
      </c>
      <c r="E89" s="110">
        <v>8.6</v>
      </c>
      <c r="F89" s="111">
        <f t="shared" si="5"/>
        <v>145.66</v>
      </c>
      <c r="G89" s="111">
        <f t="shared" si="6"/>
        <v>1252.68</v>
      </c>
      <c r="H89" s="112"/>
      <c r="I89" s="99">
        <f t="shared" si="4"/>
        <v>145.66</v>
      </c>
      <c r="L89" s="6">
        <v>145.66</v>
      </c>
    </row>
    <row r="90" spans="1:12" s="1" customFormat="1" x14ac:dyDescent="0.25">
      <c r="A90" s="108" t="s">
        <v>144</v>
      </c>
      <c r="B90" s="108" t="s">
        <v>277</v>
      </c>
      <c r="C90" s="109" t="s">
        <v>234</v>
      </c>
      <c r="D90" s="108" t="s">
        <v>255</v>
      </c>
      <c r="E90" s="110">
        <v>312.18</v>
      </c>
      <c r="F90" s="111">
        <f t="shared" si="5"/>
        <v>17.09</v>
      </c>
      <c r="G90" s="111">
        <f t="shared" si="6"/>
        <v>5335.16</v>
      </c>
      <c r="H90" s="112"/>
      <c r="I90" s="99">
        <f t="shared" si="4"/>
        <v>17.09</v>
      </c>
      <c r="L90" s="6">
        <v>17.09</v>
      </c>
    </row>
    <row r="91" spans="1:12" s="1" customFormat="1" ht="22.5" x14ac:dyDescent="0.25">
      <c r="A91" s="108" t="s">
        <v>145</v>
      </c>
      <c r="B91" s="108" t="s">
        <v>278</v>
      </c>
      <c r="C91" s="109" t="s">
        <v>235</v>
      </c>
      <c r="D91" s="108" t="s">
        <v>253</v>
      </c>
      <c r="E91" s="110">
        <v>129</v>
      </c>
      <c r="F91" s="111">
        <f t="shared" si="5"/>
        <v>70.61</v>
      </c>
      <c r="G91" s="111">
        <f t="shared" si="6"/>
        <v>9108.69</v>
      </c>
      <c r="H91" s="112"/>
      <c r="I91" s="99">
        <f t="shared" si="4"/>
        <v>70.61</v>
      </c>
      <c r="L91" s="6">
        <v>70.61</v>
      </c>
    </row>
    <row r="92" spans="1:12" s="1" customFormat="1" x14ac:dyDescent="0.25">
      <c r="A92" s="108" t="s">
        <v>146</v>
      </c>
      <c r="B92" s="108"/>
      <c r="C92" s="109" t="s">
        <v>236</v>
      </c>
      <c r="D92" s="108" t="s">
        <v>255</v>
      </c>
      <c r="E92" s="110">
        <v>209.84</v>
      </c>
      <c r="F92" s="111">
        <f t="shared" si="5"/>
        <v>20.18</v>
      </c>
      <c r="G92" s="111">
        <f t="shared" si="6"/>
        <v>4234.57</v>
      </c>
      <c r="H92" s="112"/>
      <c r="I92" s="99">
        <f t="shared" si="4"/>
        <v>20.18</v>
      </c>
      <c r="L92" s="6">
        <v>20.18</v>
      </c>
    </row>
    <row r="93" spans="1:12" s="1" customFormat="1" ht="22.5" x14ac:dyDescent="0.25">
      <c r="A93" s="108" t="s">
        <v>147</v>
      </c>
      <c r="B93" s="108" t="s">
        <v>279</v>
      </c>
      <c r="C93" s="109" t="s">
        <v>237</v>
      </c>
      <c r="D93" s="108" t="s">
        <v>250</v>
      </c>
      <c r="E93" s="110">
        <v>8.6</v>
      </c>
      <c r="F93" s="111">
        <f t="shared" si="5"/>
        <v>848.69</v>
      </c>
      <c r="G93" s="111">
        <f t="shared" si="6"/>
        <v>7298.73</v>
      </c>
      <c r="H93" s="112"/>
      <c r="I93" s="99">
        <f t="shared" si="4"/>
        <v>848.69</v>
      </c>
      <c r="L93" s="6">
        <v>848.69</v>
      </c>
    </row>
    <row r="94" spans="1:12" s="1" customFormat="1" ht="22.5" x14ac:dyDescent="0.25">
      <c r="A94" s="108" t="s">
        <v>148</v>
      </c>
      <c r="B94" s="108" t="s">
        <v>280</v>
      </c>
      <c r="C94" s="109" t="s">
        <v>238</v>
      </c>
      <c r="D94" s="108" t="s">
        <v>249</v>
      </c>
      <c r="E94" s="110">
        <v>86</v>
      </c>
      <c r="F94" s="111">
        <f t="shared" si="5"/>
        <v>224.1</v>
      </c>
      <c r="G94" s="111">
        <f t="shared" si="6"/>
        <v>19272.599999999999</v>
      </c>
      <c r="H94" s="112"/>
      <c r="I94" s="99">
        <f t="shared" si="4"/>
        <v>224.1</v>
      </c>
      <c r="L94" s="6">
        <v>224.1</v>
      </c>
    </row>
    <row r="95" spans="1:12" s="1" customFormat="1" ht="22.5" x14ac:dyDescent="0.25">
      <c r="A95" s="108" t="s">
        <v>149</v>
      </c>
      <c r="B95" s="108" t="s">
        <v>281</v>
      </c>
      <c r="C95" s="109" t="s">
        <v>239</v>
      </c>
      <c r="D95" s="108" t="s">
        <v>253</v>
      </c>
      <c r="E95" s="110">
        <v>2747.92</v>
      </c>
      <c r="F95" s="111">
        <f t="shared" si="5"/>
        <v>11.79</v>
      </c>
      <c r="G95" s="111">
        <f t="shared" si="6"/>
        <v>32397.98</v>
      </c>
      <c r="H95" s="112"/>
      <c r="I95" s="99">
        <f t="shared" si="4"/>
        <v>11.79</v>
      </c>
      <c r="L95" s="6">
        <v>11.79</v>
      </c>
    </row>
    <row r="96" spans="1:12" s="1" customFormat="1" x14ac:dyDescent="0.25">
      <c r="A96" s="108" t="s">
        <v>150</v>
      </c>
      <c r="B96" s="108" t="s">
        <v>282</v>
      </c>
      <c r="C96" s="109" t="s">
        <v>240</v>
      </c>
      <c r="D96" s="108" t="s">
        <v>249</v>
      </c>
      <c r="E96" s="110">
        <v>22</v>
      </c>
      <c r="F96" s="111">
        <f t="shared" si="5"/>
        <v>149.47999999999999</v>
      </c>
      <c r="G96" s="111">
        <f t="shared" si="6"/>
        <v>3288.56</v>
      </c>
      <c r="H96" s="112"/>
      <c r="I96" s="99">
        <f t="shared" si="4"/>
        <v>149.47999999999999</v>
      </c>
      <c r="L96" s="6">
        <v>149.47999999999999</v>
      </c>
    </row>
    <row r="97" spans="1:12" s="1" customFormat="1" ht="22.5" x14ac:dyDescent="0.25">
      <c r="A97" s="108" t="s">
        <v>151</v>
      </c>
      <c r="B97" s="108" t="s">
        <v>283</v>
      </c>
      <c r="C97" s="109" t="s">
        <v>241</v>
      </c>
      <c r="D97" s="108" t="s">
        <v>249</v>
      </c>
      <c r="E97" s="110">
        <v>5</v>
      </c>
      <c r="F97" s="111">
        <f t="shared" si="5"/>
        <v>2162.86</v>
      </c>
      <c r="G97" s="111">
        <f t="shared" si="6"/>
        <v>10814.3</v>
      </c>
      <c r="H97" s="112"/>
      <c r="I97" s="99">
        <f t="shared" si="4"/>
        <v>2162.86</v>
      </c>
      <c r="L97" s="6">
        <v>2162.86</v>
      </c>
    </row>
    <row r="98" spans="1:12" s="1" customFormat="1" x14ac:dyDescent="0.25">
      <c r="A98" s="108" t="s">
        <v>152</v>
      </c>
      <c r="B98" s="108" t="s">
        <v>284</v>
      </c>
      <c r="C98" s="109" t="s">
        <v>268</v>
      </c>
      <c r="D98" s="108" t="s">
        <v>249</v>
      </c>
      <c r="E98" s="110">
        <v>5</v>
      </c>
      <c r="F98" s="111">
        <f t="shared" si="5"/>
        <v>2306.27</v>
      </c>
      <c r="G98" s="111">
        <f t="shared" si="6"/>
        <v>11531.35</v>
      </c>
      <c r="H98" s="112"/>
      <c r="I98" s="99">
        <f t="shared" si="4"/>
        <v>2306.27</v>
      </c>
      <c r="L98" s="6">
        <v>2306.27</v>
      </c>
    </row>
    <row r="99" spans="1:12" s="1" customFormat="1" ht="22.5" x14ac:dyDescent="0.25">
      <c r="A99" s="108" t="s">
        <v>153</v>
      </c>
      <c r="B99" s="108" t="s">
        <v>285</v>
      </c>
      <c r="C99" s="109" t="s">
        <v>242</v>
      </c>
      <c r="D99" s="108" t="s">
        <v>253</v>
      </c>
      <c r="E99" s="110">
        <v>7934.16</v>
      </c>
      <c r="F99" s="111">
        <f t="shared" si="5"/>
        <v>19.73</v>
      </c>
      <c r="G99" s="111">
        <f t="shared" si="6"/>
        <v>156540.98000000001</v>
      </c>
      <c r="H99" s="112"/>
      <c r="I99" s="99">
        <f t="shared" si="4"/>
        <v>19.73</v>
      </c>
      <c r="L99" s="6">
        <v>19.73</v>
      </c>
    </row>
    <row r="100" spans="1:12" s="1" customFormat="1" ht="22.5" x14ac:dyDescent="0.25">
      <c r="A100" s="108" t="s">
        <v>154</v>
      </c>
      <c r="B100" s="108" t="s">
        <v>286</v>
      </c>
      <c r="C100" s="109" t="s">
        <v>243</v>
      </c>
      <c r="D100" s="108" t="s">
        <v>250</v>
      </c>
      <c r="E100" s="110">
        <v>634.73</v>
      </c>
      <c r="F100" s="111">
        <f t="shared" si="5"/>
        <v>7.9</v>
      </c>
      <c r="G100" s="111">
        <f t="shared" si="6"/>
        <v>5014.37</v>
      </c>
      <c r="H100" s="112"/>
      <c r="I100" s="99">
        <f t="shared" si="4"/>
        <v>7.9</v>
      </c>
      <c r="L100" s="6">
        <v>7.9</v>
      </c>
    </row>
    <row r="101" spans="1:12" s="1" customFormat="1" ht="33.75" x14ac:dyDescent="0.25">
      <c r="A101" s="108" t="s">
        <v>155</v>
      </c>
      <c r="B101" s="108" t="s">
        <v>287</v>
      </c>
      <c r="C101" s="109" t="s">
        <v>244</v>
      </c>
      <c r="D101" s="108" t="s">
        <v>250</v>
      </c>
      <c r="E101" s="110">
        <v>396.71</v>
      </c>
      <c r="F101" s="111">
        <f t="shared" si="5"/>
        <v>25.89</v>
      </c>
      <c r="G101" s="111">
        <f t="shared" si="6"/>
        <v>10270.82</v>
      </c>
      <c r="H101" s="112"/>
      <c r="I101" s="99">
        <f t="shared" si="4"/>
        <v>25.89</v>
      </c>
      <c r="L101" s="6">
        <v>25.89</v>
      </c>
    </row>
    <row r="102" spans="1:12" s="1" customFormat="1" x14ac:dyDescent="0.25">
      <c r="A102" s="108" t="s">
        <v>156</v>
      </c>
      <c r="B102" s="108" t="s">
        <v>288</v>
      </c>
      <c r="C102" s="109" t="s">
        <v>245</v>
      </c>
      <c r="D102" s="108" t="s">
        <v>250</v>
      </c>
      <c r="E102" s="110">
        <v>238.02</v>
      </c>
      <c r="F102" s="111">
        <f t="shared" si="5"/>
        <v>212.28</v>
      </c>
      <c r="G102" s="111">
        <f t="shared" si="6"/>
        <v>50526.89</v>
      </c>
      <c r="H102" s="112"/>
      <c r="I102" s="99">
        <f t="shared" si="4"/>
        <v>212.28</v>
      </c>
      <c r="L102" s="6">
        <v>212.28</v>
      </c>
    </row>
    <row r="103" spans="1:12" s="1" customFormat="1" x14ac:dyDescent="0.25">
      <c r="A103" s="108"/>
      <c r="B103" s="108" t="s">
        <v>289</v>
      </c>
      <c r="C103" s="109"/>
      <c r="D103" s="108"/>
      <c r="E103" s="110"/>
      <c r="F103" s="111">
        <f t="shared" si="5"/>
        <v>0</v>
      </c>
      <c r="G103" s="111"/>
      <c r="H103" s="112"/>
      <c r="I103" s="99">
        <f t="shared" si="4"/>
        <v>0</v>
      </c>
      <c r="L103" s="6"/>
    </row>
    <row r="104" spans="1:12" s="1" customFormat="1" x14ac:dyDescent="0.25">
      <c r="A104" s="104" t="s">
        <v>157</v>
      </c>
      <c r="B104" s="104"/>
      <c r="C104" s="105" t="s">
        <v>210</v>
      </c>
      <c r="D104" s="108"/>
      <c r="E104" s="110"/>
      <c r="F104" s="111">
        <f t="shared" si="5"/>
        <v>0</v>
      </c>
      <c r="G104" s="107">
        <f>SUM(G105:G109)</f>
        <v>1109436.77</v>
      </c>
      <c r="H104" s="100">
        <f>SUM(G105:G109)</f>
        <v>1109436.77</v>
      </c>
      <c r="I104" s="99">
        <f t="shared" si="4"/>
        <v>0</v>
      </c>
      <c r="L104" s="6"/>
    </row>
    <row r="105" spans="1:12" s="1" customFormat="1" x14ac:dyDescent="0.25">
      <c r="A105" s="108" t="s">
        <v>158</v>
      </c>
      <c r="B105" s="108" t="s">
        <v>162</v>
      </c>
      <c r="C105" s="109" t="s">
        <v>246</v>
      </c>
      <c r="D105" s="108" t="s">
        <v>249</v>
      </c>
      <c r="E105" s="110">
        <v>1</v>
      </c>
      <c r="F105" s="111">
        <f t="shared" si="5"/>
        <v>670199.06000000006</v>
      </c>
      <c r="G105" s="111">
        <f t="shared" si="6"/>
        <v>670199.06000000006</v>
      </c>
      <c r="H105" s="112"/>
      <c r="I105" s="99">
        <f t="shared" si="4"/>
        <v>670199.06000000006</v>
      </c>
      <c r="L105" s="6">
        <v>670199.06000000006</v>
      </c>
    </row>
    <row r="106" spans="1:12" s="1" customFormat="1" x14ac:dyDescent="0.25">
      <c r="A106" s="108"/>
      <c r="B106" s="108" t="s">
        <v>269</v>
      </c>
      <c r="C106" s="109" t="s">
        <v>271</v>
      </c>
      <c r="D106" s="108" t="s">
        <v>249</v>
      </c>
      <c r="E106" s="110">
        <v>1</v>
      </c>
      <c r="F106" s="111">
        <f t="shared" ref="F105:F109" si="7">ROUND(I106,2)</f>
        <v>201568.65</v>
      </c>
      <c r="G106" s="111">
        <f t="shared" si="6"/>
        <v>201568.65</v>
      </c>
      <c r="H106" s="112"/>
      <c r="I106" s="99">
        <f t="shared" si="4"/>
        <v>201568.65</v>
      </c>
      <c r="L106" s="6">
        <v>201568.65</v>
      </c>
    </row>
    <row r="107" spans="1:12" s="1" customFormat="1" x14ac:dyDescent="0.25">
      <c r="A107" s="108"/>
      <c r="B107" s="108" t="s">
        <v>270</v>
      </c>
      <c r="C107" s="109" t="s">
        <v>272</v>
      </c>
      <c r="D107" s="108" t="s">
        <v>249</v>
      </c>
      <c r="E107" s="110">
        <v>1</v>
      </c>
      <c r="F107" s="111">
        <f t="shared" ref="F107:F108" si="8">ROUND(I107,2)</f>
        <v>117975.41</v>
      </c>
      <c r="G107" s="111">
        <f t="shared" ref="G107:G108" si="9">ROUND(F107*E107,2)</f>
        <v>117975.41</v>
      </c>
      <c r="H107" s="112"/>
      <c r="I107" s="99">
        <f t="shared" si="4"/>
        <v>117975.41</v>
      </c>
      <c r="L107" s="6">
        <v>117975.41</v>
      </c>
    </row>
    <row r="108" spans="1:12" s="1" customFormat="1" x14ac:dyDescent="0.25">
      <c r="A108" s="108"/>
      <c r="B108" s="108" t="s">
        <v>270</v>
      </c>
      <c r="C108" s="109" t="s">
        <v>273</v>
      </c>
      <c r="D108" s="108" t="s">
        <v>249</v>
      </c>
      <c r="E108" s="110">
        <v>1</v>
      </c>
      <c r="F108" s="111">
        <f t="shared" si="8"/>
        <v>117975.41</v>
      </c>
      <c r="G108" s="111">
        <f t="shared" si="9"/>
        <v>117975.41</v>
      </c>
      <c r="H108" s="112"/>
      <c r="I108" s="99">
        <f t="shared" si="4"/>
        <v>117975.41</v>
      </c>
      <c r="L108" s="6">
        <v>117975.41</v>
      </c>
    </row>
    <row r="109" spans="1:12" s="1" customFormat="1" x14ac:dyDescent="0.25">
      <c r="A109" s="108" t="s">
        <v>159</v>
      </c>
      <c r="B109" s="108">
        <v>103689</v>
      </c>
      <c r="C109" s="109" t="s">
        <v>247</v>
      </c>
      <c r="D109" s="108" t="s">
        <v>248</v>
      </c>
      <c r="E109" s="110">
        <v>4.5</v>
      </c>
      <c r="F109" s="111">
        <f t="shared" si="7"/>
        <v>381.83</v>
      </c>
      <c r="G109" s="111">
        <f t="shared" si="6"/>
        <v>1718.24</v>
      </c>
      <c r="H109" s="112"/>
      <c r="I109" s="99">
        <f t="shared" si="4"/>
        <v>381.83</v>
      </c>
      <c r="L109" s="6">
        <v>381.83</v>
      </c>
    </row>
    <row r="110" spans="1:12" s="1" customFormat="1" x14ac:dyDescent="0.25">
      <c r="A110" s="130"/>
      <c r="B110" s="130"/>
      <c r="C110" s="130"/>
      <c r="D110" s="130"/>
      <c r="E110" s="130"/>
      <c r="F110" s="130"/>
      <c r="G110" s="131"/>
      <c r="I110" s="84"/>
      <c r="L110" s="8"/>
    </row>
    <row r="111" spans="1:12" x14ac:dyDescent="0.25">
      <c r="A111" s="117" t="s">
        <v>4</v>
      </c>
      <c r="B111" s="117"/>
      <c r="C111" s="117"/>
      <c r="D111" s="117"/>
      <c r="E111" s="117"/>
      <c r="F111" s="117"/>
      <c r="G111" s="5">
        <f>SUM(G11:G109)-G104-G86-G72-G64-G47-G42-G31-G11</f>
        <v>9116796.3299999945</v>
      </c>
      <c r="H111" s="101"/>
    </row>
    <row r="112" spans="1:12" x14ac:dyDescent="0.25">
      <c r="A112" s="22"/>
      <c r="B112" s="22"/>
      <c r="C112" s="22"/>
      <c r="D112" s="22"/>
      <c r="E112" s="102" t="s">
        <v>69</v>
      </c>
      <c r="F112" s="22"/>
      <c r="G112" s="22"/>
    </row>
    <row r="113" spans="1:7" ht="15.75" x14ac:dyDescent="0.25">
      <c r="A113" s="119" t="s">
        <v>262</v>
      </c>
      <c r="B113" s="119"/>
      <c r="C113" s="119"/>
      <c r="D113" s="119"/>
      <c r="E113" s="119"/>
      <c r="F113" s="119"/>
      <c r="G113" s="119"/>
    </row>
    <row r="114" spans="1:7" x14ac:dyDescent="0.25">
      <c r="A114" s="22"/>
      <c r="B114" s="22"/>
      <c r="C114" s="22"/>
      <c r="D114" s="22"/>
      <c r="E114" s="22"/>
      <c r="F114" s="22"/>
      <c r="G114" s="22"/>
    </row>
    <row r="115" spans="1:7" x14ac:dyDescent="0.25">
      <c r="A115" s="22"/>
      <c r="B115" s="22"/>
      <c r="C115" s="22"/>
      <c r="D115" s="22"/>
      <c r="E115" s="22"/>
      <c r="F115" s="22"/>
      <c r="G115" s="22"/>
    </row>
    <row r="116" spans="1:7" x14ac:dyDescent="0.25">
      <c r="A116" s="22"/>
      <c r="B116" s="22"/>
      <c r="C116" s="22"/>
      <c r="D116" s="22"/>
      <c r="E116" s="22"/>
      <c r="F116" s="22"/>
      <c r="G116" s="22"/>
    </row>
    <row r="117" spans="1:7" x14ac:dyDescent="0.25">
      <c r="A117" s="22"/>
      <c r="B117" s="22"/>
      <c r="C117" s="22"/>
      <c r="D117" s="22"/>
      <c r="E117" s="22"/>
      <c r="F117" s="22"/>
      <c r="G117" s="22"/>
    </row>
    <row r="118" spans="1:7" x14ac:dyDescent="0.25">
      <c r="A118" s="22"/>
      <c r="B118" s="22"/>
      <c r="C118" s="22"/>
      <c r="D118" s="22"/>
      <c r="E118" s="22"/>
      <c r="F118" s="22"/>
      <c r="G118" s="22"/>
    </row>
    <row r="119" spans="1:7" x14ac:dyDescent="0.25">
      <c r="A119" s="22"/>
      <c r="B119" s="22"/>
      <c r="C119" s="22"/>
      <c r="D119" s="22"/>
      <c r="E119" s="22"/>
      <c r="F119" s="22"/>
      <c r="G119" s="22"/>
    </row>
    <row r="120" spans="1:7" x14ac:dyDescent="0.25">
      <c r="A120" s="22"/>
      <c r="B120" s="22"/>
      <c r="C120" s="22"/>
      <c r="D120" s="22"/>
      <c r="E120" s="22"/>
      <c r="F120" s="22"/>
      <c r="G120" s="22"/>
    </row>
  </sheetData>
  <sheetProtection selectLockedCells="1"/>
  <mergeCells count="8">
    <mergeCell ref="A111:F111"/>
    <mergeCell ref="A7:G7"/>
    <mergeCell ref="A113:G113"/>
    <mergeCell ref="K1:K9"/>
    <mergeCell ref="I2:I6"/>
    <mergeCell ref="A8:G8"/>
    <mergeCell ref="A9:G9"/>
    <mergeCell ref="A110:G110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10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60"/>
  <sheetViews>
    <sheetView workbookViewId="0">
      <selection activeCell="I51" sqref="I51"/>
    </sheetView>
  </sheetViews>
  <sheetFormatPr defaultRowHeight="15" x14ac:dyDescent="0.25"/>
  <cols>
    <col min="1" max="1" width="7.42578125" customWidth="1"/>
    <col min="2" max="2" width="31.85546875" customWidth="1"/>
    <col min="3" max="3" width="11.42578125" bestFit="1" customWidth="1"/>
    <col min="4" max="4" width="7.28515625" customWidth="1"/>
    <col min="5" max="5" width="7" bestFit="1" customWidth="1"/>
    <col min="6" max="6" width="6.140625" bestFit="1" customWidth="1"/>
    <col min="7" max="7" width="7" bestFit="1" customWidth="1"/>
    <col min="8" max="8" width="6.140625" bestFit="1" customWidth="1"/>
    <col min="9" max="9" width="7" bestFit="1" customWidth="1"/>
    <col min="10" max="10" width="6.140625" bestFit="1" customWidth="1"/>
    <col min="11" max="11" width="7" bestFit="1" customWidth="1"/>
    <col min="12" max="12" width="6.140625" bestFit="1" customWidth="1"/>
    <col min="13" max="13" width="7" bestFit="1" customWidth="1"/>
    <col min="14" max="14" width="6.140625" bestFit="1" customWidth="1"/>
    <col min="15" max="15" width="7" bestFit="1" customWidth="1"/>
    <col min="16" max="16" width="6.140625" bestFit="1" customWidth="1"/>
    <col min="17" max="17" width="7" customWidth="1"/>
    <col min="18" max="18" width="6.140625" bestFit="1" customWidth="1"/>
    <col min="19" max="19" width="7" customWidth="1"/>
    <col min="20" max="20" width="6.140625" bestFit="1" customWidth="1"/>
    <col min="21" max="21" width="7" customWidth="1"/>
    <col min="22" max="22" width="6.140625" bestFit="1" customWidth="1"/>
    <col min="23" max="23" width="7" customWidth="1"/>
    <col min="24" max="24" width="6.140625" bestFit="1" customWidth="1"/>
    <col min="25" max="25" width="7" customWidth="1"/>
    <col min="26" max="26" width="6.140625" bestFit="1" customWidth="1"/>
    <col min="27" max="29" width="7" customWidth="1"/>
    <col min="31" max="31" width="53.5703125" bestFit="1" customWidth="1"/>
  </cols>
  <sheetData>
    <row r="1" spans="1:29" ht="22.5" customHeight="1" x14ac:dyDescent="0.25"/>
    <row r="2" spans="1:29" ht="22.5" customHeight="1" x14ac:dyDescent="0.25"/>
    <row r="3" spans="1:29" ht="22.5" customHeight="1" x14ac:dyDescent="0.25"/>
    <row r="4" spans="1:29" ht="22.5" customHeight="1" x14ac:dyDescent="0.25"/>
    <row r="5" spans="1:29" ht="22.5" customHeight="1" x14ac:dyDescent="0.25"/>
    <row r="6" spans="1:29" ht="22.5" customHeight="1" x14ac:dyDescent="0.25"/>
    <row r="7" spans="1:29" ht="22.5" customHeight="1" x14ac:dyDescent="0.25"/>
    <row r="8" spans="1:29" ht="22.5" customHeight="1" x14ac:dyDescent="0.25"/>
    <row r="9" spans="1:29" ht="19.5" x14ac:dyDescent="0.25">
      <c r="A9" s="140" t="s">
        <v>22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03"/>
      <c r="X9" s="103"/>
      <c r="Y9" s="103"/>
      <c r="Z9" s="103"/>
      <c r="AA9" s="103"/>
      <c r="AB9" s="103"/>
      <c r="AC9" s="82"/>
    </row>
    <row r="10" spans="1:29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 x14ac:dyDescent="0.25">
      <c r="A11" s="85" t="str">
        <f>ORÇAMENTO!A7</f>
        <v>OBJETO: CONTRUÇÃO DE VIA MARGINAL A BR-158 E BR-373 - CORONEL VIVIDA - PR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</row>
    <row r="12" spans="1:29" x14ac:dyDescent="0.25">
      <c r="A12" s="85" t="str">
        <f>ORÇAMENTO!A8</f>
        <v>LOCALIZAÇÃO: RODOVIA BR 373 E RODOVIA BR 158 - ENTRE O TREVO DA ROMÁRIO MARTINS ATÉ O TREVO DA GENEROSO MARQUES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</row>
    <row r="13" spans="1:29" x14ac:dyDescent="0.25">
      <c r="A13" s="85" t="s">
        <v>23</v>
      </c>
      <c r="B13" s="10"/>
      <c r="C13" s="11"/>
      <c r="D13" s="11"/>
      <c r="E13" s="11"/>
      <c r="F13" s="11"/>
      <c r="G13" s="11"/>
      <c r="H13" s="11"/>
      <c r="I13" s="11"/>
      <c r="J13" s="85"/>
      <c r="K13" s="85"/>
      <c r="L13" s="85"/>
      <c r="M13" s="85"/>
      <c r="N13" s="85"/>
      <c r="O13" s="85"/>
      <c r="P13" s="85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x14ac:dyDescent="0.25">
      <c r="A15" s="141" t="s">
        <v>10</v>
      </c>
      <c r="B15" s="143" t="s">
        <v>261</v>
      </c>
      <c r="C15" s="145" t="s">
        <v>24</v>
      </c>
      <c r="D15" s="90" t="s">
        <v>28</v>
      </c>
      <c r="E15" s="132" t="s">
        <v>11</v>
      </c>
      <c r="F15" s="132"/>
      <c r="G15" s="132" t="s">
        <v>12</v>
      </c>
      <c r="H15" s="132"/>
      <c r="I15" s="132" t="s">
        <v>13</v>
      </c>
      <c r="J15" s="132"/>
      <c r="K15" s="132" t="s">
        <v>14</v>
      </c>
      <c r="L15" s="132"/>
      <c r="M15" s="132" t="s">
        <v>15</v>
      </c>
      <c r="N15" s="132"/>
      <c r="O15" s="132" t="s">
        <v>16</v>
      </c>
      <c r="P15" s="132"/>
      <c r="Q15" s="132" t="s">
        <v>66</v>
      </c>
      <c r="R15" s="132"/>
      <c r="S15" s="132" t="s">
        <v>67</v>
      </c>
      <c r="T15" s="147"/>
      <c r="U15" s="132" t="s">
        <v>68</v>
      </c>
      <c r="V15" s="132"/>
      <c r="W15" s="132" t="s">
        <v>258</v>
      </c>
      <c r="X15" s="132"/>
      <c r="Y15" s="132" t="s">
        <v>259</v>
      </c>
      <c r="Z15" s="132"/>
      <c r="AA15" s="132" t="s">
        <v>260</v>
      </c>
      <c r="AB15" s="133"/>
      <c r="AC15" s="86"/>
    </row>
    <row r="16" spans="1:29" x14ac:dyDescent="0.25">
      <c r="A16" s="142"/>
      <c r="B16" s="144"/>
      <c r="C16" s="146"/>
      <c r="D16" s="81" t="s">
        <v>29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13" t="s">
        <v>18</v>
      </c>
      <c r="U16" s="13" t="s">
        <v>17</v>
      </c>
      <c r="V16" s="14" t="s">
        <v>18</v>
      </c>
      <c r="W16" s="13" t="s">
        <v>17</v>
      </c>
      <c r="X16" s="14" t="s">
        <v>18</v>
      </c>
      <c r="Y16" s="13" t="s">
        <v>17</v>
      </c>
      <c r="Z16" s="14" t="s">
        <v>18</v>
      </c>
      <c r="AA16" s="13" t="s">
        <v>17</v>
      </c>
      <c r="AB16" s="91" t="s">
        <v>18</v>
      </c>
      <c r="AC16" s="86"/>
    </row>
    <row r="17" spans="1:31" x14ac:dyDescent="0.25">
      <c r="A17" s="92">
        <v>1</v>
      </c>
      <c r="B17" s="15" t="str">
        <f>ORÇAMENTO!C11</f>
        <v>TERRAPLENAGEM</v>
      </c>
      <c r="C17" s="16">
        <f>ORÇAMENTO!H11</f>
        <v>1100527.1100000001</v>
      </c>
      <c r="D17" s="24">
        <f>((C17*100)/$C$45)/100</f>
        <v>0.1207142366862549</v>
      </c>
      <c r="E17" s="17">
        <v>20</v>
      </c>
      <c r="F17" s="16">
        <f t="shared" ref="F17:F40" si="0">E17</f>
        <v>20</v>
      </c>
      <c r="G17" s="17">
        <v>10</v>
      </c>
      <c r="H17" s="16">
        <f t="shared" ref="H17:H40" si="1">F17+G17</f>
        <v>30</v>
      </c>
      <c r="I17" s="17">
        <v>10</v>
      </c>
      <c r="J17" s="16">
        <f t="shared" ref="J17:J40" si="2">H17+I17</f>
        <v>40</v>
      </c>
      <c r="K17" s="17">
        <v>10</v>
      </c>
      <c r="L17" s="16">
        <f t="shared" ref="L17:L40" si="3">J17+K17</f>
        <v>50</v>
      </c>
      <c r="M17" s="17">
        <v>10</v>
      </c>
      <c r="N17" s="16">
        <f t="shared" ref="N17:N40" si="4">L17+M17</f>
        <v>60</v>
      </c>
      <c r="O17" s="18">
        <v>10</v>
      </c>
      <c r="P17" s="16">
        <f t="shared" ref="P17:P40" si="5">N17+O17</f>
        <v>70</v>
      </c>
      <c r="Q17" s="18">
        <v>15</v>
      </c>
      <c r="R17" s="16">
        <f t="shared" ref="R17:R40" si="6">P17+Q17</f>
        <v>85</v>
      </c>
      <c r="S17" s="18">
        <v>15</v>
      </c>
      <c r="T17" s="114">
        <f t="shared" ref="T17:T40" si="7">R17+S17</f>
        <v>100</v>
      </c>
      <c r="U17" s="17"/>
      <c r="V17" s="16">
        <f t="shared" ref="V17:V40" si="8">T17+U17</f>
        <v>100</v>
      </c>
      <c r="W17" s="17"/>
      <c r="X17" s="16">
        <f t="shared" ref="X17:X40" si="9">V17+W17</f>
        <v>100</v>
      </c>
      <c r="Y17" s="17"/>
      <c r="Z17" s="16">
        <f t="shared" ref="Z17:Z40" si="10">X17+Y17</f>
        <v>100</v>
      </c>
      <c r="AA17" s="17"/>
      <c r="AB17" s="93">
        <f t="shared" ref="AB17:AB40" si="11">Z17+AA17</f>
        <v>100</v>
      </c>
      <c r="AC17" s="87"/>
      <c r="AE17" t="str">
        <f>IF(AB17&lt;&gt;100,"REVER PERCENTUAL ATÉ ATINGIR 100%- CASO NECESSÁRIO","PERCENTUAL CORRETO")</f>
        <v>PERCENTUAL CORRETO</v>
      </c>
    </row>
    <row r="18" spans="1:31" x14ac:dyDescent="0.25">
      <c r="A18" s="92">
        <v>2</v>
      </c>
      <c r="B18" s="15" t="str">
        <f>ORÇAMENTO!C31</f>
        <v>PAVIMENTAÇÃO</v>
      </c>
      <c r="C18" s="16">
        <f>ORÇAMENTO!H31</f>
        <v>2870704.22</v>
      </c>
      <c r="D18" s="24">
        <f t="shared" ref="D18:D42" si="12">((C18*100)/$C$45)/100</f>
        <v>0.31488081076831514</v>
      </c>
      <c r="E18" s="17"/>
      <c r="F18" s="16">
        <f t="shared" si="0"/>
        <v>0</v>
      </c>
      <c r="G18" s="17"/>
      <c r="H18" s="16">
        <f t="shared" si="1"/>
        <v>0</v>
      </c>
      <c r="I18" s="17">
        <v>5</v>
      </c>
      <c r="J18" s="16">
        <f t="shared" si="2"/>
        <v>5</v>
      </c>
      <c r="K18" s="17">
        <v>5</v>
      </c>
      <c r="L18" s="16">
        <f t="shared" si="3"/>
        <v>10</v>
      </c>
      <c r="M18" s="17">
        <v>10</v>
      </c>
      <c r="N18" s="16">
        <f t="shared" si="4"/>
        <v>20</v>
      </c>
      <c r="O18" s="18">
        <v>10</v>
      </c>
      <c r="P18" s="16">
        <f t="shared" si="5"/>
        <v>30</v>
      </c>
      <c r="Q18" s="18">
        <v>10</v>
      </c>
      <c r="R18" s="16">
        <f t="shared" si="6"/>
        <v>40</v>
      </c>
      <c r="S18" s="18">
        <v>10</v>
      </c>
      <c r="T18" s="114">
        <f t="shared" si="7"/>
        <v>50</v>
      </c>
      <c r="U18" s="17">
        <v>10</v>
      </c>
      <c r="V18" s="16">
        <f t="shared" si="8"/>
        <v>60</v>
      </c>
      <c r="W18" s="17">
        <v>20</v>
      </c>
      <c r="X18" s="16">
        <f t="shared" si="9"/>
        <v>80</v>
      </c>
      <c r="Y18" s="17">
        <v>20</v>
      </c>
      <c r="Z18" s="16">
        <f t="shared" si="10"/>
        <v>100</v>
      </c>
      <c r="AA18" s="17"/>
      <c r="AB18" s="93">
        <f t="shared" si="11"/>
        <v>100</v>
      </c>
      <c r="AC18" s="87"/>
      <c r="AE18" t="str">
        <f t="shared" ref="AE18:AE24" si="13">IF(AB18&lt;&gt;100,"REVER PERCENTUAL ATÉ ATINGIR 100%- CASO NECESSÁRIO","PERCENTUAL CORRETO")</f>
        <v>PERCENTUAL CORRETO</v>
      </c>
    </row>
    <row r="19" spans="1:31" x14ac:dyDescent="0.25">
      <c r="A19" s="92">
        <v>3</v>
      </c>
      <c r="B19" s="15" t="str">
        <f>ORÇAMENTO!C42</f>
        <v>LIGANTES BETUMINOSOS</v>
      </c>
      <c r="C19" s="16">
        <f>ORÇAMENTO!H42</f>
        <v>1104316.97</v>
      </c>
      <c r="D19" s="24">
        <f t="shared" si="12"/>
        <v>0.12112993753804742</v>
      </c>
      <c r="E19" s="17"/>
      <c r="F19" s="16">
        <f t="shared" si="0"/>
        <v>0</v>
      </c>
      <c r="G19" s="17"/>
      <c r="H19" s="16">
        <f t="shared" si="1"/>
        <v>0</v>
      </c>
      <c r="I19" s="17">
        <v>5</v>
      </c>
      <c r="J19" s="16">
        <f t="shared" si="2"/>
        <v>5</v>
      </c>
      <c r="K19" s="17">
        <v>5</v>
      </c>
      <c r="L19" s="16">
        <f t="shared" si="3"/>
        <v>10</v>
      </c>
      <c r="M19" s="17">
        <v>10</v>
      </c>
      <c r="N19" s="16">
        <f t="shared" si="4"/>
        <v>20</v>
      </c>
      <c r="O19" s="18">
        <v>10</v>
      </c>
      <c r="P19" s="16">
        <f t="shared" si="5"/>
        <v>30</v>
      </c>
      <c r="Q19" s="18">
        <v>10</v>
      </c>
      <c r="R19" s="16">
        <f t="shared" si="6"/>
        <v>40</v>
      </c>
      <c r="S19" s="18">
        <v>10</v>
      </c>
      <c r="T19" s="114">
        <f t="shared" si="7"/>
        <v>50</v>
      </c>
      <c r="U19" s="17">
        <v>10</v>
      </c>
      <c r="V19" s="16">
        <f t="shared" si="8"/>
        <v>60</v>
      </c>
      <c r="W19" s="17">
        <v>20</v>
      </c>
      <c r="X19" s="16">
        <f t="shared" si="9"/>
        <v>80</v>
      </c>
      <c r="Y19" s="17">
        <v>20</v>
      </c>
      <c r="Z19" s="16">
        <f t="shared" si="10"/>
        <v>100</v>
      </c>
      <c r="AA19" s="17"/>
      <c r="AB19" s="93">
        <f t="shared" si="11"/>
        <v>100</v>
      </c>
      <c r="AC19" s="87"/>
      <c r="AE19" t="str">
        <f t="shared" si="13"/>
        <v>PERCENTUAL CORRETO</v>
      </c>
    </row>
    <row r="20" spans="1:31" x14ac:dyDescent="0.25">
      <c r="A20" s="92">
        <v>4</v>
      </c>
      <c r="B20" s="15" t="str">
        <f>ORÇAMENTO!C47</f>
        <v>DRENAGEM E OBRAS DE ARTE CORRENTES</v>
      </c>
      <c r="C20" s="16">
        <f>ORÇAMENTO!H47</f>
        <v>1408688.2200000002</v>
      </c>
      <c r="D20" s="24">
        <f t="shared" si="12"/>
        <v>0.15451570584773613</v>
      </c>
      <c r="E20" s="17">
        <v>20</v>
      </c>
      <c r="F20" s="16">
        <f t="shared" si="0"/>
        <v>20</v>
      </c>
      <c r="G20" s="17">
        <v>10</v>
      </c>
      <c r="H20" s="16">
        <f t="shared" si="1"/>
        <v>30</v>
      </c>
      <c r="I20" s="17">
        <v>10</v>
      </c>
      <c r="J20" s="16">
        <f t="shared" si="2"/>
        <v>40</v>
      </c>
      <c r="K20" s="17">
        <v>10</v>
      </c>
      <c r="L20" s="16">
        <f t="shared" si="3"/>
        <v>50</v>
      </c>
      <c r="M20" s="17">
        <v>10</v>
      </c>
      <c r="N20" s="16">
        <f t="shared" si="4"/>
        <v>60</v>
      </c>
      <c r="O20" s="18">
        <v>10</v>
      </c>
      <c r="P20" s="16">
        <f t="shared" si="5"/>
        <v>70</v>
      </c>
      <c r="Q20" s="18">
        <v>15</v>
      </c>
      <c r="R20" s="16">
        <f t="shared" si="6"/>
        <v>85</v>
      </c>
      <c r="S20" s="18">
        <v>15</v>
      </c>
      <c r="T20" s="114">
        <f t="shared" si="7"/>
        <v>100</v>
      </c>
      <c r="U20" s="17"/>
      <c r="V20" s="16">
        <f t="shared" si="8"/>
        <v>100</v>
      </c>
      <c r="W20" s="17"/>
      <c r="X20" s="16">
        <f t="shared" si="9"/>
        <v>100</v>
      </c>
      <c r="Y20" s="17"/>
      <c r="Z20" s="16">
        <f t="shared" si="10"/>
        <v>100</v>
      </c>
      <c r="AA20" s="17"/>
      <c r="AB20" s="93">
        <f t="shared" si="11"/>
        <v>100</v>
      </c>
      <c r="AC20" s="87"/>
      <c r="AE20" t="str">
        <f t="shared" si="13"/>
        <v>PERCENTUAL CORRETO</v>
      </c>
    </row>
    <row r="21" spans="1:31" x14ac:dyDescent="0.25">
      <c r="A21" s="92">
        <v>5</v>
      </c>
      <c r="B21" s="15" t="str">
        <f>ORÇAMENTO!C64</f>
        <v>SERVIÇOS COMPLEMENTARES</v>
      </c>
      <c r="C21" s="16">
        <f>ORÇAMENTO!H64</f>
        <v>661508.07000000007</v>
      </c>
      <c r="D21" s="24">
        <f t="shared" si="12"/>
        <v>7.255926819635336E-2</v>
      </c>
      <c r="E21" s="17">
        <v>10</v>
      </c>
      <c r="F21" s="16">
        <f t="shared" si="0"/>
        <v>10</v>
      </c>
      <c r="G21" s="17">
        <v>10</v>
      </c>
      <c r="H21" s="16">
        <f t="shared" si="1"/>
        <v>20</v>
      </c>
      <c r="I21" s="17"/>
      <c r="J21" s="16">
        <f t="shared" si="2"/>
        <v>20</v>
      </c>
      <c r="K21" s="17"/>
      <c r="L21" s="16">
        <f t="shared" si="3"/>
        <v>20</v>
      </c>
      <c r="M21" s="17"/>
      <c r="N21" s="16">
        <f t="shared" si="4"/>
        <v>20</v>
      </c>
      <c r="O21" s="18"/>
      <c r="P21" s="16">
        <f t="shared" si="5"/>
        <v>20</v>
      </c>
      <c r="Q21" s="18">
        <v>10</v>
      </c>
      <c r="R21" s="16">
        <f t="shared" si="6"/>
        <v>30</v>
      </c>
      <c r="S21" s="18">
        <v>10</v>
      </c>
      <c r="T21" s="114">
        <f t="shared" si="7"/>
        <v>40</v>
      </c>
      <c r="U21" s="17">
        <v>10</v>
      </c>
      <c r="V21" s="16">
        <f t="shared" si="8"/>
        <v>50</v>
      </c>
      <c r="W21" s="17">
        <v>15</v>
      </c>
      <c r="X21" s="16">
        <f t="shared" si="9"/>
        <v>65</v>
      </c>
      <c r="Y21" s="17">
        <v>15</v>
      </c>
      <c r="Z21" s="16">
        <f t="shared" si="10"/>
        <v>80</v>
      </c>
      <c r="AA21" s="17">
        <v>20</v>
      </c>
      <c r="AB21" s="93">
        <f t="shared" si="11"/>
        <v>100</v>
      </c>
      <c r="AC21" s="87"/>
      <c r="AE21" t="str">
        <f t="shared" si="13"/>
        <v>PERCENTUAL CORRETO</v>
      </c>
    </row>
    <row r="22" spans="1:31" x14ac:dyDescent="0.25">
      <c r="A22" s="92">
        <v>6</v>
      </c>
      <c r="B22" s="15" t="str">
        <f>ORÇAMENTO!C72</f>
        <v>SINALIZAÇÃO</v>
      </c>
      <c r="C22" s="16">
        <f>ORÇAMENTO!H72</f>
        <v>168970.15</v>
      </c>
      <c r="D22" s="24">
        <f t="shared" si="12"/>
        <v>1.8533939322959516E-2</v>
      </c>
      <c r="E22" s="17"/>
      <c r="F22" s="16">
        <f t="shared" si="0"/>
        <v>0</v>
      </c>
      <c r="G22" s="17"/>
      <c r="H22" s="16">
        <f t="shared" si="1"/>
        <v>0</v>
      </c>
      <c r="I22" s="17"/>
      <c r="J22" s="16">
        <f t="shared" si="2"/>
        <v>0</v>
      </c>
      <c r="K22" s="17"/>
      <c r="L22" s="16">
        <f t="shared" si="3"/>
        <v>0</v>
      </c>
      <c r="M22" s="17"/>
      <c r="N22" s="16">
        <f t="shared" si="4"/>
        <v>0</v>
      </c>
      <c r="O22" s="18">
        <v>10</v>
      </c>
      <c r="P22" s="16">
        <f t="shared" si="5"/>
        <v>10</v>
      </c>
      <c r="Q22" s="18">
        <v>10</v>
      </c>
      <c r="R22" s="16">
        <f t="shared" si="6"/>
        <v>20</v>
      </c>
      <c r="S22" s="18">
        <v>10</v>
      </c>
      <c r="T22" s="114">
        <f t="shared" si="7"/>
        <v>30</v>
      </c>
      <c r="U22" s="17">
        <v>10</v>
      </c>
      <c r="V22" s="16">
        <f t="shared" si="8"/>
        <v>40</v>
      </c>
      <c r="W22" s="17">
        <v>20</v>
      </c>
      <c r="X22" s="16">
        <f t="shared" si="9"/>
        <v>60</v>
      </c>
      <c r="Y22" s="17">
        <v>20</v>
      </c>
      <c r="Z22" s="16">
        <f t="shared" si="10"/>
        <v>80</v>
      </c>
      <c r="AA22" s="17">
        <v>20</v>
      </c>
      <c r="AB22" s="93">
        <f t="shared" si="11"/>
        <v>100</v>
      </c>
      <c r="AC22" s="87"/>
      <c r="AE22" t="str">
        <f t="shared" si="13"/>
        <v>PERCENTUAL CORRETO</v>
      </c>
    </row>
    <row r="23" spans="1:31" x14ac:dyDescent="0.25">
      <c r="A23" s="92">
        <v>7</v>
      </c>
      <c r="B23" s="15" t="str">
        <f>ORÇAMENTO!C86</f>
        <v>ILUMINAÇÃO</v>
      </c>
      <c r="C23" s="16">
        <f>ORÇAMENTO!H86</f>
        <v>692644.81999999983</v>
      </c>
      <c r="D23" s="24">
        <f t="shared" si="12"/>
        <v>7.5974585252141957E-2</v>
      </c>
      <c r="E23" s="17"/>
      <c r="F23" s="16">
        <f t="shared" si="0"/>
        <v>0</v>
      </c>
      <c r="G23" s="17"/>
      <c r="H23" s="16">
        <f t="shared" si="1"/>
        <v>0</v>
      </c>
      <c r="I23" s="17"/>
      <c r="J23" s="16">
        <f t="shared" si="2"/>
        <v>0</v>
      </c>
      <c r="K23" s="17"/>
      <c r="L23" s="16">
        <f t="shared" si="3"/>
        <v>0</v>
      </c>
      <c r="M23" s="17"/>
      <c r="N23" s="16">
        <f t="shared" si="4"/>
        <v>0</v>
      </c>
      <c r="O23" s="18">
        <v>20</v>
      </c>
      <c r="P23" s="16">
        <f t="shared" si="5"/>
        <v>20</v>
      </c>
      <c r="Q23" s="18">
        <v>20</v>
      </c>
      <c r="R23" s="16">
        <f t="shared" si="6"/>
        <v>40</v>
      </c>
      <c r="S23" s="18">
        <v>15</v>
      </c>
      <c r="T23" s="114">
        <f t="shared" si="7"/>
        <v>55</v>
      </c>
      <c r="U23" s="17">
        <v>15</v>
      </c>
      <c r="V23" s="16">
        <f t="shared" si="8"/>
        <v>70</v>
      </c>
      <c r="W23" s="17">
        <v>10</v>
      </c>
      <c r="X23" s="16">
        <f t="shared" si="9"/>
        <v>80</v>
      </c>
      <c r="Y23" s="17">
        <v>10</v>
      </c>
      <c r="Z23" s="16">
        <f t="shared" si="10"/>
        <v>90</v>
      </c>
      <c r="AA23" s="17">
        <v>10</v>
      </c>
      <c r="AB23" s="93">
        <f t="shared" si="11"/>
        <v>100</v>
      </c>
      <c r="AC23" s="87"/>
      <c r="AE23" t="str">
        <f t="shared" si="13"/>
        <v>PERCENTUAL CORRETO</v>
      </c>
    </row>
    <row r="24" spans="1:31" x14ac:dyDescent="0.25">
      <c r="A24" s="92">
        <v>8</v>
      </c>
      <c r="B24" s="15" t="str">
        <f>ORÇAMENTO!C104</f>
        <v>SERVIÇOS COMPLEMENTARES</v>
      </c>
      <c r="C24" s="16">
        <f>ORÇAMENTO!H104</f>
        <v>1109436.77</v>
      </c>
      <c r="D24" s="24">
        <f t="shared" si="12"/>
        <v>0.12169151638819159</v>
      </c>
      <c r="E24" s="17">
        <v>50</v>
      </c>
      <c r="F24" s="16">
        <f t="shared" si="0"/>
        <v>50</v>
      </c>
      <c r="G24" s="17"/>
      <c r="H24" s="16">
        <f t="shared" si="1"/>
        <v>50</v>
      </c>
      <c r="I24" s="17"/>
      <c r="J24" s="16">
        <f t="shared" si="2"/>
        <v>50</v>
      </c>
      <c r="K24" s="17"/>
      <c r="L24" s="16">
        <f t="shared" si="3"/>
        <v>50</v>
      </c>
      <c r="M24" s="17"/>
      <c r="N24" s="16">
        <f t="shared" si="4"/>
        <v>50</v>
      </c>
      <c r="O24" s="18"/>
      <c r="P24" s="16">
        <f t="shared" si="5"/>
        <v>50</v>
      </c>
      <c r="Q24" s="18"/>
      <c r="R24" s="16">
        <f t="shared" si="6"/>
        <v>50</v>
      </c>
      <c r="S24" s="18"/>
      <c r="T24" s="114">
        <f t="shared" si="7"/>
        <v>50</v>
      </c>
      <c r="U24" s="17"/>
      <c r="V24" s="16">
        <f t="shared" si="8"/>
        <v>50</v>
      </c>
      <c r="W24" s="17"/>
      <c r="X24" s="16">
        <f t="shared" si="9"/>
        <v>50</v>
      </c>
      <c r="Y24" s="17"/>
      <c r="Z24" s="16">
        <f t="shared" si="10"/>
        <v>50</v>
      </c>
      <c r="AA24" s="17">
        <v>50</v>
      </c>
      <c r="AB24" s="93">
        <f t="shared" si="11"/>
        <v>100</v>
      </c>
      <c r="AC24" s="87"/>
      <c r="AE24" t="str">
        <f t="shared" si="13"/>
        <v>PERCENTUAL CORRETO</v>
      </c>
    </row>
    <row r="25" spans="1:31" ht="15" hidden="1" customHeight="1" x14ac:dyDescent="0.25">
      <c r="A25" s="92">
        <v>9</v>
      </c>
      <c r="B25" s="15"/>
      <c r="C25" s="16"/>
      <c r="D25" s="24">
        <f t="shared" si="12"/>
        <v>0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/>
      <c r="L25" s="16">
        <f t="shared" si="3"/>
        <v>0</v>
      </c>
      <c r="M25" s="17"/>
      <c r="N25" s="16">
        <f t="shared" si="4"/>
        <v>0</v>
      </c>
      <c r="O25" s="18"/>
      <c r="P25" s="16">
        <f t="shared" si="5"/>
        <v>0</v>
      </c>
      <c r="Q25" s="18"/>
      <c r="R25" s="16">
        <f t="shared" si="6"/>
        <v>0</v>
      </c>
      <c r="S25" s="18"/>
      <c r="T25" s="114">
        <f t="shared" si="7"/>
        <v>0</v>
      </c>
      <c r="U25" s="17"/>
      <c r="V25" s="16">
        <f t="shared" si="8"/>
        <v>0</v>
      </c>
      <c r="W25" s="17"/>
      <c r="X25" s="16">
        <f t="shared" si="9"/>
        <v>0</v>
      </c>
      <c r="Y25" s="17"/>
      <c r="Z25" s="16">
        <f t="shared" si="10"/>
        <v>0</v>
      </c>
      <c r="AA25" s="17"/>
      <c r="AB25" s="93">
        <f t="shared" si="11"/>
        <v>0</v>
      </c>
      <c r="AC25" s="87"/>
      <c r="AE25" t="str">
        <f t="shared" ref="AE25:AE42" si="14">IF(P25&lt;&gt;100,"REVER PERCENTUAL ATÉ ATINGIR 100%- CASO NECESSÁRIO","PERCENTUAL CORRETO")</f>
        <v>REVER PERCENTUAL ATÉ ATINGIR 100%- CASO NECESSÁRIO</v>
      </c>
    </row>
    <row r="26" spans="1:31" ht="15" hidden="1" customHeight="1" x14ac:dyDescent="0.25">
      <c r="A26" s="92">
        <v>10</v>
      </c>
      <c r="B26" s="15"/>
      <c r="C26" s="16"/>
      <c r="D26" s="24">
        <f t="shared" si="12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14">
        <f t="shared" si="7"/>
        <v>0</v>
      </c>
      <c r="U26" s="17"/>
      <c r="V26" s="16">
        <f t="shared" si="8"/>
        <v>0</v>
      </c>
      <c r="W26" s="17"/>
      <c r="X26" s="16">
        <f t="shared" si="9"/>
        <v>0</v>
      </c>
      <c r="Y26" s="17"/>
      <c r="Z26" s="16">
        <f t="shared" si="10"/>
        <v>0</v>
      </c>
      <c r="AA26" s="17"/>
      <c r="AB26" s="93">
        <f t="shared" si="11"/>
        <v>0</v>
      </c>
      <c r="AC26" s="87"/>
      <c r="AE26" t="str">
        <f t="shared" si="14"/>
        <v>REVER PERCENTUAL ATÉ ATINGIR 100%- CASO NECESSÁRIO</v>
      </c>
    </row>
    <row r="27" spans="1:31" ht="15" hidden="1" customHeight="1" x14ac:dyDescent="0.25">
      <c r="A27" s="92">
        <v>11</v>
      </c>
      <c r="B27" s="15"/>
      <c r="C27" s="16"/>
      <c r="D27" s="24">
        <f t="shared" si="12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14">
        <f t="shared" si="7"/>
        <v>0</v>
      </c>
      <c r="U27" s="17"/>
      <c r="V27" s="16">
        <f t="shared" si="8"/>
        <v>0</v>
      </c>
      <c r="W27" s="17"/>
      <c r="X27" s="16">
        <f t="shared" si="9"/>
        <v>0</v>
      </c>
      <c r="Y27" s="17"/>
      <c r="Z27" s="16">
        <f t="shared" si="10"/>
        <v>0</v>
      </c>
      <c r="AA27" s="17"/>
      <c r="AB27" s="93">
        <f t="shared" si="11"/>
        <v>0</v>
      </c>
      <c r="AC27" s="87"/>
      <c r="AE27" t="str">
        <f t="shared" si="14"/>
        <v>REVER PERCENTUAL ATÉ ATINGIR 100%- CASO NECESSÁRIO</v>
      </c>
    </row>
    <row r="28" spans="1:31" ht="15" hidden="1" customHeight="1" x14ac:dyDescent="0.25">
      <c r="A28" s="92">
        <v>12</v>
      </c>
      <c r="B28" s="15"/>
      <c r="C28" s="16"/>
      <c r="D28" s="24">
        <f t="shared" si="12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14">
        <f t="shared" si="7"/>
        <v>0</v>
      </c>
      <c r="U28" s="17"/>
      <c r="V28" s="16">
        <f t="shared" si="8"/>
        <v>0</v>
      </c>
      <c r="W28" s="17"/>
      <c r="X28" s="16">
        <f t="shared" si="9"/>
        <v>0</v>
      </c>
      <c r="Y28" s="17"/>
      <c r="Z28" s="16">
        <f t="shared" si="10"/>
        <v>0</v>
      </c>
      <c r="AA28" s="17"/>
      <c r="AB28" s="93">
        <f t="shared" si="11"/>
        <v>0</v>
      </c>
      <c r="AC28" s="87"/>
      <c r="AE28" t="str">
        <f t="shared" si="14"/>
        <v>REVER PERCENTUAL ATÉ ATINGIR 100%- CASO NECESSÁRIO</v>
      </c>
    </row>
    <row r="29" spans="1:31" ht="15" hidden="1" customHeight="1" x14ac:dyDescent="0.25">
      <c r="A29" s="92">
        <v>13</v>
      </c>
      <c r="B29" s="15"/>
      <c r="C29" s="16"/>
      <c r="D29" s="24">
        <f t="shared" si="12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14">
        <f t="shared" si="7"/>
        <v>0</v>
      </c>
      <c r="U29" s="17"/>
      <c r="V29" s="16">
        <f t="shared" si="8"/>
        <v>0</v>
      </c>
      <c r="W29" s="17"/>
      <c r="X29" s="16">
        <f t="shared" si="9"/>
        <v>0</v>
      </c>
      <c r="Y29" s="17"/>
      <c r="Z29" s="16">
        <f t="shared" si="10"/>
        <v>0</v>
      </c>
      <c r="AA29" s="17"/>
      <c r="AB29" s="93">
        <f t="shared" si="11"/>
        <v>0</v>
      </c>
      <c r="AC29" s="87"/>
      <c r="AE29" t="str">
        <f t="shared" si="14"/>
        <v>REVER PERCENTUAL ATÉ ATINGIR 100%- CASO NECESSÁRIO</v>
      </c>
    </row>
    <row r="30" spans="1:31" ht="15" hidden="1" customHeight="1" x14ac:dyDescent="0.25">
      <c r="A30" s="92">
        <v>14</v>
      </c>
      <c r="B30" s="15"/>
      <c r="C30" s="16"/>
      <c r="D30" s="24">
        <f t="shared" si="12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14">
        <f t="shared" si="7"/>
        <v>0</v>
      </c>
      <c r="U30" s="17"/>
      <c r="V30" s="16">
        <f t="shared" si="8"/>
        <v>0</v>
      </c>
      <c r="W30" s="17"/>
      <c r="X30" s="16">
        <f t="shared" si="9"/>
        <v>0</v>
      </c>
      <c r="Y30" s="17"/>
      <c r="Z30" s="16">
        <f t="shared" si="10"/>
        <v>0</v>
      </c>
      <c r="AA30" s="17"/>
      <c r="AB30" s="93">
        <f t="shared" si="11"/>
        <v>0</v>
      </c>
      <c r="AC30" s="87"/>
      <c r="AE30" t="str">
        <f t="shared" si="14"/>
        <v>REVER PERCENTUAL ATÉ ATINGIR 100%- CASO NECESSÁRIO</v>
      </c>
    </row>
    <row r="31" spans="1:31" ht="15" hidden="1" customHeight="1" x14ac:dyDescent="0.25">
      <c r="A31" s="92">
        <v>15</v>
      </c>
      <c r="B31" s="15"/>
      <c r="C31" s="16"/>
      <c r="D31" s="24">
        <f t="shared" si="12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14">
        <f t="shared" si="7"/>
        <v>0</v>
      </c>
      <c r="U31" s="17"/>
      <c r="V31" s="16">
        <f t="shared" si="8"/>
        <v>0</v>
      </c>
      <c r="W31" s="17"/>
      <c r="X31" s="16">
        <f t="shared" si="9"/>
        <v>0</v>
      </c>
      <c r="Y31" s="17"/>
      <c r="Z31" s="16">
        <f t="shared" si="10"/>
        <v>0</v>
      </c>
      <c r="AA31" s="17"/>
      <c r="AB31" s="93">
        <f t="shared" si="11"/>
        <v>0</v>
      </c>
      <c r="AC31" s="87"/>
      <c r="AE31" t="str">
        <f t="shared" si="14"/>
        <v>REVER PERCENTUAL ATÉ ATINGIR 100%- CASO NECESSÁRIO</v>
      </c>
    </row>
    <row r="32" spans="1:31" ht="15" hidden="1" customHeight="1" x14ac:dyDescent="0.25">
      <c r="A32" s="92">
        <v>16</v>
      </c>
      <c r="B32" s="15"/>
      <c r="C32" s="16"/>
      <c r="D32" s="24">
        <f t="shared" si="12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14">
        <f t="shared" si="7"/>
        <v>0</v>
      </c>
      <c r="U32" s="17"/>
      <c r="V32" s="16">
        <f t="shared" si="8"/>
        <v>0</v>
      </c>
      <c r="W32" s="17"/>
      <c r="X32" s="16">
        <f t="shared" si="9"/>
        <v>0</v>
      </c>
      <c r="Y32" s="17"/>
      <c r="Z32" s="16">
        <f t="shared" si="10"/>
        <v>0</v>
      </c>
      <c r="AA32" s="17"/>
      <c r="AB32" s="93">
        <f t="shared" si="11"/>
        <v>0</v>
      </c>
      <c r="AC32" s="87"/>
      <c r="AE32" t="str">
        <f t="shared" si="14"/>
        <v>REVER PERCENTUAL ATÉ ATINGIR 100%- CASO NECESSÁRIO</v>
      </c>
    </row>
    <row r="33" spans="1:31" ht="15" hidden="1" customHeight="1" x14ac:dyDescent="0.25">
      <c r="A33" s="92">
        <v>17</v>
      </c>
      <c r="B33" s="15"/>
      <c r="C33" s="16"/>
      <c r="D33" s="24">
        <f t="shared" si="12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14">
        <f t="shared" si="7"/>
        <v>0</v>
      </c>
      <c r="U33" s="17"/>
      <c r="V33" s="16">
        <f t="shared" si="8"/>
        <v>0</v>
      </c>
      <c r="W33" s="17"/>
      <c r="X33" s="16">
        <f t="shared" si="9"/>
        <v>0</v>
      </c>
      <c r="Y33" s="17"/>
      <c r="Z33" s="16">
        <f t="shared" si="10"/>
        <v>0</v>
      </c>
      <c r="AA33" s="17"/>
      <c r="AB33" s="93">
        <f t="shared" si="11"/>
        <v>0</v>
      </c>
      <c r="AC33" s="87"/>
      <c r="AE33" t="str">
        <f t="shared" si="14"/>
        <v>REVER PERCENTUAL ATÉ ATINGIR 100%- CASO NECESSÁRIO</v>
      </c>
    </row>
    <row r="34" spans="1:31" ht="15" hidden="1" customHeight="1" x14ac:dyDescent="0.25">
      <c r="A34" s="92">
        <v>18</v>
      </c>
      <c r="B34" s="15"/>
      <c r="C34" s="16"/>
      <c r="D34" s="24">
        <f t="shared" si="12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14">
        <f t="shared" si="7"/>
        <v>0</v>
      </c>
      <c r="U34" s="17"/>
      <c r="V34" s="16">
        <f t="shared" si="8"/>
        <v>0</v>
      </c>
      <c r="W34" s="17"/>
      <c r="X34" s="16">
        <f t="shared" si="9"/>
        <v>0</v>
      </c>
      <c r="Y34" s="17"/>
      <c r="Z34" s="16">
        <f t="shared" si="10"/>
        <v>0</v>
      </c>
      <c r="AA34" s="17"/>
      <c r="AB34" s="93">
        <f t="shared" si="11"/>
        <v>0</v>
      </c>
      <c r="AC34" s="87"/>
      <c r="AE34" t="str">
        <f t="shared" si="14"/>
        <v>REVER PERCENTUAL ATÉ ATINGIR 100%- CASO NECESSÁRIO</v>
      </c>
    </row>
    <row r="35" spans="1:31" ht="15" hidden="1" customHeight="1" x14ac:dyDescent="0.25">
      <c r="A35" s="92">
        <v>19</v>
      </c>
      <c r="B35" s="15"/>
      <c r="C35" s="16"/>
      <c r="D35" s="24">
        <f t="shared" si="12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14">
        <f t="shared" si="7"/>
        <v>0</v>
      </c>
      <c r="U35" s="17"/>
      <c r="V35" s="16">
        <f t="shared" si="8"/>
        <v>0</v>
      </c>
      <c r="W35" s="17"/>
      <c r="X35" s="16">
        <f t="shared" si="9"/>
        <v>0</v>
      </c>
      <c r="Y35" s="17"/>
      <c r="Z35" s="16">
        <f t="shared" si="10"/>
        <v>0</v>
      </c>
      <c r="AA35" s="17"/>
      <c r="AB35" s="93">
        <f t="shared" si="11"/>
        <v>0</v>
      </c>
      <c r="AC35" s="87"/>
      <c r="AE35" t="str">
        <f t="shared" si="14"/>
        <v>REVER PERCENTUAL ATÉ ATINGIR 100%- CASO NECESSÁRIO</v>
      </c>
    </row>
    <row r="36" spans="1:31" ht="15" hidden="1" customHeight="1" x14ac:dyDescent="0.25">
      <c r="A36" s="92">
        <v>20</v>
      </c>
      <c r="B36" s="15"/>
      <c r="C36" s="16"/>
      <c r="D36" s="24">
        <f t="shared" si="12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14">
        <f t="shared" si="7"/>
        <v>0</v>
      </c>
      <c r="U36" s="17"/>
      <c r="V36" s="16">
        <f t="shared" si="8"/>
        <v>0</v>
      </c>
      <c r="W36" s="17"/>
      <c r="X36" s="16">
        <f t="shared" si="9"/>
        <v>0</v>
      </c>
      <c r="Y36" s="17"/>
      <c r="Z36" s="16">
        <f t="shared" si="10"/>
        <v>0</v>
      </c>
      <c r="AA36" s="17"/>
      <c r="AB36" s="93">
        <f t="shared" si="11"/>
        <v>0</v>
      </c>
      <c r="AC36" s="87"/>
      <c r="AE36" t="str">
        <f t="shared" si="14"/>
        <v>REVER PERCENTUAL ATÉ ATINGIR 100%- CASO NECESSÁRIO</v>
      </c>
    </row>
    <row r="37" spans="1:31" ht="15" hidden="1" customHeight="1" x14ac:dyDescent="0.25">
      <c r="A37" s="92">
        <v>21</v>
      </c>
      <c r="B37" s="15"/>
      <c r="C37" s="16"/>
      <c r="D37" s="24">
        <f t="shared" si="12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14">
        <f t="shared" si="7"/>
        <v>0</v>
      </c>
      <c r="U37" s="17"/>
      <c r="V37" s="16">
        <f t="shared" si="8"/>
        <v>0</v>
      </c>
      <c r="W37" s="17"/>
      <c r="X37" s="16">
        <f t="shared" si="9"/>
        <v>0</v>
      </c>
      <c r="Y37" s="17"/>
      <c r="Z37" s="16">
        <f t="shared" si="10"/>
        <v>0</v>
      </c>
      <c r="AA37" s="17"/>
      <c r="AB37" s="93">
        <f t="shared" si="11"/>
        <v>0</v>
      </c>
      <c r="AC37" s="87"/>
      <c r="AE37" t="str">
        <f t="shared" si="14"/>
        <v>REVER PERCENTUAL ATÉ ATINGIR 100%- CASO NECESSÁRIO</v>
      </c>
    </row>
    <row r="38" spans="1:31" ht="15" hidden="1" customHeight="1" x14ac:dyDescent="0.25">
      <c r="A38" s="92">
        <v>22</v>
      </c>
      <c r="B38" s="15"/>
      <c r="C38" s="16"/>
      <c r="D38" s="24">
        <f t="shared" si="12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14">
        <f t="shared" si="7"/>
        <v>0</v>
      </c>
      <c r="U38" s="17"/>
      <c r="V38" s="16">
        <f t="shared" si="8"/>
        <v>0</v>
      </c>
      <c r="W38" s="17"/>
      <c r="X38" s="16">
        <f t="shared" si="9"/>
        <v>0</v>
      </c>
      <c r="Y38" s="17"/>
      <c r="Z38" s="16">
        <f t="shared" si="10"/>
        <v>0</v>
      </c>
      <c r="AA38" s="17"/>
      <c r="AB38" s="93">
        <f t="shared" si="11"/>
        <v>0</v>
      </c>
      <c r="AC38" s="87"/>
      <c r="AE38" t="str">
        <f t="shared" si="14"/>
        <v>REVER PERCENTUAL ATÉ ATINGIR 100%- CASO NECESSÁRIO</v>
      </c>
    </row>
    <row r="39" spans="1:31" ht="15" hidden="1" customHeight="1" x14ac:dyDescent="0.25">
      <c r="A39" s="92">
        <v>23</v>
      </c>
      <c r="B39" s="15"/>
      <c r="C39" s="16"/>
      <c r="D39" s="24">
        <f t="shared" si="12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14">
        <f t="shared" si="7"/>
        <v>0</v>
      </c>
      <c r="U39" s="17"/>
      <c r="V39" s="16">
        <f t="shared" si="8"/>
        <v>0</v>
      </c>
      <c r="W39" s="17"/>
      <c r="X39" s="16">
        <f t="shared" si="9"/>
        <v>0</v>
      </c>
      <c r="Y39" s="17"/>
      <c r="Z39" s="16">
        <f t="shared" si="10"/>
        <v>0</v>
      </c>
      <c r="AA39" s="17"/>
      <c r="AB39" s="93">
        <f t="shared" si="11"/>
        <v>0</v>
      </c>
      <c r="AC39" s="87"/>
      <c r="AE39" t="str">
        <f t="shared" si="14"/>
        <v>REVER PERCENTUAL ATÉ ATINGIR 100%- CASO NECESSÁRIO</v>
      </c>
    </row>
    <row r="40" spans="1:31" ht="15" hidden="1" customHeight="1" x14ac:dyDescent="0.25">
      <c r="A40" s="92">
        <v>24</v>
      </c>
      <c r="B40" s="15"/>
      <c r="C40" s="16"/>
      <c r="D40" s="24">
        <f t="shared" si="12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14">
        <f t="shared" si="7"/>
        <v>0</v>
      </c>
      <c r="U40" s="17"/>
      <c r="V40" s="16">
        <f t="shared" si="8"/>
        <v>0</v>
      </c>
      <c r="W40" s="17"/>
      <c r="X40" s="16">
        <f t="shared" si="9"/>
        <v>0</v>
      </c>
      <c r="Y40" s="17"/>
      <c r="Z40" s="16">
        <f t="shared" si="10"/>
        <v>0</v>
      </c>
      <c r="AA40" s="17"/>
      <c r="AB40" s="93">
        <f t="shared" si="11"/>
        <v>0</v>
      </c>
      <c r="AC40" s="87"/>
      <c r="AE40" t="str">
        <f t="shared" si="14"/>
        <v>REVER PERCENTUAL ATÉ ATINGIR 100%- CASO NECESSÁRIO</v>
      </c>
    </row>
    <row r="41" spans="1:31" ht="15" hidden="1" customHeight="1" x14ac:dyDescent="0.25">
      <c r="A41" s="92">
        <v>25</v>
      </c>
      <c r="B41" s="15"/>
      <c r="C41" s="16"/>
      <c r="D41" s="24">
        <f t="shared" si="12"/>
        <v>0</v>
      </c>
      <c r="E41" s="17"/>
      <c r="F41" s="16">
        <f t="shared" ref="F41:F43" si="15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14">
        <f>R41+S41</f>
        <v>0</v>
      </c>
      <c r="U41" s="17"/>
      <c r="V41" s="16">
        <f>T41+U41</f>
        <v>0</v>
      </c>
      <c r="W41" s="17"/>
      <c r="X41" s="16">
        <f>V41+W41</f>
        <v>0</v>
      </c>
      <c r="Y41" s="17"/>
      <c r="Z41" s="16">
        <f>X41+Y41</f>
        <v>0</v>
      </c>
      <c r="AA41" s="17"/>
      <c r="AB41" s="93">
        <f>Z41+AA41</f>
        <v>0</v>
      </c>
      <c r="AC41" s="87"/>
      <c r="AE41" t="str">
        <f t="shared" si="14"/>
        <v>REVER PERCENTUAL ATÉ ATINGIR 100%- CASO NECESSÁRIO</v>
      </c>
    </row>
    <row r="42" spans="1:31" ht="15" hidden="1" customHeight="1" x14ac:dyDescent="0.25">
      <c r="A42" s="92">
        <v>26</v>
      </c>
      <c r="B42" s="15"/>
      <c r="C42" s="16"/>
      <c r="D42" s="24">
        <f t="shared" si="12"/>
        <v>0</v>
      </c>
      <c r="E42" s="17"/>
      <c r="F42" s="16">
        <f t="shared" si="15"/>
        <v>0</v>
      </c>
      <c r="G42" s="17"/>
      <c r="H42" s="16">
        <f t="shared" ref="H42" si="16">F42+G42</f>
        <v>0</v>
      </c>
      <c r="I42" s="17"/>
      <c r="J42" s="16">
        <f t="shared" ref="J42" si="17">H42+I42</f>
        <v>0</v>
      </c>
      <c r="K42" s="17"/>
      <c r="L42" s="16">
        <f t="shared" ref="L42" si="18">J42+K42</f>
        <v>0</v>
      </c>
      <c r="M42" s="17"/>
      <c r="N42" s="16">
        <f t="shared" ref="N42" si="19">L42+M42</f>
        <v>0</v>
      </c>
      <c r="O42" s="18"/>
      <c r="P42" s="16">
        <f t="shared" ref="P42" si="20">N42+O42</f>
        <v>0</v>
      </c>
      <c r="Q42" s="18"/>
      <c r="R42" s="16">
        <f t="shared" ref="R42:R43" si="21">P42+Q42</f>
        <v>0</v>
      </c>
      <c r="S42" s="18"/>
      <c r="T42" s="114">
        <f t="shared" ref="T42:T43" si="22">R42+S42</f>
        <v>0</v>
      </c>
      <c r="U42" s="17"/>
      <c r="V42" s="16">
        <f t="shared" ref="V42:V43" si="23">T42+U42</f>
        <v>0</v>
      </c>
      <c r="W42" s="17"/>
      <c r="X42" s="16">
        <f t="shared" ref="X42:X43" si="24">V42+W42</f>
        <v>0</v>
      </c>
      <c r="Y42" s="17"/>
      <c r="Z42" s="16">
        <f t="shared" ref="Z42:Z43" si="25">X42+Y42</f>
        <v>0</v>
      </c>
      <c r="AA42" s="17"/>
      <c r="AB42" s="93">
        <f t="shared" ref="AB42:AB43" si="26">Z42+AA42</f>
        <v>0</v>
      </c>
      <c r="AC42" s="87"/>
      <c r="AE42" t="str">
        <f t="shared" si="14"/>
        <v>REVER PERCENTUAL ATÉ ATINGIR 100%- CASO NECESSÁRIO</v>
      </c>
    </row>
    <row r="43" spans="1:31" x14ac:dyDescent="0.25">
      <c r="A43" s="92"/>
      <c r="B43" s="15"/>
      <c r="C43" s="16"/>
      <c r="D43" s="83">
        <f>((C43*100)/$C$45)/100</f>
        <v>0</v>
      </c>
      <c r="E43" s="17"/>
      <c r="F43" s="16">
        <f t="shared" si="15"/>
        <v>0</v>
      </c>
      <c r="G43" s="17"/>
      <c r="H43" s="16">
        <f t="shared" ref="H43" si="27">F43+G43</f>
        <v>0</v>
      </c>
      <c r="I43" s="17"/>
      <c r="J43" s="16">
        <f t="shared" ref="J43" si="28">H43+I43</f>
        <v>0</v>
      </c>
      <c r="K43" s="78"/>
      <c r="L43" s="16">
        <f t="shared" ref="L43" si="29">J43+K43</f>
        <v>0</v>
      </c>
      <c r="M43" s="78"/>
      <c r="N43" s="16">
        <f t="shared" ref="N43" si="30">L43+M43</f>
        <v>0</v>
      </c>
      <c r="O43" s="79"/>
      <c r="P43" s="16">
        <f t="shared" ref="P43" si="31">N43+O43</f>
        <v>0</v>
      </c>
      <c r="Q43" s="79"/>
      <c r="R43" s="16">
        <f t="shared" si="21"/>
        <v>0</v>
      </c>
      <c r="S43" s="79"/>
      <c r="T43" s="114">
        <f t="shared" si="22"/>
        <v>0</v>
      </c>
      <c r="U43" s="78"/>
      <c r="V43" s="16">
        <f t="shared" si="23"/>
        <v>0</v>
      </c>
      <c r="W43" s="78"/>
      <c r="X43" s="16">
        <f t="shared" si="24"/>
        <v>0</v>
      </c>
      <c r="Y43" s="78"/>
      <c r="Z43" s="16">
        <f t="shared" si="25"/>
        <v>0</v>
      </c>
      <c r="AA43" s="78"/>
      <c r="AB43" s="93">
        <f t="shared" si="26"/>
        <v>0</v>
      </c>
      <c r="AC43" s="87"/>
    </row>
    <row r="44" spans="1:31" x14ac:dyDescent="0.25">
      <c r="A44" s="94"/>
      <c r="B44" s="19" t="s">
        <v>25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0.12314767352052933</v>
      </c>
      <c r="F44" s="26">
        <f>E44</f>
        <v>0.12314767352052933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3.4778921073034437E-2</v>
      </c>
      <c r="H44" s="26">
        <f>F44+G44</f>
        <v>0.15792659459356376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4.9323531668717224E-2</v>
      </c>
      <c r="J44" s="26">
        <f>H44+I44</f>
        <v>0.20725012626228098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4.9323531668717224E-2</v>
      </c>
      <c r="L44" s="26">
        <f>J44+K44</f>
        <v>0.25657365793099818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7.112406908403536E-2</v>
      </c>
      <c r="N44" s="26">
        <f>L44+M44</f>
        <v>0.32769772701503352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8.8172380066759704E-2</v>
      </c>
      <c r="P44" s="26">
        <f>N44+O44</f>
        <v>0.41587010708179323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0.1091898040130946</v>
      </c>
      <c r="R44" s="26">
        <f>P44+Q44</f>
        <v>0.52505991109488781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0.10539107475048751</v>
      </c>
      <c r="T44" s="115">
        <f>R44+S44</f>
        <v>0.63045098584537529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6.4106583370388839E-2</v>
      </c>
      <c r="V44" s="26">
        <f>T44+U44</f>
        <v>0.69455756921576417</v>
      </c>
      <c r="W44" s="26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0.10939028628053162</v>
      </c>
      <c r="X44" s="26">
        <f>V44+W44</f>
        <v>0.80394785549629577</v>
      </c>
      <c r="Y44" s="26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0.10939028628053162</v>
      </c>
      <c r="Z44" s="26">
        <f>X44+Y44</f>
        <v>0.91333814177682737</v>
      </c>
      <c r="AA44" s="26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8.6661858223172572E-2</v>
      </c>
      <c r="AB44" s="116">
        <f>Z44+AA44</f>
        <v>1</v>
      </c>
      <c r="AC44" s="88"/>
    </row>
    <row r="45" spans="1:31" x14ac:dyDescent="0.25">
      <c r="A45" s="95"/>
      <c r="B45" s="21" t="s">
        <v>26</v>
      </c>
      <c r="C45" s="20">
        <f>SUM(C17:C43)</f>
        <v>9116796.3300000001</v>
      </c>
      <c r="D45" s="25">
        <f>D44</f>
        <v>1</v>
      </c>
      <c r="E45" s="134">
        <f>($C$45*E44)</f>
        <v>1122712.2579999999</v>
      </c>
      <c r="F45" s="134"/>
      <c r="G45" s="134">
        <f t="shared" ref="G45" si="32">($C$45*G44)</f>
        <v>317072.34000000003</v>
      </c>
      <c r="H45" s="134"/>
      <c r="I45" s="134">
        <f t="shared" ref="I45" si="33">($C$45*I44)</f>
        <v>449672.59249999997</v>
      </c>
      <c r="J45" s="134"/>
      <c r="K45" s="134">
        <f t="shared" ref="K45" si="34">($C$45*K44)</f>
        <v>449672.59249999997</v>
      </c>
      <c r="L45" s="134"/>
      <c r="M45" s="134">
        <f t="shared" ref="M45" si="35">($C$45*M44)</f>
        <v>648423.652</v>
      </c>
      <c r="N45" s="134"/>
      <c r="O45" s="134">
        <f t="shared" ref="O45" si="36">($C$45*O44)</f>
        <v>803849.63100000005</v>
      </c>
      <c r="P45" s="134"/>
      <c r="Q45" s="134">
        <f t="shared" ref="Q45" si="37">($C$45*Q44)</f>
        <v>995461.20450000011</v>
      </c>
      <c r="R45" s="134"/>
      <c r="S45" s="134">
        <f t="shared" ref="S45" si="38">($C$45*S44)</f>
        <v>960828.96350000019</v>
      </c>
      <c r="T45" s="138"/>
      <c r="U45" s="134">
        <f t="shared" ref="U45:W45" si="39">($C$45*U44)</f>
        <v>584446.66399999999</v>
      </c>
      <c r="V45" s="134"/>
      <c r="W45" s="134">
        <f t="shared" si="39"/>
        <v>997288.96050000004</v>
      </c>
      <c r="X45" s="134"/>
      <c r="Y45" s="134">
        <f t="shared" ref="Y45" si="40">($C$45*Y44)</f>
        <v>997288.96050000004</v>
      </c>
      <c r="Z45" s="134"/>
      <c r="AA45" s="134">
        <f t="shared" ref="AA45" si="41">($C$45*AA44)</f>
        <v>790078.51100000006</v>
      </c>
      <c r="AB45" s="135"/>
      <c r="AC45" s="89"/>
    </row>
    <row r="46" spans="1:31" ht="15.75" thickBot="1" x14ac:dyDescent="0.3">
      <c r="A46" s="96"/>
      <c r="B46" s="97" t="s">
        <v>27</v>
      </c>
      <c r="C46" s="98"/>
      <c r="D46" s="98"/>
      <c r="E46" s="136">
        <f>E45</f>
        <v>1122712.2579999999</v>
      </c>
      <c r="F46" s="136"/>
      <c r="G46" s="136">
        <f>G45+E46</f>
        <v>1439784.598</v>
      </c>
      <c r="H46" s="136"/>
      <c r="I46" s="136">
        <f t="shared" ref="I46" si="42">I45+G46</f>
        <v>1889457.1905</v>
      </c>
      <c r="J46" s="136"/>
      <c r="K46" s="136">
        <f t="shared" ref="K46" si="43">K45+I46</f>
        <v>2339129.7829999998</v>
      </c>
      <c r="L46" s="136"/>
      <c r="M46" s="136">
        <f t="shared" ref="M46" si="44">M45+K46</f>
        <v>2987553.4349999996</v>
      </c>
      <c r="N46" s="136"/>
      <c r="O46" s="136">
        <f t="shared" ref="O46" si="45">O45+M46</f>
        <v>3791403.0659999996</v>
      </c>
      <c r="P46" s="136"/>
      <c r="Q46" s="136">
        <f t="shared" ref="Q46" si="46">Q45+O46</f>
        <v>4786864.2704999996</v>
      </c>
      <c r="R46" s="136"/>
      <c r="S46" s="136">
        <f t="shared" ref="S46" si="47">S45+Q46</f>
        <v>5747693.2340000002</v>
      </c>
      <c r="T46" s="139"/>
      <c r="U46" s="136">
        <f t="shared" ref="U46" si="48">U45+S46</f>
        <v>6332139.898</v>
      </c>
      <c r="V46" s="136"/>
      <c r="W46" s="136">
        <f t="shared" ref="W46" si="49">W45+U46</f>
        <v>7329428.8585000001</v>
      </c>
      <c r="X46" s="136"/>
      <c r="Y46" s="136">
        <f t="shared" ref="Y46" si="50">Y45+W46</f>
        <v>8326717.8190000001</v>
      </c>
      <c r="Z46" s="136"/>
      <c r="AA46" s="136">
        <f t="shared" ref="AA46" si="51">AA45+Y46</f>
        <v>9116796.3300000001</v>
      </c>
      <c r="AB46" s="137"/>
      <c r="AC46" s="89"/>
    </row>
    <row r="51" spans="1:29" x14ac:dyDescent="0.25">
      <c r="A51" s="80"/>
      <c r="B51" s="80"/>
      <c r="C51" s="23"/>
      <c r="D51" s="80"/>
      <c r="E51" s="80"/>
      <c r="F51" s="80"/>
      <c r="G51" s="80"/>
      <c r="H51" s="80"/>
      <c r="I51" s="80"/>
      <c r="J51" s="80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x14ac:dyDescent="0.25">
      <c r="A52" s="23" t="s">
        <v>30</v>
      </c>
      <c r="B52" s="23"/>
      <c r="C52" s="23"/>
      <c r="D52" s="23" t="s">
        <v>63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9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9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9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9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9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9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</sheetData>
  <sheetProtection algorithmName="SHA-512" hashValue="YJ6JWKOy1HgVHMUBIUrq09/lCTvReT5RoK93nFGX1cbdy7rGx3kJKqQeveF04U5EkZP8Xs5IEHX9KuHtEPf1AQ==" saltValue="ApTeJVORVWa46/SEEyJ4Hg==" spinCount="100000" sheet="1" objects="1" scenarios="1" selectLockedCells="1"/>
  <mergeCells count="40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  <mergeCell ref="AA15:AB15"/>
    <mergeCell ref="AA45:AB45"/>
    <mergeCell ref="AA46:AB46"/>
    <mergeCell ref="W15:X15"/>
    <mergeCell ref="W45:X45"/>
    <mergeCell ref="W46:X46"/>
    <mergeCell ref="Y15:Z15"/>
    <mergeCell ref="Y45:Z45"/>
    <mergeCell ref="Y46:Z46"/>
  </mergeCells>
  <conditionalFormatting sqref="F17:F43 P17:P43 R17:R43 T17:T43">
    <cfRule type="cellIs" dxfId="11" priority="27" stopIfTrue="1" operator="equal">
      <formula>D17+F17-100</formula>
    </cfRule>
  </conditionalFormatting>
  <conditionalFormatting sqref="H17:H43">
    <cfRule type="cellIs" dxfId="10" priority="23" stopIfTrue="1" operator="equal">
      <formula>F17+H17-100</formula>
    </cfRule>
  </conditionalFormatting>
  <conditionalFormatting sqref="J17:J43">
    <cfRule type="cellIs" dxfId="9" priority="24" stopIfTrue="1" operator="equal">
      <formula>H17+J17-100</formula>
    </cfRule>
  </conditionalFormatting>
  <conditionalFormatting sqref="L17:L43">
    <cfRule type="cellIs" dxfId="8" priority="25" stopIfTrue="1" operator="equal">
      <formula>J17+L17-100</formula>
    </cfRule>
  </conditionalFormatting>
  <conditionalFormatting sqref="N17:N43">
    <cfRule type="cellIs" dxfId="7" priority="26" stopIfTrue="1" operator="equal">
      <formula>L17+N17-100</formula>
    </cfRule>
  </conditionalFormatting>
  <conditionalFormatting sqref="V17:V43 X17:X43 Z17:Z43 AB17:AC43 F17:F43 H17:H43 J17:J43 L17:L43 N17:N43 P17:P43 R17:R43 T17:T43">
    <cfRule type="cellIs" dxfId="6" priority="16" operator="equal">
      <formula>0</formula>
    </cfRule>
  </conditionalFormatting>
  <conditionalFormatting sqref="V17:V43">
    <cfRule type="cellIs" dxfId="5" priority="6" stopIfTrue="1" operator="equal">
      <formula>T17+V17-100</formula>
    </cfRule>
  </conditionalFormatting>
  <conditionalFormatting sqref="X17:X43">
    <cfRule type="cellIs" dxfId="4" priority="5" stopIfTrue="1" operator="equal">
      <formula>V17+X17-100</formula>
    </cfRule>
  </conditionalFormatting>
  <conditionalFormatting sqref="Z17:Z43">
    <cfRule type="cellIs" dxfId="3" priority="4" stopIfTrue="1" operator="equal">
      <formula>X17+Z17-100</formula>
    </cfRule>
  </conditionalFormatting>
  <conditionalFormatting sqref="AB17:AB43">
    <cfRule type="cellIs" dxfId="2" priority="3" stopIfTrue="1" operator="equal">
      <formula>Z17+AB17-100</formula>
    </cfRule>
  </conditionalFormatting>
  <conditionalFormatting sqref="AC17:AC43">
    <cfRule type="cellIs" dxfId="1" priority="29" stopIfTrue="1" operator="equal">
      <formula>O17+AC17-100</formula>
    </cfRule>
  </conditionalFormatting>
  <pageMargins left="0.19685039370078741" right="0.19685039370078741" top="0.39370078740157483" bottom="0.39370078740157483" header="0.31496062992125984" footer="0.31496062992125984"/>
  <pageSetup paperSize="9" scale="67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545466F1-51E7-4D0E-96E1-1A7BEA910F3D}">
            <xm:f>NOT(ISERROR(SEARCH($AE$39,AE17)))</xm:f>
            <xm:f>$AE$39</xm:f>
            <x14:dxf>
              <font>
                <b/>
                <i val="0"/>
                <color rgb="FFFF0000"/>
              </font>
            </x14:dxf>
          </x14:cfRule>
          <xm:sqref>AE17:AE43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7"/>
  <sheetViews>
    <sheetView workbookViewId="0">
      <selection activeCell="H43" sqref="H43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34"/>
      <c r="B1" s="34"/>
      <c r="C1" s="34"/>
      <c r="D1" s="34"/>
      <c r="E1" s="34"/>
    </row>
    <row r="2" spans="1:5" x14ac:dyDescent="0.25">
      <c r="A2" s="34"/>
      <c r="B2" s="34"/>
      <c r="C2" s="34"/>
      <c r="D2" s="34"/>
      <c r="E2" s="34"/>
    </row>
    <row r="3" spans="1:5" x14ac:dyDescent="0.25">
      <c r="A3" s="34"/>
      <c r="B3" s="34"/>
      <c r="C3" s="34"/>
      <c r="D3" s="34"/>
      <c r="E3" s="34"/>
    </row>
    <row r="4" spans="1:5" x14ac:dyDescent="0.25">
      <c r="A4" s="34"/>
      <c r="B4" s="34"/>
      <c r="C4" s="34"/>
      <c r="D4" s="34"/>
      <c r="E4" s="34"/>
    </row>
    <row r="5" spans="1:5" x14ac:dyDescent="0.25">
      <c r="A5" s="34"/>
      <c r="B5" s="34"/>
      <c r="C5" s="34"/>
      <c r="D5" s="34"/>
      <c r="E5" s="34"/>
    </row>
    <row r="6" spans="1:5" x14ac:dyDescent="0.25">
      <c r="A6" s="34"/>
      <c r="B6" s="34"/>
      <c r="C6" s="34"/>
      <c r="D6" s="34"/>
      <c r="E6" s="34"/>
    </row>
    <row r="7" spans="1:5" x14ac:dyDescent="0.25">
      <c r="A7" s="34"/>
      <c r="B7" s="34"/>
      <c r="C7" s="34"/>
      <c r="D7" s="34"/>
      <c r="E7" s="34"/>
    </row>
    <row r="8" spans="1:5" x14ac:dyDescent="0.25">
      <c r="A8" s="148" t="s">
        <v>58</v>
      </c>
      <c r="B8" s="148"/>
      <c r="C8" s="148"/>
      <c r="D8" s="34"/>
      <c r="E8" s="51" t="s">
        <v>59</v>
      </c>
    </row>
    <row r="9" spans="1:5" x14ac:dyDescent="0.25">
      <c r="A9" s="34"/>
      <c r="B9" s="74"/>
      <c r="C9" s="74"/>
      <c r="D9" s="74"/>
      <c r="E9" s="75" t="s">
        <v>60</v>
      </c>
    </row>
    <row r="10" spans="1:5" x14ac:dyDescent="0.25">
      <c r="A10" s="34"/>
      <c r="B10" s="34"/>
      <c r="C10" s="34"/>
      <c r="D10" s="34"/>
      <c r="E10" s="34"/>
    </row>
    <row r="11" spans="1:5" x14ac:dyDescent="0.25">
      <c r="A11" s="76" t="s">
        <v>31</v>
      </c>
      <c r="B11" s="76" t="s">
        <v>65</v>
      </c>
      <c r="C11" s="157" t="s">
        <v>32</v>
      </c>
      <c r="D11" s="158"/>
      <c r="E11" s="159"/>
    </row>
    <row r="12" spans="1:5" x14ac:dyDescent="0.25">
      <c r="A12" s="27"/>
      <c r="B12" s="27"/>
      <c r="C12" s="160" t="str">
        <f>Import.Município</f>
        <v>CORONEL VIVIDA - PR</v>
      </c>
      <c r="D12" s="161"/>
      <c r="E12" s="162"/>
    </row>
    <row r="13" spans="1:5" x14ac:dyDescent="0.25">
      <c r="A13" s="28"/>
      <c r="B13" s="28"/>
      <c r="C13" s="29"/>
      <c r="D13" s="28"/>
      <c r="E13" s="28"/>
    </row>
    <row r="14" spans="1:5" ht="15" customHeight="1" x14ac:dyDescent="0.25">
      <c r="A14" s="77" t="s">
        <v>33</v>
      </c>
      <c r="B14" s="149" t="str">
        <f>ORÇAMENTO!A7</f>
        <v>OBJETO: CONTRUÇÃO DE VIA MARGINAL A BR-158 E BR-373 - CORONEL VIVIDA - PR</v>
      </c>
      <c r="C14" s="151" t="str">
        <f>ORÇAMENTO!A8</f>
        <v>LOCALIZAÇÃO: RODOVIA BR 373 E RODOVIA BR 158 - ENTRE O TREVO DA ROMÁRIO MARTINS ATÉ O TREVO DA GENEROSO MARQUES</v>
      </c>
      <c r="D14" s="152"/>
      <c r="E14" s="153"/>
    </row>
    <row r="15" spans="1:5" ht="33.75" customHeight="1" x14ac:dyDescent="0.25">
      <c r="A15" s="30" t="s">
        <v>61</v>
      </c>
      <c r="B15" s="150"/>
      <c r="C15" s="154"/>
      <c r="D15" s="155"/>
      <c r="E15" s="156"/>
    </row>
    <row r="16" spans="1:5" x14ac:dyDescent="0.25">
      <c r="A16" s="31"/>
      <c r="B16" s="31"/>
      <c r="C16" s="32"/>
      <c r="D16" s="32"/>
      <c r="E16" s="31"/>
    </row>
    <row r="17" spans="1:5" x14ac:dyDescent="0.25">
      <c r="A17" s="33" t="s">
        <v>34</v>
      </c>
      <c r="B17" s="31"/>
      <c r="C17" s="32"/>
      <c r="D17" s="32"/>
      <c r="E17" s="31"/>
    </row>
    <row r="18" spans="1:5" x14ac:dyDescent="0.25">
      <c r="A18" s="164" t="s">
        <v>35</v>
      </c>
      <c r="B18" s="164"/>
      <c r="C18" s="164"/>
      <c r="D18" s="164"/>
      <c r="E18" s="164"/>
    </row>
    <row r="19" spans="1:5" x14ac:dyDescent="0.25">
      <c r="A19" s="34"/>
      <c r="B19" s="34"/>
      <c r="C19" s="34"/>
      <c r="D19" s="34"/>
      <c r="E19" s="34"/>
    </row>
    <row r="20" spans="1:5" x14ac:dyDescent="0.25">
      <c r="A20" s="35" t="s">
        <v>36</v>
      </c>
      <c r="B20" s="36"/>
      <c r="C20" s="36"/>
      <c r="D20" s="37" t="s">
        <v>37</v>
      </c>
      <c r="E20" s="37" t="s">
        <v>38</v>
      </c>
    </row>
    <row r="21" spans="1:5" ht="15" customHeight="1" x14ac:dyDescent="0.25">
      <c r="A21" s="38" t="s">
        <v>263</v>
      </c>
      <c r="B21" s="39"/>
      <c r="C21" s="39"/>
      <c r="D21" s="40" t="s">
        <v>39</v>
      </c>
      <c r="E21" s="41">
        <v>4.7399999999999998E-2</v>
      </c>
    </row>
    <row r="22" spans="1:5" x14ac:dyDescent="0.25">
      <c r="A22" s="42" t="s">
        <v>264</v>
      </c>
      <c r="B22" s="43"/>
      <c r="C22" s="43"/>
      <c r="D22" s="44" t="s">
        <v>40</v>
      </c>
      <c r="E22" s="45">
        <v>9.2999999999999992E-3</v>
      </c>
    </row>
    <row r="23" spans="1:5" x14ac:dyDescent="0.25">
      <c r="A23" s="42" t="s">
        <v>265</v>
      </c>
      <c r="B23" s="43"/>
      <c r="C23" s="43"/>
      <c r="D23" s="44" t="s">
        <v>41</v>
      </c>
      <c r="E23" s="45">
        <v>2.5000000000000001E-3</v>
      </c>
    </row>
    <row r="24" spans="1:5" x14ac:dyDescent="0.25">
      <c r="A24" s="42" t="s">
        <v>266</v>
      </c>
      <c r="B24" s="43"/>
      <c r="C24" s="43"/>
      <c r="D24" s="44" t="s">
        <v>42</v>
      </c>
      <c r="E24" s="45">
        <v>5.0000000000000001E-3</v>
      </c>
    </row>
    <row r="25" spans="1:5" x14ac:dyDescent="0.25">
      <c r="A25" s="46" t="s">
        <v>43</v>
      </c>
      <c r="B25" s="47"/>
      <c r="C25" s="47"/>
      <c r="D25" s="44" t="s">
        <v>44</v>
      </c>
      <c r="E25" s="48">
        <v>7.9000000000000001E-2</v>
      </c>
    </row>
    <row r="26" spans="1:5" x14ac:dyDescent="0.25">
      <c r="A26" s="46" t="s">
        <v>45</v>
      </c>
      <c r="B26" s="49" t="s">
        <v>46</v>
      </c>
      <c r="C26" s="50"/>
      <c r="D26" s="51" t="s">
        <v>47</v>
      </c>
      <c r="E26" s="48">
        <v>6.4999999999999997E-3</v>
      </c>
    </row>
    <row r="27" spans="1:5" x14ac:dyDescent="0.25">
      <c r="A27" s="52"/>
      <c r="B27" s="49" t="s">
        <v>48</v>
      </c>
      <c r="C27" s="50"/>
      <c r="D27" s="51"/>
      <c r="E27" s="48">
        <v>0.03</v>
      </c>
    </row>
    <row r="28" spans="1:5" x14ac:dyDescent="0.25">
      <c r="A28" s="52"/>
      <c r="B28" s="49" t="s">
        <v>49</v>
      </c>
      <c r="C28" s="50"/>
      <c r="D28" s="51"/>
      <c r="E28" s="53">
        <f>IF(A18=" - Fornecimento de Materiais e Equipamentos (Aquisição direta)",0,ROUND(E37*D38,4))</f>
        <v>0.03</v>
      </c>
    </row>
    <row r="29" spans="1:5" x14ac:dyDescent="0.25">
      <c r="A29" s="52"/>
      <c r="B29" s="54" t="s">
        <v>50</v>
      </c>
      <c r="C29" s="55"/>
      <c r="D29" s="51"/>
      <c r="E29" s="56"/>
    </row>
    <row r="30" spans="1:5" x14ac:dyDescent="0.25">
      <c r="A30" s="57" t="s">
        <v>51</v>
      </c>
      <c r="B30" s="57"/>
      <c r="C30" s="57"/>
      <c r="D30" s="57"/>
      <c r="E30" s="58">
        <f>SUM(E21:E29)</f>
        <v>0.2097</v>
      </c>
    </row>
    <row r="31" spans="1:5" x14ac:dyDescent="0.25">
      <c r="A31" s="59" t="s">
        <v>52</v>
      </c>
      <c r="B31" s="60"/>
      <c r="C31" s="60"/>
      <c r="D31" s="60"/>
      <c r="E31" s="61">
        <f>E30</f>
        <v>0.2097</v>
      </c>
    </row>
    <row r="32" spans="1:5" x14ac:dyDescent="0.25">
      <c r="A32" s="34"/>
      <c r="B32" s="34"/>
      <c r="C32" s="34"/>
      <c r="D32" s="34"/>
      <c r="E32" s="34"/>
    </row>
    <row r="33" spans="1:5" x14ac:dyDescent="0.25">
      <c r="A33" s="34" t="s">
        <v>53</v>
      </c>
      <c r="B33" s="34"/>
      <c r="C33" s="34"/>
      <c r="D33" s="34"/>
      <c r="E33" s="34"/>
    </row>
    <row r="34" spans="1:5" x14ac:dyDescent="0.25">
      <c r="A34" s="34"/>
      <c r="B34" s="34"/>
      <c r="C34" s="34"/>
      <c r="D34" s="34"/>
      <c r="E34" s="34"/>
    </row>
    <row r="35" spans="1:5" x14ac:dyDescent="0.25">
      <c r="A35" s="165" t="str">
        <f>IF(AND(A18=" - Fornecimento de Materiais e Equipamentos (Aquisição direta)",E$31=0),"",IF(OR($AI$10&lt;$AK$10,$AI$10&gt;$AL$10)=TRUE(),$AK$21,""))</f>
        <v/>
      </c>
      <c r="B35" s="165"/>
      <c r="C35" s="165"/>
      <c r="D35" s="165"/>
      <c r="E35" s="165"/>
    </row>
    <row r="36" spans="1:5" x14ac:dyDescent="0.25">
      <c r="A36" s="62"/>
      <c r="B36" s="62"/>
      <c r="C36" s="62"/>
      <c r="D36" s="62"/>
      <c r="E36" s="62"/>
    </row>
    <row r="37" spans="1:5" ht="15.75" customHeight="1" x14ac:dyDescent="0.25">
      <c r="A37" s="166" t="s">
        <v>54</v>
      </c>
      <c r="B37" s="167"/>
      <c r="C37" s="167"/>
      <c r="D37" s="167"/>
      <c r="E37" s="63">
        <v>0.6</v>
      </c>
    </row>
    <row r="38" spans="1:5" x14ac:dyDescent="0.25">
      <c r="A38" s="166" t="s">
        <v>55</v>
      </c>
      <c r="B38" s="167"/>
      <c r="C38" s="167"/>
      <c r="D38" s="63">
        <v>0.05</v>
      </c>
      <c r="E38" s="62"/>
    </row>
    <row r="39" spans="1:5" x14ac:dyDescent="0.25">
      <c r="A39" s="64"/>
      <c r="B39" s="65"/>
      <c r="C39" s="65"/>
      <c r="D39" s="66"/>
      <c r="E39" s="62"/>
    </row>
    <row r="40" spans="1:5" x14ac:dyDescent="0.25">
      <c r="A40" s="168" t="s">
        <v>56</v>
      </c>
      <c r="B40" s="169"/>
      <c r="C40" s="169"/>
      <c r="D40" s="169"/>
      <c r="E40" s="169"/>
    </row>
    <row r="43" spans="1:5" x14ac:dyDescent="0.25">
      <c r="A43" s="67"/>
      <c r="B43" s="68"/>
      <c r="C43" s="69"/>
      <c r="D43" s="69"/>
      <c r="E43" s="69"/>
    </row>
    <row r="44" spans="1:5" x14ac:dyDescent="0.25">
      <c r="A44" s="34" t="s">
        <v>63</v>
      </c>
      <c r="B44" s="34"/>
      <c r="C44" s="47"/>
      <c r="D44" s="34"/>
      <c r="E44" s="34"/>
    </row>
    <row r="45" spans="1:5" x14ac:dyDescent="0.25">
      <c r="A45" s="163" t="s">
        <v>62</v>
      </c>
      <c r="B45" s="163"/>
      <c r="C45" s="163"/>
      <c r="D45" s="70" t="s">
        <v>57</v>
      </c>
      <c r="E45" s="71" t="s">
        <v>267</v>
      </c>
    </row>
    <row r="46" spans="1:5" x14ac:dyDescent="0.25">
      <c r="A46" s="163" t="s">
        <v>64</v>
      </c>
      <c r="B46" s="163"/>
      <c r="C46" s="163"/>
      <c r="D46" s="34"/>
      <c r="E46" s="34"/>
    </row>
    <row r="47" spans="1:5" x14ac:dyDescent="0.25">
      <c r="A47" s="34"/>
      <c r="B47" s="72"/>
      <c r="C47" s="73"/>
      <c r="D47" s="34"/>
      <c r="E47" s="34"/>
    </row>
  </sheetData>
  <sheetProtection algorithmName="SHA-512" hashValue="soPcDQKIWFUSxFUFhRTVO6RXgnimzh1J+WNOsRe4nBvOjrPQPO3Lj98cbN565JrUu+qOdM2MLef97U1KMArFmQ==" saltValue="iOOtCG9nZPKq8IKCkxfVpQ==" spinCount="100000" sheet="1" objects="1" scenarios="1"/>
  <mergeCells count="12">
    <mergeCell ref="A45:C45"/>
    <mergeCell ref="A46:C46"/>
    <mergeCell ref="A18:E18"/>
    <mergeCell ref="A35:E35"/>
    <mergeCell ref="A37:D37"/>
    <mergeCell ref="A38:C38"/>
    <mergeCell ref="A40:E40"/>
    <mergeCell ref="A8:C8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engenharia3</cp:lastModifiedBy>
  <cp:lastPrinted>2023-11-16T19:20:12Z</cp:lastPrinted>
  <dcterms:created xsi:type="dcterms:W3CDTF">2013-05-17T17:26:46Z</dcterms:created>
  <dcterms:modified xsi:type="dcterms:W3CDTF">2023-11-28T18:25:15Z</dcterms:modified>
</cp:coreProperties>
</file>