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UBLIC\## ASSINATURA DO PREFEITO\ENGENHARIA\"/>
    </mc:Choice>
  </mc:AlternateContent>
  <bookViews>
    <workbookView xWindow="-120" yWindow="-120" windowWidth="29040" windowHeight="15840" activeTab="2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ORÇAMENTO!$A$10:$G$166</definedName>
    <definedName name="_xlnm.Print_Area" localSheetId="2">BDI!#REF!</definedName>
    <definedName name="_xlnm.Print_Area" localSheetId="1">CRONOGRAMA!$A$1:$V$49</definedName>
    <definedName name="_xlnm.Print_Area" localSheetId="0">ORÇAMENTO!$A$1:$G$174</definedName>
    <definedName name="DESONERACAO" hidden="1">IF(OR(Import.Desoneracao="DESONERADO",Import.Desoneracao="SIM"),"SIM","NÃO")</definedName>
    <definedName name="Import.CR">[1]Dados!$G$8</definedName>
    <definedName name="Import.Desoneracao" hidden="1">OFFSET([2]DADOS!$G$18,0,-1)</definedName>
    <definedName name="Import.Município">[1]Dados!$G$7</definedName>
    <definedName name="Import.Proponente">[1]Dados!$G$6</definedName>
  </definedNames>
  <calcPr calcId="152511"/>
</workbook>
</file>

<file path=xl/calcChain.xml><?xml version="1.0" encoding="utf-8"?>
<calcChain xmlns="http://schemas.openxmlformats.org/spreadsheetml/2006/main">
  <c r="B27" i="2" l="1"/>
  <c r="B26" i="2"/>
  <c r="B25" i="2"/>
  <c r="B24" i="2"/>
  <c r="B23" i="2"/>
  <c r="B22" i="2"/>
  <c r="B21" i="2"/>
  <c r="B20" i="2"/>
  <c r="E29" i="5" l="1"/>
  <c r="E31" i="5" s="1"/>
  <c r="I32" i="5" s="1"/>
  <c r="A37" i="5"/>
  <c r="C12" i="5"/>
  <c r="E32" i="5" l="1"/>
  <c r="B19" i="2"/>
  <c r="B18" i="2"/>
  <c r="B17" i="2"/>
  <c r="I12" i="1"/>
  <c r="F17" i="2" l="1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F32" i="2"/>
  <c r="H32" i="2" s="1"/>
  <c r="J32" i="2" s="1"/>
  <c r="F33" i="2"/>
  <c r="H33" i="2" s="1"/>
  <c r="J33" i="2" s="1"/>
  <c r="F34" i="2"/>
  <c r="H34" i="2" s="1"/>
  <c r="J34" i="2" s="1"/>
  <c r="F35" i="2"/>
  <c r="H35" i="2" s="1"/>
  <c r="J35" i="2" s="1"/>
  <c r="F36" i="2"/>
  <c r="H36" i="2" s="1"/>
  <c r="J36" i="2" s="1"/>
  <c r="F37" i="2"/>
  <c r="H37" i="2" s="1"/>
  <c r="J37" i="2" s="1"/>
  <c r="F38" i="2"/>
  <c r="H38" i="2" s="1"/>
  <c r="J38" i="2" s="1"/>
  <c r="F39" i="2"/>
  <c r="H39" i="2" s="1"/>
  <c r="J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3" i="1"/>
  <c r="F13" i="1" s="1"/>
  <c r="G13" i="1" s="1"/>
  <c r="I14" i="1"/>
  <c r="F14" i="1" s="1"/>
  <c r="G14" i="1" s="1"/>
  <c r="I15" i="1"/>
  <c r="I16" i="1"/>
  <c r="I17" i="1"/>
  <c r="F17" i="1" s="1"/>
  <c r="G17" i="1" s="1"/>
  <c r="I18" i="1"/>
  <c r="F18" i="1" s="1"/>
  <c r="G18" i="1" s="1"/>
  <c r="I19" i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I36" i="1"/>
  <c r="F36" i="1" s="1"/>
  <c r="G36" i="1" s="1"/>
  <c r="I37" i="1"/>
  <c r="F37" i="1" s="1"/>
  <c r="G37" i="1" s="1"/>
  <c r="I38" i="1"/>
  <c r="F38" i="1" s="1"/>
  <c r="G38" i="1" s="1"/>
  <c r="I39" i="1"/>
  <c r="F39" i="1" s="1"/>
  <c r="G39" i="1" s="1"/>
  <c r="I40" i="1"/>
  <c r="F40" i="1" s="1"/>
  <c r="G40" i="1" s="1"/>
  <c r="I41" i="1"/>
  <c r="I42" i="1"/>
  <c r="F42" i="1" s="1"/>
  <c r="G42" i="1" s="1"/>
  <c r="I43" i="1"/>
  <c r="F43" i="1" s="1"/>
  <c r="G43" i="1" s="1"/>
  <c r="I44" i="1"/>
  <c r="F44" i="1" s="1"/>
  <c r="G44" i="1" s="1"/>
  <c r="I45" i="1"/>
  <c r="I46" i="1"/>
  <c r="F46" i="1" s="1"/>
  <c r="G46" i="1" s="1"/>
  <c r="I47" i="1"/>
  <c r="F47" i="1" s="1"/>
  <c r="G47" i="1" s="1"/>
  <c r="I48" i="1"/>
  <c r="F48" i="1" s="1"/>
  <c r="G48" i="1" s="1"/>
  <c r="I49" i="1"/>
  <c r="F49" i="1" s="1"/>
  <c r="G49" i="1" s="1"/>
  <c r="I50" i="1"/>
  <c r="I51" i="1"/>
  <c r="F51" i="1" s="1"/>
  <c r="G51" i="1" s="1"/>
  <c r="I52" i="1"/>
  <c r="F52" i="1" s="1"/>
  <c r="G52" i="1" s="1"/>
  <c r="I53" i="1"/>
  <c r="I54" i="1"/>
  <c r="F54" i="1" s="1"/>
  <c r="G54" i="1" s="1"/>
  <c r="I55" i="1"/>
  <c r="F55" i="1" s="1"/>
  <c r="G55" i="1" s="1"/>
  <c r="I56" i="1"/>
  <c r="F56" i="1" s="1"/>
  <c r="G56" i="1" s="1"/>
  <c r="I57" i="1"/>
  <c r="F57" i="1" s="1"/>
  <c r="G57" i="1" s="1"/>
  <c r="I58" i="1"/>
  <c r="F58" i="1" s="1"/>
  <c r="G58" i="1" s="1"/>
  <c r="I59" i="1"/>
  <c r="F59" i="1" s="1"/>
  <c r="G59" i="1" s="1"/>
  <c r="I60" i="1"/>
  <c r="F60" i="1" s="1"/>
  <c r="G60" i="1" s="1"/>
  <c r="I61" i="1"/>
  <c r="I62" i="1"/>
  <c r="F62" i="1" s="1"/>
  <c r="G62" i="1" s="1"/>
  <c r="I63" i="1"/>
  <c r="F63" i="1" s="1"/>
  <c r="G63" i="1" s="1"/>
  <c r="I64" i="1"/>
  <c r="F64" i="1" s="1"/>
  <c r="G64" i="1" s="1"/>
  <c r="I65" i="1"/>
  <c r="F65" i="1" s="1"/>
  <c r="G65" i="1" s="1"/>
  <c r="I66" i="1"/>
  <c r="F66" i="1" s="1"/>
  <c r="G66" i="1" s="1"/>
  <c r="I67" i="1"/>
  <c r="F67" i="1" s="1"/>
  <c r="G67" i="1" s="1"/>
  <c r="I68" i="1"/>
  <c r="F68" i="1" s="1"/>
  <c r="G68" i="1" s="1"/>
  <c r="I69" i="1"/>
  <c r="F69" i="1" s="1"/>
  <c r="G69" i="1" s="1"/>
  <c r="I70" i="1"/>
  <c r="F70" i="1" s="1"/>
  <c r="G70" i="1" s="1"/>
  <c r="I71" i="1"/>
  <c r="F71" i="1" s="1"/>
  <c r="G71" i="1" s="1"/>
  <c r="I72" i="1"/>
  <c r="F72" i="1" s="1"/>
  <c r="G72" i="1" s="1"/>
  <c r="I73" i="1"/>
  <c r="F73" i="1" s="1"/>
  <c r="G73" i="1" s="1"/>
  <c r="I74" i="1"/>
  <c r="F74" i="1" s="1"/>
  <c r="G74" i="1" s="1"/>
  <c r="I75" i="1"/>
  <c r="F75" i="1" s="1"/>
  <c r="G75" i="1" s="1"/>
  <c r="I76" i="1"/>
  <c r="F76" i="1" s="1"/>
  <c r="G76" i="1" s="1"/>
  <c r="I77" i="1"/>
  <c r="F77" i="1" s="1"/>
  <c r="G77" i="1" s="1"/>
  <c r="I78" i="1"/>
  <c r="F78" i="1" s="1"/>
  <c r="G78" i="1" s="1"/>
  <c r="I79" i="1"/>
  <c r="F79" i="1" s="1"/>
  <c r="G79" i="1" s="1"/>
  <c r="I80" i="1"/>
  <c r="I81" i="1"/>
  <c r="F81" i="1" s="1"/>
  <c r="G81" i="1" s="1"/>
  <c r="I82" i="1"/>
  <c r="F82" i="1" s="1"/>
  <c r="G82" i="1" s="1"/>
  <c r="I83" i="1"/>
  <c r="F83" i="1" s="1"/>
  <c r="G83" i="1" s="1"/>
  <c r="I84" i="1"/>
  <c r="F84" i="1" s="1"/>
  <c r="G84" i="1" s="1"/>
  <c r="I85" i="1"/>
  <c r="F85" i="1" s="1"/>
  <c r="G85" i="1" s="1"/>
  <c r="I86" i="1"/>
  <c r="F86" i="1" s="1"/>
  <c r="G86" i="1" s="1"/>
  <c r="I87" i="1"/>
  <c r="F87" i="1" s="1"/>
  <c r="G87" i="1" s="1"/>
  <c r="I88" i="1"/>
  <c r="F88" i="1" s="1"/>
  <c r="G88" i="1" s="1"/>
  <c r="I89" i="1"/>
  <c r="F89" i="1" s="1"/>
  <c r="G89" i="1" s="1"/>
  <c r="I90" i="1"/>
  <c r="F90" i="1" s="1"/>
  <c r="G90" i="1" s="1"/>
  <c r="I91" i="1"/>
  <c r="F91" i="1" s="1"/>
  <c r="G91" i="1" s="1"/>
  <c r="I92" i="1"/>
  <c r="F92" i="1" s="1"/>
  <c r="G92" i="1" s="1"/>
  <c r="I93" i="1"/>
  <c r="F93" i="1" s="1"/>
  <c r="G93" i="1" s="1"/>
  <c r="I94" i="1"/>
  <c r="F94" i="1" s="1"/>
  <c r="G94" i="1" s="1"/>
  <c r="I95" i="1"/>
  <c r="F95" i="1" s="1"/>
  <c r="G95" i="1" s="1"/>
  <c r="I96" i="1"/>
  <c r="F96" i="1" s="1"/>
  <c r="G96" i="1" s="1"/>
  <c r="I97" i="1"/>
  <c r="F97" i="1" s="1"/>
  <c r="G97" i="1" s="1"/>
  <c r="I98" i="1"/>
  <c r="F98" i="1" s="1"/>
  <c r="G98" i="1" s="1"/>
  <c r="I99" i="1"/>
  <c r="F99" i="1" s="1"/>
  <c r="G99" i="1" s="1"/>
  <c r="I100" i="1"/>
  <c r="F100" i="1" s="1"/>
  <c r="G100" i="1" s="1"/>
  <c r="I101" i="1"/>
  <c r="I102" i="1"/>
  <c r="F102" i="1" s="1"/>
  <c r="G102" i="1" s="1"/>
  <c r="I103" i="1"/>
  <c r="F103" i="1" s="1"/>
  <c r="G103" i="1" s="1"/>
  <c r="I104" i="1"/>
  <c r="F104" i="1" s="1"/>
  <c r="G104" i="1" s="1"/>
  <c r="I105" i="1"/>
  <c r="F105" i="1" s="1"/>
  <c r="G105" i="1" s="1"/>
  <c r="I106" i="1"/>
  <c r="I107" i="1"/>
  <c r="F107" i="1" s="1"/>
  <c r="G107" i="1" s="1"/>
  <c r="I108" i="1"/>
  <c r="F108" i="1" s="1"/>
  <c r="G108" i="1" s="1"/>
  <c r="I109" i="1"/>
  <c r="F109" i="1" s="1"/>
  <c r="G109" i="1" s="1"/>
  <c r="I110" i="1"/>
  <c r="F110" i="1" s="1"/>
  <c r="G110" i="1" s="1"/>
  <c r="I111" i="1"/>
  <c r="F111" i="1" s="1"/>
  <c r="G111" i="1" s="1"/>
  <c r="I112" i="1"/>
  <c r="I113" i="1"/>
  <c r="F113" i="1" s="1"/>
  <c r="G113" i="1" s="1"/>
  <c r="I114" i="1"/>
  <c r="F114" i="1" s="1"/>
  <c r="G114" i="1" s="1"/>
  <c r="I115" i="1"/>
  <c r="F115" i="1" s="1"/>
  <c r="G115" i="1" s="1"/>
  <c r="I116" i="1"/>
  <c r="F116" i="1" s="1"/>
  <c r="G116" i="1" s="1"/>
  <c r="I117" i="1"/>
  <c r="F117" i="1" s="1"/>
  <c r="G117" i="1" s="1"/>
  <c r="I118" i="1"/>
  <c r="F118" i="1" s="1"/>
  <c r="G118" i="1" s="1"/>
  <c r="I119" i="1"/>
  <c r="F119" i="1" s="1"/>
  <c r="G119" i="1" s="1"/>
  <c r="I120" i="1"/>
  <c r="F120" i="1" s="1"/>
  <c r="G120" i="1" s="1"/>
  <c r="I121" i="1"/>
  <c r="F121" i="1" s="1"/>
  <c r="G121" i="1" s="1"/>
  <c r="I122" i="1"/>
  <c r="F122" i="1" s="1"/>
  <c r="G122" i="1" s="1"/>
  <c r="I123" i="1"/>
  <c r="F123" i="1" s="1"/>
  <c r="G123" i="1" s="1"/>
  <c r="I124" i="1"/>
  <c r="F124" i="1" s="1"/>
  <c r="G124" i="1" s="1"/>
  <c r="I125" i="1"/>
  <c r="F125" i="1" s="1"/>
  <c r="G125" i="1" s="1"/>
  <c r="I126" i="1"/>
  <c r="F126" i="1" s="1"/>
  <c r="G126" i="1" s="1"/>
  <c r="I127" i="1"/>
  <c r="F127" i="1" s="1"/>
  <c r="G127" i="1" s="1"/>
  <c r="I128" i="1"/>
  <c r="F128" i="1" s="1"/>
  <c r="G128" i="1" s="1"/>
  <c r="I129" i="1"/>
  <c r="F129" i="1" s="1"/>
  <c r="G129" i="1" s="1"/>
  <c r="I130" i="1"/>
  <c r="I131" i="1"/>
  <c r="F131" i="1" s="1"/>
  <c r="G131" i="1" s="1"/>
  <c r="H130" i="1" s="1"/>
  <c r="C21" i="2" s="1"/>
  <c r="I132" i="1"/>
  <c r="I133" i="1"/>
  <c r="F133" i="1" s="1"/>
  <c r="G133" i="1" s="1"/>
  <c r="I134" i="1"/>
  <c r="F134" i="1" s="1"/>
  <c r="G134" i="1" s="1"/>
  <c r="I135" i="1"/>
  <c r="F135" i="1" s="1"/>
  <c r="G135" i="1" s="1"/>
  <c r="I136" i="1"/>
  <c r="F136" i="1" s="1"/>
  <c r="G136" i="1" s="1"/>
  <c r="I137" i="1"/>
  <c r="F137" i="1" s="1"/>
  <c r="G137" i="1" s="1"/>
  <c r="I138" i="1"/>
  <c r="F138" i="1" s="1"/>
  <c r="G138" i="1" s="1"/>
  <c r="I139" i="1"/>
  <c r="F139" i="1" s="1"/>
  <c r="G139" i="1" s="1"/>
  <c r="I140" i="1"/>
  <c r="F140" i="1" s="1"/>
  <c r="G140" i="1" s="1"/>
  <c r="I141" i="1"/>
  <c r="F141" i="1" s="1"/>
  <c r="G141" i="1" s="1"/>
  <c r="I142" i="1"/>
  <c r="F142" i="1" s="1"/>
  <c r="G142" i="1" s="1"/>
  <c r="I143" i="1"/>
  <c r="I144" i="1"/>
  <c r="F144" i="1" s="1"/>
  <c r="G144" i="1" s="1"/>
  <c r="I145" i="1"/>
  <c r="F145" i="1" s="1"/>
  <c r="G145" i="1" s="1"/>
  <c r="I146" i="1"/>
  <c r="F146" i="1" s="1"/>
  <c r="G146" i="1" s="1"/>
  <c r="I147" i="1"/>
  <c r="I148" i="1"/>
  <c r="F148" i="1" s="1"/>
  <c r="G148" i="1" s="1"/>
  <c r="I149" i="1"/>
  <c r="F149" i="1" s="1"/>
  <c r="G149" i="1" s="1"/>
  <c r="I150" i="1"/>
  <c r="F150" i="1" s="1"/>
  <c r="G150" i="1" s="1"/>
  <c r="I151" i="1"/>
  <c r="F151" i="1" s="1"/>
  <c r="G151" i="1" s="1"/>
  <c r="I152" i="1"/>
  <c r="I153" i="1"/>
  <c r="F153" i="1" s="1"/>
  <c r="G153" i="1" s="1"/>
  <c r="I154" i="1"/>
  <c r="F154" i="1" s="1"/>
  <c r="G154" i="1" s="1"/>
  <c r="I155" i="1"/>
  <c r="F155" i="1" s="1"/>
  <c r="G155" i="1" s="1"/>
  <c r="I156" i="1"/>
  <c r="F156" i="1" s="1"/>
  <c r="G156" i="1" s="1"/>
  <c r="I157" i="1"/>
  <c r="F157" i="1" s="1"/>
  <c r="G157" i="1" s="1"/>
  <c r="I158" i="1"/>
  <c r="F158" i="1" s="1"/>
  <c r="G158" i="1" s="1"/>
  <c r="I159" i="1"/>
  <c r="F159" i="1" s="1"/>
  <c r="G159" i="1" s="1"/>
  <c r="I160" i="1"/>
  <c r="I161" i="1"/>
  <c r="F161" i="1" s="1"/>
  <c r="G161" i="1" s="1"/>
  <c r="H160" i="1" s="1"/>
  <c r="C26" i="2" s="1"/>
  <c r="I162" i="1"/>
  <c r="I163" i="1"/>
  <c r="F163" i="1" s="1"/>
  <c r="G163" i="1" s="1"/>
  <c r="I164" i="1"/>
  <c r="F164" i="1" s="1"/>
  <c r="G164" i="1" s="1"/>
  <c r="I165" i="1"/>
  <c r="F165" i="1" s="1"/>
  <c r="G165" i="1" s="1"/>
  <c r="I166" i="1"/>
  <c r="F166" i="1" s="1"/>
  <c r="G166" i="1" s="1"/>
  <c r="H12" i="1" l="1"/>
  <c r="C17" i="2" s="1"/>
  <c r="H147" i="1"/>
  <c r="C24" i="2" s="1"/>
  <c r="H143" i="1"/>
  <c r="C23" i="2" s="1"/>
  <c r="H162" i="1"/>
  <c r="C27" i="2" s="1"/>
  <c r="H15" i="1"/>
  <c r="C18" i="2" s="1"/>
  <c r="H132" i="1"/>
  <c r="C22" i="2" s="1"/>
  <c r="H112" i="1"/>
  <c r="C20" i="2" s="1"/>
  <c r="H152" i="1"/>
  <c r="C25" i="2" s="1"/>
  <c r="H106" i="1"/>
  <c r="C19" i="2" s="1"/>
  <c r="L34" i="2"/>
  <c r="N34" i="2" s="1"/>
  <c r="P34" i="2" s="1"/>
  <c r="L35" i="2"/>
  <c r="N35" i="2" s="1"/>
  <c r="P35" i="2" s="1"/>
  <c r="L33" i="2"/>
  <c r="N33" i="2" s="1"/>
  <c r="P33" i="2" s="1"/>
  <c r="R33" i="2" s="1"/>
  <c r="T33" i="2" s="1"/>
  <c r="V33" i="2" s="1"/>
  <c r="L32" i="2"/>
  <c r="N32" i="2" s="1"/>
  <c r="P32" i="2" s="1"/>
  <c r="L31" i="2"/>
  <c r="N31" i="2" s="1"/>
  <c r="P31" i="2" s="1"/>
  <c r="L39" i="2"/>
  <c r="N39" i="2" s="1"/>
  <c r="P39" i="2" s="1"/>
  <c r="L38" i="2"/>
  <c r="N38" i="2" s="1"/>
  <c r="P38" i="2" s="1"/>
  <c r="L37" i="2"/>
  <c r="N37" i="2" s="1"/>
  <c r="P37" i="2" s="1"/>
  <c r="L36" i="2"/>
  <c r="N36" i="2" s="1"/>
  <c r="P36" i="2" s="1"/>
  <c r="Y29" i="2"/>
  <c r="Y21" i="2"/>
  <c r="Y25" i="2"/>
  <c r="Y40" i="2"/>
  <c r="Y24" i="2"/>
  <c r="Y23" i="2"/>
  <c r="Y30" i="2"/>
  <c r="Y22" i="2"/>
  <c r="Y28" i="2"/>
  <c r="Y20" i="2"/>
  <c r="Y27" i="2"/>
  <c r="Y19" i="2"/>
  <c r="Y26" i="2"/>
  <c r="Y18" i="2"/>
  <c r="R36" i="2" l="1"/>
  <c r="T36" i="2" s="1"/>
  <c r="V36" i="2" s="1"/>
  <c r="Y36" i="2"/>
  <c r="R37" i="2"/>
  <c r="T37" i="2" s="1"/>
  <c r="V37" i="2" s="1"/>
  <c r="Y37" i="2"/>
  <c r="R38" i="2"/>
  <c r="T38" i="2" s="1"/>
  <c r="V38" i="2" s="1"/>
  <c r="Y38" i="2"/>
  <c r="R39" i="2"/>
  <c r="T39" i="2" s="1"/>
  <c r="V39" i="2" s="1"/>
  <c r="Y39" i="2"/>
  <c r="R31" i="2"/>
  <c r="T31" i="2" s="1"/>
  <c r="V31" i="2" s="1"/>
  <c r="Y31" i="2"/>
  <c r="R32" i="2"/>
  <c r="T32" i="2" s="1"/>
  <c r="V32" i="2" s="1"/>
  <c r="Y32" i="2"/>
  <c r="R35" i="2"/>
  <c r="T35" i="2" s="1"/>
  <c r="V35" i="2" s="1"/>
  <c r="Y35" i="2"/>
  <c r="R34" i="2"/>
  <c r="T34" i="2" s="1"/>
  <c r="V34" i="2" s="1"/>
  <c r="Y34" i="2"/>
  <c r="Y33" i="2"/>
  <c r="G168" i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A12" i="2"/>
  <c r="C45" i="2" l="1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G45" i="2" s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<sst xmlns="http://schemas.openxmlformats.org/spreadsheetml/2006/main" count="708" uniqueCount="501">
  <si>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</si>
  <si>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</si>
  <si>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</si>
  <si>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</si>
  <si>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</si>
  <si>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</si>
  <si>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</si>
  <si>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</si>
  <si>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</si>
  <si>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</si>
  <si>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</si>
  <si>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</si>
  <si>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</si>
  <si>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</si>
  <si>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</si>
  <si>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</si>
  <si>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</si>
  <si>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</si>
  <si>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</si>
  <si>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</si>
  <si>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</si>
  <si>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</si>
  <si>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</si>
  <si>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</si>
  <si>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</si>
  <si>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</si>
  <si>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</si>
  <si>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</si>
  <si>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</si>
  <si>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</si>
  <si>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</si>
  <si>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</si>
  <si>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</si>
  <si>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</si>
  <si>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</si>
  <si>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</si>
  <si>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</si>
  <si>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</si>
  <si>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</si>
  <si>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AC</t>
  </si>
  <si>
    <t>R</t>
  </si>
  <si>
    <t>DF</t>
  </si>
  <si>
    <t>L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</si>
  <si>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</si>
  <si>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</si>
  <si>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</si>
  <si>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</si>
  <si>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</si>
  <si>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</si>
  <si>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</si>
  <si>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</si>
  <si>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</si>
  <si>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</si>
  <si>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</si>
  <si>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</si>
  <si>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</si>
  <si>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</si>
  <si>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1º Quartil</t>
  </si>
  <si>
    <t>Médio</t>
  </si>
  <si>
    <t>3º Quartil</t>
  </si>
  <si>
    <t>CPF/CNPJ ou Crea</t>
  </si>
  <si>
    <t>Programa</t>
  </si>
  <si>
    <t>Mês 07</t>
  </si>
  <si>
    <t>Mês 08</t>
  </si>
  <si>
    <t>Mês 09</t>
  </si>
  <si>
    <t>M</t>
  </si>
  <si>
    <t>-</t>
  </si>
  <si>
    <t/>
  </si>
  <si>
    <t>ESTACA BROCA DE CONCRETO, DIÂMETRO DE 20CM, ESCAVAÇÃO MANUAL COM TRADO CONCHA, COM ARMADURA DE ARRANQUE. AF_05/2020</t>
  </si>
  <si>
    <t>CONCRETO FCK = 25MPA, TRAÇO 1:2,3:2,7 (EM MASSA SECA DE CIMENTO/ AREIA MÉDIA/ BRITA 1) - PREPARO MECÂNICO COM BETONEIRA 400 L. AF_05/2021</t>
  </si>
  <si>
    <t>COBERTURA</t>
  </si>
  <si>
    <t>HIDRÁULICA</t>
  </si>
  <si>
    <t>ELÉTRICA</t>
  </si>
  <si>
    <t>REGULARIZAÇÃO E COMPACTAÇÃO DE SUBLEITO DE SOLO  PREDOMINANTEMENTE ARGILOSO. AF_11/2019</t>
  </si>
  <si>
    <t>97644</t>
  </si>
  <si>
    <t>97622</t>
  </si>
  <si>
    <t>101173</t>
  </si>
  <si>
    <t>94965</t>
  </si>
  <si>
    <t>98557</t>
  </si>
  <si>
    <t>89714</t>
  </si>
  <si>
    <t>88497</t>
  </si>
  <si>
    <t>100576</t>
  </si>
  <si>
    <t>92396</t>
  </si>
  <si>
    <t>93679</t>
  </si>
  <si>
    <t>1.</t>
  </si>
  <si>
    <t>1.1.</t>
  </si>
  <si>
    <t>1.2.</t>
  </si>
  <si>
    <t>1.2.1.</t>
  </si>
  <si>
    <t>1.2.2.</t>
  </si>
  <si>
    <t>1.2.3.</t>
  </si>
  <si>
    <t>1.2.4.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</si>
  <si>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</si>
  <si>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</si>
  <si>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</si>
  <si>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</si>
  <si>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</si>
  <si>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</si>
  <si>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</si>
  <si>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</si>
  <si>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</si>
  <si>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UN</t>
  </si>
  <si>
    <t>KG</t>
  </si>
  <si>
    <t xml:space="preserve">M2    </t>
  </si>
  <si>
    <t xml:space="preserve">M     </t>
  </si>
  <si>
    <t xml:space="preserve">UN    </t>
  </si>
  <si>
    <t>1.1.0.1.</t>
  </si>
  <si>
    <t>1.1.0.2.</t>
  </si>
  <si>
    <t>1.2.1.1.</t>
  </si>
  <si>
    <t>1.2.1.2.</t>
  </si>
  <si>
    <t>1.2.2.1.</t>
  </si>
  <si>
    <t>1.2.2.2.</t>
  </si>
  <si>
    <t>1.2.2.3.</t>
  </si>
  <si>
    <t>1.2.2.4.</t>
  </si>
  <si>
    <t>1.2.2.5.</t>
  </si>
  <si>
    <t>1.2.2.6.</t>
  </si>
  <si>
    <t>1.2.2.7.</t>
  </si>
  <si>
    <t>1.2.2.8.</t>
  </si>
  <si>
    <t>1.2.2.9.</t>
  </si>
  <si>
    <t>1.2.2.10.</t>
  </si>
  <si>
    <t>1.2.2.11.</t>
  </si>
  <si>
    <t>1.2.2.12.</t>
  </si>
  <si>
    <t>1.2.2.13.</t>
  </si>
  <si>
    <t>1.2.2.14.</t>
  </si>
  <si>
    <t>1.2.2.15.</t>
  </si>
  <si>
    <t>1.2.2.16.</t>
  </si>
  <si>
    <t>1.2.2.17.</t>
  </si>
  <si>
    <t>1.2.2.18.</t>
  </si>
  <si>
    <t>1.2.2.19.</t>
  </si>
  <si>
    <t>1.2.2.20.</t>
  </si>
  <si>
    <t>1.2.2.21.</t>
  </si>
  <si>
    <t>1.2.3.1.</t>
  </si>
  <si>
    <t>1.2.3.2.</t>
  </si>
  <si>
    <t>1.2.3.3.</t>
  </si>
  <si>
    <t>1.2.4.1.</t>
  </si>
  <si>
    <t>1.2.4.2.</t>
  </si>
  <si>
    <t>1.2.4.3.</t>
  </si>
  <si>
    <t>1.2.4.4.</t>
  </si>
  <si>
    <t>1.2.5.</t>
  </si>
  <si>
    <t>1.2.5.1.</t>
  </si>
  <si>
    <t>1.2.5.2.</t>
  </si>
  <si>
    <t>1.2.6.</t>
  </si>
  <si>
    <t>1.2.6.1.</t>
  </si>
  <si>
    <t>1.2.6.2.</t>
  </si>
  <si>
    <t>1.2.6.3.</t>
  </si>
  <si>
    <t>1.2.6.4.</t>
  </si>
  <si>
    <t>1.2.6.5.</t>
  </si>
  <si>
    <t>1.2.6.6.</t>
  </si>
  <si>
    <t>1.2.6.7.</t>
  </si>
  <si>
    <t>1.2.7.</t>
  </si>
  <si>
    <t>1.2.7.1.</t>
  </si>
  <si>
    <t>1.2.7.2.</t>
  </si>
  <si>
    <t>1.2.7.3.</t>
  </si>
  <si>
    <t>1.2.7.4.</t>
  </si>
  <si>
    <t>1.2.7.5.</t>
  </si>
  <si>
    <t>1.2.7.6.</t>
  </si>
  <si>
    <t>1.2.7.7.</t>
  </si>
  <si>
    <t>1.2.7.8.</t>
  </si>
  <si>
    <t>1.2.7.9.</t>
  </si>
  <si>
    <t>1.2.7.10.</t>
  </si>
  <si>
    <t>1.2.7.11.</t>
  </si>
  <si>
    <t>1.2.7.12.</t>
  </si>
  <si>
    <t>1.2.7.13.</t>
  </si>
  <si>
    <t>1.2.7.14.</t>
  </si>
  <si>
    <t>1.2.7.15.</t>
  </si>
  <si>
    <t>1.2.7.16.</t>
  </si>
  <si>
    <t>1.2.7.17.</t>
  </si>
  <si>
    <t>1.2.7.18.</t>
  </si>
  <si>
    <t>1.2.8.</t>
  </si>
  <si>
    <t>1.2.8.1.</t>
  </si>
  <si>
    <t>1.2.8.2.</t>
  </si>
  <si>
    <t>1.2.8.3.</t>
  </si>
  <si>
    <t>1.2.8.4.</t>
  </si>
  <si>
    <t>1.2.8.5.</t>
  </si>
  <si>
    <t>1.2.8.6.</t>
  </si>
  <si>
    <t>1.2.8.7.</t>
  </si>
  <si>
    <t>1.2.8.8.</t>
  </si>
  <si>
    <t>1.2.8.9.</t>
  </si>
  <si>
    <t>1.2.8.10.</t>
  </si>
  <si>
    <t>1.2.8.11.</t>
  </si>
  <si>
    <t>1.2.8.12.</t>
  </si>
  <si>
    <t>1.2.8.13.</t>
  </si>
  <si>
    <t>1.2.8.14.</t>
  </si>
  <si>
    <t>1.2.8.15.</t>
  </si>
  <si>
    <t>1.2.8.16.</t>
  </si>
  <si>
    <t>1.2.8.17.</t>
  </si>
  <si>
    <t>1.2.8.18.</t>
  </si>
  <si>
    <t>1.2.8.19.</t>
  </si>
  <si>
    <t>1.2.8.20.</t>
  </si>
  <si>
    <t>1.2.9.</t>
  </si>
  <si>
    <t>1.2.9.1.</t>
  </si>
  <si>
    <t>1.2.9.2.</t>
  </si>
  <si>
    <t>1.2.9.3.</t>
  </si>
  <si>
    <t>1.2.9.4.</t>
  </si>
  <si>
    <t>1.3.0.1.</t>
  </si>
  <si>
    <t>1.3.0.2.</t>
  </si>
  <si>
    <t>1.3.0.3.</t>
  </si>
  <si>
    <t>1.3.0.4.</t>
  </si>
  <si>
    <t>1.3.0.5.</t>
  </si>
  <si>
    <t>1.4.0.1.</t>
  </si>
  <si>
    <t>1.4.0.2.</t>
  </si>
  <si>
    <t>1.4.0.3.</t>
  </si>
  <si>
    <t>1.4.0.4.</t>
  </si>
  <si>
    <t>1.4.0.5.</t>
  </si>
  <si>
    <t>1.4.0.6.</t>
  </si>
  <si>
    <t>1.4.0.7.</t>
  </si>
  <si>
    <t>1.4.0.8.</t>
  </si>
  <si>
    <t>1.4.0.9.</t>
  </si>
  <si>
    <t>1.4.0.10.</t>
  </si>
  <si>
    <t>1.4.0.11.</t>
  </si>
  <si>
    <t>1.4.0.12.</t>
  </si>
  <si>
    <t>1.4.0.13.</t>
  </si>
  <si>
    <t>1.4.0.14.</t>
  </si>
  <si>
    <t>1.4.0.15.</t>
  </si>
  <si>
    <t>1.4.0.16.</t>
  </si>
  <si>
    <t>1.4.0.17.</t>
  </si>
  <si>
    <t>1.5.0.1.</t>
  </si>
  <si>
    <t>1.6.0.1.</t>
  </si>
  <si>
    <t>1.6.0.2.</t>
  </si>
  <si>
    <t>1.6.0.3.</t>
  </si>
  <si>
    <t>1.6.0.4.</t>
  </si>
  <si>
    <t>1.6.0.5.</t>
  </si>
  <si>
    <t>1.6.0.6.</t>
  </si>
  <si>
    <t>1.6.0.7.</t>
  </si>
  <si>
    <t>1.6.0.8.</t>
  </si>
  <si>
    <t>1.6.0.9.</t>
  </si>
  <si>
    <t>1.6.0.10.</t>
  </si>
  <si>
    <t>1.7.0.1.</t>
  </si>
  <si>
    <t>1.7.0.2.</t>
  </si>
  <si>
    <t>1.7.0.3.</t>
  </si>
  <si>
    <t>1.8.0.1.</t>
  </si>
  <si>
    <t>1.8.0.2.</t>
  </si>
  <si>
    <t>1.8.0.3.</t>
  </si>
  <si>
    <t>1.8.0.4.</t>
  </si>
  <si>
    <t>1.9.0.1.</t>
  </si>
  <si>
    <t>1.9.0.2.</t>
  </si>
  <si>
    <t>1.9.0.3.</t>
  </si>
  <si>
    <t>1.9.0.4.</t>
  </si>
  <si>
    <t>1.9.0.5.</t>
  </si>
  <si>
    <t>1.9.0.6.</t>
  </si>
  <si>
    <t>1.9.0.7.</t>
  </si>
  <si>
    <t>1.10.0.1.</t>
  </si>
  <si>
    <t>1.11.0.1.</t>
  </si>
  <si>
    <t>1.11.0.2.</t>
  </si>
  <si>
    <t>1.11.0.3.</t>
  </si>
  <si>
    <t>1.11.0.4.</t>
  </si>
  <si>
    <t>2707</t>
  </si>
  <si>
    <t>4083</t>
  </si>
  <si>
    <t>98524</t>
  </si>
  <si>
    <t>99059</t>
  </si>
  <si>
    <t>96523</t>
  </si>
  <si>
    <t>96623</t>
  </si>
  <si>
    <t>104919</t>
  </si>
  <si>
    <t>96556</t>
  </si>
  <si>
    <t>96527</t>
  </si>
  <si>
    <t>96533</t>
  </si>
  <si>
    <t>96555</t>
  </si>
  <si>
    <t>103913</t>
  </si>
  <si>
    <t>90950</t>
  </si>
  <si>
    <t>92411</t>
  </si>
  <si>
    <t>92762</t>
  </si>
  <si>
    <t>103688</t>
  </si>
  <si>
    <t>92448</t>
  </si>
  <si>
    <t>89998</t>
  </si>
  <si>
    <t>93188</t>
  </si>
  <si>
    <t>93186</t>
  </si>
  <si>
    <t>93196</t>
  </si>
  <si>
    <t>103324</t>
  </si>
  <si>
    <t>87894</t>
  </si>
  <si>
    <t>87548</t>
  </si>
  <si>
    <t>90850</t>
  </si>
  <si>
    <t>91304</t>
  </si>
  <si>
    <t>34381</t>
  </si>
  <si>
    <t>94570</t>
  </si>
  <si>
    <t>104810</t>
  </si>
  <si>
    <t>94229</t>
  </si>
  <si>
    <t>104611</t>
  </si>
  <si>
    <t>87247</t>
  </si>
  <si>
    <t>88485</t>
  </si>
  <si>
    <t>88489</t>
  </si>
  <si>
    <t>96116</t>
  </si>
  <si>
    <t>9836</t>
  </si>
  <si>
    <t>89809</t>
  </si>
  <si>
    <t>34637</t>
  </si>
  <si>
    <t>2696</t>
  </si>
  <si>
    <t>94796</t>
  </si>
  <si>
    <t>89366</t>
  </si>
  <si>
    <t>89408</t>
  </si>
  <si>
    <t>89440</t>
  </si>
  <si>
    <t>89402</t>
  </si>
  <si>
    <t>6017</t>
  </si>
  <si>
    <t>89782</t>
  </si>
  <si>
    <t>89707</t>
  </si>
  <si>
    <t>11655</t>
  </si>
  <si>
    <t>97906</t>
  </si>
  <si>
    <t>6138</t>
  </si>
  <si>
    <t>89711</t>
  </si>
  <si>
    <t>89728</t>
  </si>
  <si>
    <t>86884</t>
  </si>
  <si>
    <t>39804</t>
  </si>
  <si>
    <t>980</t>
  </si>
  <si>
    <t>34602</t>
  </si>
  <si>
    <t>2689</t>
  </si>
  <si>
    <t>39244</t>
  </si>
  <si>
    <t>1014</t>
  </si>
  <si>
    <t>1872</t>
  </si>
  <si>
    <t>38093</t>
  </si>
  <si>
    <t>38092</t>
  </si>
  <si>
    <t>38099</t>
  </si>
  <si>
    <t>1570</t>
  </si>
  <si>
    <t>34616</t>
  </si>
  <si>
    <t>34653</t>
  </si>
  <si>
    <t>38102</t>
  </si>
  <si>
    <t>38112</t>
  </si>
  <si>
    <t>38194</t>
  </si>
  <si>
    <t>34623</t>
  </si>
  <si>
    <t>1574</t>
  </si>
  <si>
    <t>2436</t>
  </si>
  <si>
    <t>247</t>
  </si>
  <si>
    <t>95472</t>
  </si>
  <si>
    <t>100874</t>
  </si>
  <si>
    <t>86934</t>
  </si>
  <si>
    <t>100869</t>
  </si>
  <si>
    <t>42408</t>
  </si>
  <si>
    <t>7253</t>
  </si>
  <si>
    <t>6111</t>
  </si>
  <si>
    <t>1200</t>
  </si>
  <si>
    <t>97633</t>
  </si>
  <si>
    <t>97666</t>
  </si>
  <si>
    <t>100875</t>
  </si>
  <si>
    <t>100854</t>
  </si>
  <si>
    <t>6145</t>
  </si>
  <si>
    <t>86886</t>
  </si>
  <si>
    <t>99837</t>
  </si>
  <si>
    <t>87377</t>
  </si>
  <si>
    <t>87371</t>
  </si>
  <si>
    <t>93590</t>
  </si>
  <si>
    <t>103800</t>
  </si>
  <si>
    <t>98522</t>
  </si>
  <si>
    <t>96546</t>
  </si>
  <si>
    <t>37561</t>
  </si>
  <si>
    <t>98525</t>
  </si>
  <si>
    <t>REFORMA CASA LAR</t>
  </si>
  <si>
    <t xml:space="preserve">ADMINISTRAÇÃO DA OBRA </t>
  </si>
  <si>
    <t xml:space="preserve">ENGENHEIRO CIVIL DE OBRA PLENO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</si>
  <si>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ENCARREGADO GERAL DE OBRAS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</si>
  <si>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SALA ADM</t>
  </si>
  <si>
    <t xml:space="preserve">SERVIÇOS INICIAIS </t>
  </si>
  <si>
    <t>LIMPEZA MANUAL DE VEGETAÇÃO EM TERRENO COM ENXADA.AF_05/2018</t>
  </si>
  <si>
    <t>LOCACAO CONVENCIONAL DE OBRA, UTILIZANDO GABARITO DE TÁBUAS CORRIDAS PONTALETADAS A CADA 2,00M -  2 UTILIZAÇÕES. AF_10/2018</t>
  </si>
  <si>
    <t>ESTRUTURA</t>
  </si>
  <si>
    <t>ESCAVAÇÃO MANUAL PARA BLOCO DE COROAMENTO OU SAPATA (INCLUINDO ESCAVAÇÃO PARA COLOCAÇÃO DE FÔRMAS). AF_01/2024</t>
  </si>
  <si>
    <t>LASTRO COM MATERIAL GRANULAR, APLICADO EM BLOCOS DE COROAMENTO, ESPESSURA DE *10 CM*. AF_01/2024</t>
  </si>
  <si>
    <t>ARMAÇÃO DE SAPATA ISOLADA, VIGA BALDRAME E SAPATA CORRIDA UTILIZANDO AÇO CA-50 DE 10 MM - MONTAGEM. AF_01/2024</t>
  </si>
  <si>
    <t>CONCRETAGEM DE SAPATA, FCK 30 MPA, COM USO DE JERICA - LANÇAMENTO, ADENSAMENTO E ACABAMENTO. AF_01/2024</t>
  </si>
  <si>
    <t>ESCAVAÇÃO MANUAL PARA VIGA BALDRAME OU SAPATA CORRIDA (INCLUINDO ESCAVAÇÃO PARA COLOCAÇÃO DE FÔRMAS). AF_01/2024</t>
  </si>
  <si>
    <t>FABRICAÇÃO, MONTAGEM E DESMONTAGEM DE FÔRMA PARA VIGA BALDRAME, EM MADEIRA SERRADA, E=25 MM, 2 UTILIZAÇÕES. AF_01/2024</t>
  </si>
  <si>
    <t>CONCRETAGEM DE BLOCO DE COROAMENTO OU VIGA BALDRAME, FCK 30 MPA, COM USO DE JERICA - LANÇAMENTO, ADENSAMENTO E ACABAMENTO. AF_01/2024</t>
  </si>
  <si>
    <t>IMPERMEABILIZAÇÃO DE SUPERFÍCIE COM EMULSÃO ASFÁLTICA, 2 DEMÃOS. AF_09/2023</t>
  </si>
  <si>
    <t>EXECUÇÃO DE PISO INDUSTRIAL DE CONCRETO ARMADO, FCK = 20 MPA, ESPESSURA DE 12,0 CM. AF_04/2022</t>
  </si>
  <si>
    <t>CONTRAPISO ACÚSTICO EM ARGAMASSA TRAÇO 1:4 (CIMENTO E AREIA), PREPARO MECÂNICO COM BETONEIRA 400L, APLICADO EM ÁREAS SECAS, ACABAMENTO NÃO REFORÇADO, ESPESSURA 7CM. AF_07/2021</t>
  </si>
  <si>
    <t>MONTAGEM E DESMONTAGEM DE FÔRMA DE PILARES RETANGULARES E ESTRUTURAS SIMILARES, PÉ-DIREITO SIMPLES, EM MADEIRA SERRADA, 2 UTILIZAÇÕES. AF_09/2020</t>
  </si>
  <si>
    <t>ARMAÇÃO DE PILAR OU VIGA DE ESTRUTURA CONVENCIONAL DE CONCRETO ARMADO UTILIZANDO AÇO CA-50 DE 10,0 MM - MONTAGEM. AF_06/2022</t>
  </si>
  <si>
    <t>CONCRETAGEM DE PILARES, FCK=25 MPA, COM USO DE JERICAS EM CREMALHEIRA - LANÇAMENTO, ADENSAMENTO E ACABAMENTO. AF_02/2022</t>
  </si>
  <si>
    <t>MONTAGEM E DESMONTAGEM DE FÔRMA DE VIGA, ESCORAMENTO COM PONTALETE DE MADEIRA, PÉ-DIREITO SIMPLES, EM MADEIRA SERRADA, 4 UTILIZAÇÕES. AF_09/2020</t>
  </si>
  <si>
    <t>ARMAÇÃO DE CINTA DE ALVENARIA ESTRUTURAL; DIÂMETRO DE 10,0 MM. AF_09/2021</t>
  </si>
  <si>
    <t>VERGA MOLDADA IN LOCO EM CONCRETO PARA PORTAS COM ATÉ 1,5 M DE VÃO. AF_03/2016</t>
  </si>
  <si>
    <t>VERGA MOLDADA IN LOCO EM CONCRETO PARA JANELAS COM ATÉ 1,5 M DE VÃO. AF_03/2016</t>
  </si>
  <si>
    <t>CONTRAVERGA MOLDADA IN LOCO EM CONCRETO PARA VÃOS DE ATÉ 1,5 M DE COMPRIMENTO. AF_03/2016</t>
  </si>
  <si>
    <t>ALVENARIA</t>
  </si>
  <si>
    <t>ALVENARIA DE VEDAÇÃO DE BLOCOS CERÂMICOS FURADOS NA VERTICAL DE 14X19X39 CM (ESPESSURA 14 CM) E ARGAMASSA DE ASSENTAMENTO COM PREPARO EM BETONEIRA. AF_12/2021</t>
  </si>
  <si>
    <t>CHAPISCO APLICADO EM ALVENARIA (SEM PRESENÇA DE VÃOS) E ESTRUTURAS DE CONCRETO DE FACHADA, COM COLHER DE PEDREIRO.  ARGAMASSA TRAÇO 1:3 COM PREPARO EM BETONEIRA 400L. AF_10/2022</t>
  </si>
  <si>
    <t>MASSA ÚNICA, PARA RECEBIMENTO DE PINTURA, EM ARGAMASSA TRAÇO 1:2:8, PREPARO MANUAL, APLICADA MANUALMENTE EM FACES INTERNAS DE PAREDES, ESPESSURA DE 10MM, COM EXECUÇÃO DE TALISCAS. AF_06/2014</t>
  </si>
  <si>
    <t>ESQUADRIAS</t>
  </si>
  <si>
    <t>KIT DE PORTA DE MADEIRA PARA PINTURA, SEMI-OCA (LEVE OU MÉDIA), PADRÃO MÉDIO, 90X210CM, ESPESSURA DE 3,5CM, ITENS INCLUSOS: DOBRADIÇAS, MONTAGEM E INSTALAÇÃO DO BATENTE, SEM FECHADURA - FORNECIMENTO E INSTALAÇÃO. AF_12/2019</t>
  </si>
  <si>
    <t>FECHADURA DE EMBUTIR COM CILINDRO, EXTERNA, COMPLETA, ACABAMENTO PADRÃO POPULAR, INCLUSO EXECUÇÃO DE FURO - FORNECIMENTO E INSTALAÇÃO. AF_12/2019</t>
  </si>
  <si>
    <t xml:space="preserve">JANELA MAXIM AR, EM ALUMINIO PERFIL 25, 60 X 80 CM (A X L), ACABAMENTO BRANCO OU BRILHANTE, BATENTE DE 4 A 5 CM, COM VIDRO 4 MM, SEM GUARNICAO/ALIZAR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</si>
  <si>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JANELA DE ALUMÍNIO DE CORRER COM 2 FOLHAS PARA VIDROS, COM VIDROS, BATENTE, ACABAMENTO COM ACETATO OU BRILHANTE E FERRAGENS. EXCLUSIVE ALIZAR E CONTRAMARCO. FORNECIMENTO E INSTALAÇÃO. AF_12/2019</t>
  </si>
  <si>
    <t>COMPOSIÇÃO PARAMÉTRICA PARA EXECUÇÃO DE COBERTURA EM CASAS COM ESTRUTURA DE PONTALETES DE MADEIRA, DUAS ÁGUAS, TELHA DE FIBROCIMENTO E SEM PLATIBANDA. AF_11/2023</t>
  </si>
  <si>
    <t>CALHA EM CHAPA DE AÇO GALVANIZADO NÚMERO 24, DESENVOLVIMENTO DE 100 CM, INCLUSO TRANSPORTE VERTICAL. AF_07/2019</t>
  </si>
  <si>
    <t>REVESTIMENTO</t>
  </si>
  <si>
    <t>REVESTIMENTO CERÂMICO PARA PAREDES INTERNAS COM PLACAS TIPO ESMALTADA EXTRA DE DIMENSÕES 60X60 CM APLICADAS NA ALTURA INTEIRA DAS PAREDES. AF_02/2023_PE</t>
  </si>
  <si>
    <t>REVESTIMENTO CERÂMICO PARA PISO COM PLACAS TIPO ESMALTADA EXTRA DE DIMENSÕES 35X35 CM APLICADA EM AMBIENTES DE ÁREA ENTRE 5 M2 E 10 M2. AF_02/2023_PE</t>
  </si>
  <si>
    <t>EMASSAMENTO COM MASSA LÁTEX, APLICAÇÃO EM PAREDE, DUAS DEMÃOS, LIXAMENTO MANUAL. AF_04/2023</t>
  </si>
  <si>
    <t>FUNDO SELADOR ACRÍLICO, APLICAÇÃO MANUAL EM PAREDE, UMA DEMÃO. AF_04/2023</t>
  </si>
  <si>
    <t>PINTURA LÁTEX ACRÍLICA PREMIUM, APLICAÇÃO MANUAL EM PAREDES, DUAS DEMÃOS. AF_04/2023</t>
  </si>
  <si>
    <t>FORRO EM RÉGUAS DE PVC, FRISADO, PARA AMBIENTES COMERCIAIS, INCLUSIVE ESTRUTURA BIDIRECIONAL DE FIXAÇÃO. AF_08/2023_PS</t>
  </si>
  <si>
    <t xml:space="preserve">TUBO PVC  SERIE NORMAL, DN 100 MM, PARA ESGOTO  PREDIAL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</si>
  <si>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JOELHO 90 GRAUS, PVC, SERIE NORMAL, ESGOTO PREDIAL, DN 100 MM, JUNTA ELÁSTICA, FORNECIDO E INSTALADO EM PRUMADA DE ESGOTO SANITÁRIO OU VENTILAÇÃO. AF_08/2022</t>
  </si>
  <si>
    <t xml:space="preserve">CAIXA D'AGUA / RESERVATORIO EM POLIETILENO, 500 LITROS, COM TAMPA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</si>
  <si>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ENCANADOR OU BOMBEIRO HIDRAULICO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</si>
  <si>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TORNEIRA DE BOIA PARA CAIXA D'ÁGUA, ROSCÁVEL, 3/4" - FORNECIMENTO E INSTALAÇÃO. AF_08/2021</t>
  </si>
  <si>
    <t>JOELHO 90 GRAUS COM BUCHA DE LATÃO, PVC, SOLDÁVEL, DN 25MM, X 3/4  INSTALADO EM RAMAL OU SUB-RAMAL DE ÁGUA - FORNECIMENTO E INSTALAÇÃO. AF_06/2022</t>
  </si>
  <si>
    <t>JOELHO 90 GRAUS, PVC, SOLDÁVEL, DN 25MM, INSTALADO EM RAMAL DE DISTRIBUIÇÃO DE ÁGUA - FORNECIMENTO E INSTALAÇÃO. AF_06/2022</t>
  </si>
  <si>
    <t>TE, PVC, SOLDÁVEL, DN 25MM, INSTALADO EM RAMAL DE DISTRIBUIÇÃO DE ÁGUA - FORNECIMENTO E INSTALAÇÃO. AF_06/2022</t>
  </si>
  <si>
    <t>TUBO, PVC, SOLDÁVEL, DN 25MM, INSTALADO EM RAMAL DE DISTRIBUIÇÃO DE ÁGUA - FORNECIMENTO E INSTALAÇÃO. AF_06/2022</t>
  </si>
  <si>
    <t xml:space="preserve">REGISTRO GAVETA BRUTO EM LATAO FORJADO, BITOLA 1 1/4 " (REF 1509)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</si>
  <si>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TE, PVC, SERIE NORMAL, ESGOTO PREDIAL, DN 40 X 40 MM, JUNTA SOLDÁVEL, FORNECIDO E INSTALADO EM RAMAL DE DESCARGA OU RAMAL DE ESGOTO SANITÁRIO. AF_08/2022</t>
  </si>
  <si>
    <t>CAIXA SIFONADA, PVC, DN 100 X 100 X 50 MM, JUNTA ELÁSTICA, FORNECIDA E INSTALADA EM RAMAL DE DESCARGA OU EM RAMAL DE ESGOTO SANITÁRIO. AF_08/2022</t>
  </si>
  <si>
    <t xml:space="preserve">TE SANITARIO DE REDUCAO, PVC, DN 100 X 50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</si>
  <si>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CAIXA ENTERRADA HIDRÁULICA RETANGULAR, EM ALVENARIA COM BLOCOS DE CONCRETO, DIMENSÕES INTERNAS: 0,6X0,6X0,6 M PARA REDE DE ESGOTO. AF_12/2020</t>
  </si>
  <si>
    <t xml:space="preserve">ANEL DE VEDACAO, PVC FLEXIVEL, 100 MM, PARA SAIDA DE BACIA / VASO SANITARIO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</si>
  <si>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TUBO PVC, SERIE NORMAL, ESGOTO PREDIAL, DN 40 MM, FORNECIDO E INSTALADO EM RAMAL DE DESCARGA OU RAMAL DE ESGOTO SANITÁRIO. AF_08/2022</t>
  </si>
  <si>
    <t>CURVA CURTA 90 GRAUS, PVC, SERIE NORMAL, ESGOTO PREDIAL, DN 40 MM, JUNTA SOLDÁVEL, FORNECIDO E INSTALADO EM RAMAL DE DESCARGA OU RAMAL DE ESGOTO SANITÁRIO. AF_08/2022</t>
  </si>
  <si>
    <t>ENGATE FLEXÍVEL EM PLÁSTICO BRANCO, 1/2 X 30CM - FORNECIMENTO E INSTALAÇÃO. AF_01/2020</t>
  </si>
  <si>
    <t xml:space="preserve">QUADRO DE DISTRIBUICAO, EM PVC, DE EMBUTIR, COM BARRAMENTO TERRA / NEUTRO, PARA 6 DISJUNTORES NEMA OU 8 DISJUNTORES DIN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</si>
  <si>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DE COBRE, FLEXIVEL, CLASSE 4 OU 5, ISOLACAO EM PVC/A, ANTICHAMA BWF-B, 1 CONDUTOR, 450/750 V, SECAO NOMINAL 10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</si>
  <si>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FLEXIVEL PVC 750 V, 2 CONDUTORES DE 1,5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</si>
  <si>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PVC FLEXIVEL CORRUGADO, COR AMARELA, DE 20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</si>
  <si>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PVC FLEXIVEL CORRUGADO, REFORCADO, COR LARANJA, DE 25 MM, PARA LAJES E PISOS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</si>
  <si>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DE COBRE, FLEXIVEL, CLASSE 4 OU 5, ISOLACAO EM PVC/A, ANTICHAMA BWF-B, 1 CONDUTOR, 450/750 V, SECAO NOMINAL 2,5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</si>
  <si>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CAIXA DE PASSAGEM, EM PVC, DE 4" X 2",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</si>
  <si>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ESPELHO / PLACA DE 2 POSTOS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</si>
  <si>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ESPELHO / PLACA DE 1 POSTO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</si>
  <si>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SUPORTE DE FIXACAO PARA ESPELHO / PLACA 4" X 2", PARA 3 MODULOS, PARA INSTALACAO DE TOMADAS E INTERRUPTORES (SOMENTE SUPORTE)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</si>
  <si>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</si>
  <si>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DISJUNTOR TERMOMAGNETICO PARA TRILHO DIN (IEC), BIPOLAR, 6 - 32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</si>
  <si>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DISJUNTOR TERMOMAGNETICO PARA TRILHO DIN (IEC), MONOPOLAR, 6 - 32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</si>
  <si>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TOMADA 2P+T 20A, 250V 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</si>
  <si>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INTERRUPTOR SIMPLES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</si>
  <si>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LAMPADA LED 10 W BIVOLT BRANCA, FORMATO TRADICIONAL (BASE E27)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</si>
  <si>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DISJUNTOR TERMOMAGNETICO PARA TRILHO DIN (IEC), BIPOLAR, 40 - 50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</si>
  <si>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10 MM2, 1 FURO E 1 COMPRESSAO, PARA PARAFUSO DE FIXACAO M6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</si>
  <si>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ELETRICISTA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</si>
  <si>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AJUDANTE DE ELETRICISTA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</si>
  <si>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LOUÇAS E METAIS</t>
  </si>
  <si>
    <t>VASO SANITARIO SIFONADO CONVENCIONAL PARA PCD SEM FURO FRONTAL COM LOUÇA BRANCA SEM ASSENTO, INCLUSO CONJUNTO DE LIGAÇÃO PARA BACIA SANITÁRIA AJUSTÁVEL - FORNECIMENTO E INSTALAÇÃO. AF_01/2020</t>
  </si>
  <si>
    <t>PUXADOR PARA PCD, FIXADO NA PORTA - FORNECIMENTO E INSTALAÇÃO. AF_01/2020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</si>
  <si>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</si>
  <si>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BARRA DE APOIO RETA, EM ACO INOX POLIDO, COMPRIMENTO 90 CM,  FIXADA NA PAREDE - FORNECIMENTO E INSTALAÇÃO. AF_01/2020</t>
  </si>
  <si>
    <t>MELHORIAS -  FOSSA SÉPTICA</t>
  </si>
  <si>
    <t xml:space="preserve">LONA PLASTICA EXTRA FORTE PRETA, E = 200 MICRA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</si>
  <si>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TERRA VEGETAL (GRANEL)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</si>
  <si>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SERVENTE DE OBRAS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</si>
  <si>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TUBO PVC, SERIE NORMAL, ESGOTO PREDIAL, DN 100 MM, FORNECIDO E INSTALADO EM RAMAL DE DESCARGA OU RAMAL DE ESGOTO SANITÁRIO. AF_08/2022</t>
  </si>
  <si>
    <t xml:space="preserve">CAP PVC, SOLDAVEL, DN 100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</si>
  <si>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ACESSIBILIDADE BANHEIRO INTERNO</t>
  </si>
  <si>
    <t>DEMOLIÇÃO DE REVESTIMENTO CERÂMICO, DE FORMA MANUAL, SEM REAPROVEITAMENTO. AF_09/2023</t>
  </si>
  <si>
    <t>REMOÇÃO DE METAIS SANITÁRIOS, DE FORMA MANUAL, SEM REAPROVEITAMENTO. AF_09/2023</t>
  </si>
  <si>
    <t>DEMOLIÇÃO DE ALVENARIA DE BLOCO FURADO, DE FORMA MANUAL, SEM REAPROVEITAMENTO. AF_09/2023</t>
  </si>
  <si>
    <t>REMOÇÃO DE PORTAS, DE FORMA MANUAL, SEM REAPROVEITAMENTO. AF_09/2023</t>
  </si>
  <si>
    <t>BANCO ARTICULADO, EM ACO INOX, PARA PCD, FIXADO NA PAREDE - FORNECIMENTO E INSTALAÇÃO. AF_01/2020</t>
  </si>
  <si>
    <t>TORNEIRA CROMADA DE MESA PARA LAVATÓRIO COM SENSOR DE PRESENCA. AF_01/2020</t>
  </si>
  <si>
    <t xml:space="preserve">SIFAO PLASTICO TIPO COPO PARA PIA AMERICANA 1.1/2 X 1.1/2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</si>
  <si>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ENGATE FLEXÍVEL EM INOX, 1/2  X 30CM - FORNECIMENTO E INSTALAÇÃO. AF_01/2020</t>
  </si>
  <si>
    <t>ACESSIBILIDADE RAMPA INTERNA</t>
  </si>
  <si>
    <t>GUARDA-CORPO DE AÇO GALVANIZADO DE 1,10M, MONTANTES TUBULARES DE 1.1/4 ESPAÇADOS DE 1,20M, TRAVESSA SUPERIOR DE 1.1/2, GRADIL FORMADO POR TUBOS HORIZONTAIS DE 1 E VERTICAIS DE 3/4, FIXADO COM CHUMBADOR MECÂNICO. AF_04/2019_PS</t>
  </si>
  <si>
    <t>MUDANÇA SALA ADM PARA QUARTO</t>
  </si>
  <si>
    <t>ARGAMASSA TRAÇO 1:3 (EM VOLUME DE CIMENTO E AREIA GROSSA ÚMIDA) PARA CHAPISCO CONVENCIONAL, PREPARO MANUAL. AF_08/2019</t>
  </si>
  <si>
    <t>ARGAMASSA TRAÇO 1:3:12 (EM VOLUME DE CIMENTO, CAL E AREIA MÉDIA ÚMIDA) PARA EMBOÇO/MASSA ÚNICA/ASSENTAMENTO DE ALVENARIA DE VEDAÇÃO, PREPARO MANUAL. AF_08/2019</t>
  </si>
  <si>
    <t>PINTURA PAREDE INTERNA  COZINHA</t>
  </si>
  <si>
    <t xml:space="preserve">CERCAMENTO LOTE - FUNDOS </t>
  </si>
  <si>
    <t>TRANSPORTE COM CAMINHÃO BASCULANTE DE 10 M³, EM VIA URBANA PAVIMENTADA, ADICIONAL PARA DMT EXCEDENTE A 30 KM (UNIDADE: M3XKM). AF_07/2020</t>
  </si>
  <si>
    <t>PEDRA ARGAMASSADA COM CIMENTO E AREIA 1:3, 40% DE ARGAMASSA EM VOLUME - AREIA E PEDRA DE MÃO COMERCIAIS - FORNECIMENTO E ASSENTAMENTO. AF_08/2022</t>
  </si>
  <si>
    <t>ALAMBRADO EM MOURÕES DE CONCRETO, COM TELA DE ARAME GALVANIZADO (INCLUSIVE MURETA EM CONCRETO). AF_05/2018</t>
  </si>
  <si>
    <t>CERCAMENTO LOTE - LATERAL</t>
  </si>
  <si>
    <t>ARMAÇÃO DE BLOCO UTILIZANDO AÇO CA-50 DE 10 MM - MONTAGEM. AF_01/2024</t>
  </si>
  <si>
    <t>CERCAMENTO LOTE - PORTÃO DA FRENTE</t>
  </si>
  <si>
    <t xml:space="preserve">PORTAO DE CORRER EM CHAPA TIPO PAINEL LAMBRIL QUADRADO, COM PORTA SOCIAL COMPLETA INCLUIDA, COM REQUADRO, ACABAMENTO NATURAL, COM TRILHOS E ROLDANAS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</si>
  <si>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CALÇADAS</t>
  </si>
  <si>
    <t>LIMPEZA MECANIZADA DE CAMADA VEGETAL, VEGETAÇÃO E PEQUENAS ÁRVORES (DIÂMETRO DE TRONCO MENOR QUE 0,20 M), COM TRATOR DE ESTEIRAS.AF_05/2018</t>
  </si>
  <si>
    <t>EXECUÇÃO DE PASSEIO EM PISO INTERTRAVADO, COM BLOCO RETANGULAR COR NATURAL DE 20 X 10 CM, ESPESSURA 6 CM. AF_10/2022</t>
  </si>
  <si>
    <t>EXECUÇÃO DE PASSEIO EM PISO INTERTRAVADO, COM BLOCO RETANGULAR COLORIDO DE 20 X 10 CM, ESPESSURA 6 CM. AF_10/2022</t>
  </si>
  <si>
    <t xml:space="preserve">H     </t>
  </si>
  <si>
    <t xml:space="preserve">M3    </t>
  </si>
  <si>
    <t>M3XKM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</si>
  <si>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</si>
  <si>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</si>
  <si>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</si>
  <si>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</si>
  <si>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</si>
  <si>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</si>
  <si>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</si>
  <si>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</si>
  <si>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</si>
  <si>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</si>
  <si>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</si>
  <si>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XX/XX/2024</t>
  </si>
  <si>
    <t>Construção e Reforma de Edifícios</t>
  </si>
  <si>
    <t>Situação</t>
  </si>
  <si>
    <t>SG</t>
  </si>
  <si>
    <t>CP</t>
  </si>
  <si>
    <t>ISS</t>
  </si>
  <si>
    <t>CPRB</t>
  </si>
  <si>
    <t>BDI PAD</t>
  </si>
  <si>
    <t>BDI DES</t>
  </si>
  <si>
    <t>Administração Central</t>
  </si>
  <si>
    <t>Seguro e Garantia</t>
  </si>
  <si>
    <t>Risco</t>
  </si>
  <si>
    <t>Despesas Financeiras</t>
  </si>
  <si>
    <t>Lucro</t>
  </si>
  <si>
    <t>Tributos (impostos COFINS 3%, e  PIS 0,65%)</t>
  </si>
  <si>
    <t>Tributos (ISS, variável de acordo com o município)</t>
  </si>
  <si>
    <t>Tributos (Contribuição Previdenciária sobre a Receita Bruta - 0% ou 4,5% - Desoneração)</t>
  </si>
  <si>
    <t>BDI SEM desoneração (Fórmula Acórdão TCU)</t>
  </si>
  <si>
    <t>BDI COM desoneração</t>
  </si>
  <si>
    <t>CORONEL VIVIDA, 26 DE ABRIL DE 2024</t>
  </si>
  <si>
    <t>OBJETO:  Reforma e acessibilidade casa lar Irmã Rosa</t>
  </si>
  <si>
    <t>LOCALIZAÇÃO: Rua Oreste Galvan nº 73 bairro São Cristovão, Coronel Vivida-PR</t>
  </si>
  <si>
    <t>Katia Eloiza da Rocha</t>
  </si>
  <si>
    <t>OBJETO: REFORMA E ACESSIBILIDADE CASA LAR IRMÃ ROSA</t>
  </si>
  <si>
    <t>LOCALIZAÇÃO: RUA ORESTES GALVAN N°73, BAIRRO SÃO CRISTOVÃO CORONEL VIVIDA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</si>
</sst>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0.000%"/>
  </numFmts>
  <fonts count="3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5"/>
      <name val="Arial"/>
      <family val="2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4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8" fillId="0" borderId="0"/>
  </cellStyleXfs>
  <cellXfs count="17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8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9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2" fillId="0" borderId="28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19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0" xfId="0" applyFont="1" applyBorder="1"/>
    <xf numFmtId="0" fontId="15" fillId="0" borderId="22" xfId="0" applyFont="1" applyBorder="1"/>
    <xf numFmtId="0" fontId="15" fillId="0" borderId="31" xfId="0" applyFont="1" applyBorder="1" applyAlignment="1">
      <alignment horizontal="center"/>
    </xf>
    <xf numFmtId="10" fontId="15" fillId="7" borderId="31" xfId="1" applyNumberFormat="1" applyFont="1" applyFill="1" applyBorder="1" applyProtection="1">
      <protection locked="0"/>
    </xf>
    <xf numFmtId="0" fontId="15" fillId="0" borderId="25" xfId="0" applyFont="1" applyBorder="1"/>
    <xf numFmtId="0" fontId="15" fillId="0" borderId="5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3" xfId="0" applyFont="1" applyBorder="1"/>
    <xf numFmtId="10" fontId="15" fillId="7" borderId="33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6" xfId="0" applyFont="1" applyBorder="1"/>
    <xf numFmtId="0" fontId="15" fillId="0" borderId="29" xfId="0" applyFont="1" applyBorder="1" applyAlignment="1">
      <alignment horizontal="center"/>
    </xf>
    <xf numFmtId="0" fontId="15" fillId="0" borderId="12" xfId="0" applyFont="1" applyBorder="1"/>
    <xf numFmtId="10" fontId="15" fillId="0" borderId="32" xfId="1" applyNumberFormat="1" applyFont="1" applyFill="1" applyBorder="1" applyProtection="1"/>
    <xf numFmtId="0" fontId="15" fillId="0" borderId="24" xfId="0" applyFont="1" applyBorder="1"/>
    <xf numFmtId="0" fontId="15" fillId="0" borderId="34" xfId="0" applyFont="1" applyBorder="1"/>
    <xf numFmtId="0" fontId="15" fillId="0" borderId="28" xfId="0" applyFont="1" applyBorder="1"/>
    <xf numFmtId="0" fontId="17" fillId="0" borderId="19" xfId="0" applyFont="1" applyBorder="1"/>
    <xf numFmtId="0" fontId="17" fillId="0" borderId="28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3" xfId="0" applyNumberFormat="1" applyFont="1" applyFill="1" applyBorder="1" applyProtection="1">
      <protection locked="0"/>
    </xf>
    <xf numFmtId="4" fontId="1" fillId="4" borderId="23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0" fontId="2" fillId="0" borderId="3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top"/>
    </xf>
    <xf numFmtId="4" fontId="1" fillId="0" borderId="35" xfId="0" applyNumberFormat="1" applyFont="1" applyBorder="1"/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right" vertical="center"/>
    </xf>
    <xf numFmtId="0" fontId="2" fillId="5" borderId="46" xfId="0" applyFont="1" applyFill="1" applyBorder="1" applyAlignment="1">
      <alignment vertical="center"/>
    </xf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8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justify" vertical="top" wrapText="1"/>
    </xf>
    <xf numFmtId="4" fontId="2" fillId="8" borderId="2" xfId="0" applyNumberFormat="1" applyFont="1" applyFill="1" applyBorder="1"/>
    <xf numFmtId="164" fontId="2" fillId="8" borderId="2" xfId="2" applyFont="1" applyFill="1" applyBorder="1" applyAlignment="1" applyProtection="1"/>
    <xf numFmtId="0" fontId="1" fillId="8" borderId="2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justify" vertical="top" wrapText="1"/>
    </xf>
    <xf numFmtId="4" fontId="1" fillId="8" borderId="2" xfId="0" applyNumberFormat="1" applyFont="1" applyFill="1" applyBorder="1"/>
    <xf numFmtId="164" fontId="1" fillId="8" borderId="2" xfId="2" applyFont="1" applyFill="1" applyBorder="1" applyAlignment="1" applyProtection="1"/>
    <xf numFmtId="10" fontId="30" fillId="0" borderId="48" xfId="3" applyNumberFormat="1" applyFont="1" applyBorder="1" applyAlignment="1">
      <alignment horizontal="center" vertical="center"/>
    </xf>
    <xf numFmtId="10" fontId="30" fillId="0" borderId="48" xfId="3" applyNumberFormat="1" applyFont="1" applyBorder="1" applyAlignment="1">
      <alignment horizontal="center" vertical="center" wrapText="1"/>
    </xf>
    <xf numFmtId="4" fontId="29" fillId="0" borderId="48" xfId="3" applyNumberFormat="1" applyFont="1" applyBorder="1" applyAlignment="1">
      <alignment horizontal="center" vertical="center" wrapText="1"/>
    </xf>
    <xf numFmtId="0" fontId="5" fillId="0" borderId="48" xfId="3" applyFont="1" applyBorder="1" applyAlignment="1">
      <alignment horizontal="center" vertical="center"/>
    </xf>
    <xf numFmtId="4" fontId="29" fillId="0" borderId="48" xfId="3" applyNumberFormat="1" applyFont="1" applyBorder="1" applyAlignment="1">
      <alignment horizontal="center" vertical="center"/>
    </xf>
    <xf numFmtId="10" fontId="31" fillId="0" borderId="48" xfId="3" applyNumberFormat="1" applyFont="1" applyBorder="1" applyAlignment="1">
      <alignment horizontal="right" vertical="center"/>
    </xf>
    <xf numFmtId="10" fontId="32" fillId="10" borderId="48" xfId="3" applyNumberFormat="1" applyFont="1" applyFill="1" applyBorder="1" applyAlignment="1">
      <alignment horizontal="right" vertical="center"/>
    </xf>
    <xf numFmtId="0" fontId="26" fillId="0" borderId="0" xfId="0" applyFont="1"/>
    <xf numFmtId="14" fontId="0" fillId="0" borderId="0" xfId="0" applyNumberFormat="1" applyProtection="1"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8" borderId="5" xfId="0" applyFont="1" applyFill="1" applyBorder="1" applyAlignment="1">
      <alignment horizontal="center" vertical="top" wrapText="1"/>
    </xf>
    <xf numFmtId="0" fontId="1" fillId="8" borderId="6" xfId="0" applyFont="1" applyFill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right" vertical="center"/>
    </xf>
    <xf numFmtId="4" fontId="2" fillId="0" borderId="46" xfId="0" applyNumberFormat="1" applyFont="1" applyBorder="1" applyAlignment="1">
      <alignment horizontal="right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right" vertical="center"/>
    </xf>
    <xf numFmtId="4" fontId="2" fillId="0" borderId="47" xfId="0" applyNumberFormat="1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7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4" fontId="29" fillId="0" borderId="48" xfId="3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5" fillId="6" borderId="0" xfId="0" applyFont="1" applyFill="1" applyAlignment="1" applyProtection="1">
      <alignment horizontal="left" vertical="top"/>
      <protection locked="0"/>
    </xf>
    <xf numFmtId="0" fontId="27" fillId="9" borderId="0" xfId="0" applyFont="1" applyFill="1" applyAlignment="1">
      <alignment horizontal="left" vertical="center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</cellXfs>
  <cellStyles count="4">
    <cellStyle name="Normal" xfId="0" builtinId="0"/>
    <cellStyle name="Normal 2" xfId="3"/>
    <cellStyle name="Porcentagem" xfId="1" builtinId="5"/>
    <cellStyle name="Vírgula" xfId="2" builtinId="3"/>
  </cellStyles>
  <dxfs count="12"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 style="thin">
          <color indexed="64"/>
        </top>
        <bottom/>
      </border>
    </dxf>
    <dxf>
      <font>
        <b/>
        <i val="0"/>
        <condense val="0"/>
        <extend val="0"/>
      </font>
    </dxf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33</xdr:row>
      <xdr:rowOff>104775</xdr:rowOff>
    </xdr:from>
    <xdr:to>
      <xdr:col>2</xdr:col>
      <xdr:colOff>581025</xdr:colOff>
      <xdr:row>35</xdr:row>
      <xdr:rowOff>95250</xdr:rowOff>
    </xdr:to>
    <xdr:pic>
      <xdr:nvPicPr>
        <xdr:cNvPr id="8" name="Imagem 7">
          <a:extLst>
            <a:ext uri="{FF2B5EF4-FFF2-40B4-BE49-F238E27FC236}">
              <a16:creationId xmlns="" xmlns:a16="http://schemas.microsoft.com/office/drawing/2014/main" id="{351ACFAD-DB37-4B3D-9912-A750DCB68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33</xdr:row>
      <xdr:rowOff>104775</xdr:rowOff>
    </xdr:from>
    <xdr:to>
      <xdr:col>2</xdr:col>
      <xdr:colOff>581025</xdr:colOff>
      <xdr:row>35</xdr:row>
      <xdr:rowOff>95250</xdr:rowOff>
    </xdr:to>
    <xdr:pic>
      <xdr:nvPicPr>
        <xdr:cNvPr id="9" name="Imagem 1">
          <a:extLst>
            <a:ext uri="{FF2B5EF4-FFF2-40B4-BE49-F238E27FC236}">
              <a16:creationId xmlns="" xmlns:a16="http://schemas.microsoft.com/office/drawing/2014/main" id="{7B81754A-F781-4A39-9E3E-5FF03FF80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partamento%20de%20Engenharia%20-%20ENGENHARIA/KATIA/CASALAR/LICITA&#199;&#195;O/OR&#199;AMENT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7"/>
  <sheetViews>
    <sheetView workbookViewId="0"/>
  </sheetViews>
  <sheetFormatPr defaultRowHeight="15" x14ac:dyDescent="0.25"/>
  <cols>
    <col min="1" max="1" width="7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2"/>
      <c r="B1" s="22"/>
      <c r="C1" s="22"/>
      <c r="D1" s="22"/>
      <c r="E1" s="22"/>
      <c r="F1" s="22"/>
      <c r="G1" s="22"/>
      <c r="K1" s="125" t="s">
        <v>21</v>
      </c>
    </row>
    <row r="2" spans="1:13" ht="15" customHeight="1" x14ac:dyDescent="0.25">
      <c r="A2" s="22"/>
      <c r="B2" s="22"/>
      <c r="C2" s="22"/>
      <c r="D2" s="22"/>
      <c r="E2" s="22"/>
      <c r="F2" s="22"/>
      <c r="G2" s="22"/>
      <c r="I2" s="128" t="s">
        <v>8</v>
      </c>
      <c r="K2" s="126"/>
    </row>
    <row r="3" spans="1:13" ht="15" customHeight="1" x14ac:dyDescent="0.25">
      <c r="A3" s="22"/>
      <c r="B3" s="22"/>
      <c r="C3" s="23"/>
      <c r="D3" s="22"/>
      <c r="E3" s="22"/>
      <c r="F3" s="22"/>
      <c r="G3" s="22"/>
      <c r="I3" s="129"/>
      <c r="K3" s="126"/>
    </row>
    <row r="4" spans="1:13" ht="15" customHeight="1" x14ac:dyDescent="0.25">
      <c r="A4" s="22"/>
      <c r="B4" s="22"/>
      <c r="C4" s="23"/>
      <c r="D4" s="22"/>
      <c r="E4" s="22"/>
      <c r="F4" s="22"/>
      <c r="G4" s="22"/>
      <c r="I4" s="129"/>
      <c r="K4" s="126"/>
    </row>
    <row r="5" spans="1:13" ht="15" customHeight="1" x14ac:dyDescent="0.25">
      <c r="A5" s="22"/>
      <c r="B5" s="22"/>
      <c r="C5" s="22"/>
      <c r="D5" s="22"/>
      <c r="E5" s="22"/>
      <c r="F5" s="22"/>
      <c r="G5" s="22"/>
      <c r="I5" s="129"/>
      <c r="K5" s="126"/>
    </row>
    <row r="6" spans="1:13" ht="15" customHeight="1" x14ac:dyDescent="0.25">
      <c r="A6" s="22"/>
      <c r="B6" s="22"/>
      <c r="C6" s="22"/>
      <c r="D6" s="22"/>
      <c r="E6" s="22"/>
      <c r="F6" s="22"/>
      <c r="G6" s="22"/>
      <c r="I6" s="130"/>
      <c r="K6" s="126"/>
    </row>
    <row r="7" spans="1:13" ht="15.75" customHeight="1" x14ac:dyDescent="0.25">
      <c r="A7" s="123" t="s">
        <v>496</v>
      </c>
      <c r="B7" s="123"/>
      <c r="C7" s="123"/>
      <c r="D7" s="123"/>
      <c r="E7" s="123"/>
      <c r="F7" s="123"/>
      <c r="G7" s="123"/>
      <c r="K7" s="126"/>
    </row>
    <row r="8" spans="1:13" ht="15" customHeight="1" x14ac:dyDescent="0.25">
      <c r="A8" s="131" t="s">
        <v>497</v>
      </c>
      <c r="B8" s="131"/>
      <c r="C8" s="131"/>
      <c r="D8" s="131"/>
      <c r="E8" s="131"/>
      <c r="F8" s="131"/>
      <c r="G8" s="131"/>
      <c r="K8" s="126"/>
      <c r="L8" s="6" t="s">
        <v>9</v>
      </c>
    </row>
    <row r="9" spans="1:13" ht="15" customHeight="1" x14ac:dyDescent="0.25">
      <c r="A9" s="132"/>
      <c r="B9" s="133"/>
      <c r="C9" s="133"/>
      <c r="D9" s="133"/>
      <c r="E9" s="133"/>
      <c r="F9" s="133"/>
      <c r="G9" s="134"/>
      <c r="K9" s="127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G168</f>
        <v>168907.43999999992</v>
      </c>
    </row>
    <row r="11" spans="1:13" s="1" customFormat="1" x14ac:dyDescent="0.25">
      <c r="A11" s="105" t="s">
        <v>84</v>
      </c>
      <c r="B11" s="105"/>
      <c r="C11" s="106" t="s">
        <v>341</v>
      </c>
      <c r="D11" s="105"/>
      <c r="E11" s="107"/>
      <c r="F11" s="108"/>
      <c r="G11" s="108"/>
      <c r="H11" s="102"/>
      <c r="I11" s="101">
        <f t="shared" ref="I11:I12" si="0">ROUND(L11-(L11*$K$10),2)</f>
        <v>0</v>
      </c>
      <c r="L11" s="6">
        <v>0</v>
      </c>
    </row>
    <row r="12" spans="1:13" s="1" customFormat="1" x14ac:dyDescent="0.25">
      <c r="A12" s="105" t="s">
        <v>85</v>
      </c>
      <c r="B12" s="105"/>
      <c r="C12" s="106" t="s">
        <v>342</v>
      </c>
      <c r="D12" s="105"/>
      <c r="E12" s="107"/>
      <c r="F12" s="108"/>
      <c r="G12" s="108"/>
      <c r="H12" s="102">
        <f>SUM(G12:G14)</f>
        <v>30684.48</v>
      </c>
      <c r="I12" s="101">
        <f t="shared" si="0"/>
        <v>0</v>
      </c>
      <c r="L12" s="6">
        <v>0</v>
      </c>
    </row>
    <row r="13" spans="1:13" s="1" customFormat="1" x14ac:dyDescent="0.25">
      <c r="A13" s="109" t="s">
        <v>105</v>
      </c>
      <c r="B13" s="109" t="s">
        <v>245</v>
      </c>
      <c r="C13" s="110" t="s">
        <v>343</v>
      </c>
      <c r="D13" s="109" t="s">
        <v>462</v>
      </c>
      <c r="E13" s="111">
        <v>48</v>
      </c>
      <c r="F13" s="112">
        <f t="shared" ref="F13:F76" si="1">ROUND(I13,2)</f>
        <v>144.51</v>
      </c>
      <c r="G13" s="112">
        <f t="shared" ref="G13:G76" si="2">ROUND(F13*E13,2)</f>
        <v>6936.48</v>
      </c>
      <c r="I13" s="101">
        <f t="shared" ref="I13:I166" si="3">ROUND(L13-(L13*$K$10),2)</f>
        <v>144.51</v>
      </c>
      <c r="L13" s="6">
        <v>144.51</v>
      </c>
    </row>
    <row r="14" spans="1:13" s="1" customFormat="1" x14ac:dyDescent="0.25">
      <c r="A14" s="109" t="s">
        <v>106</v>
      </c>
      <c r="B14" s="109" t="s">
        <v>246</v>
      </c>
      <c r="C14" s="110" t="s">
        <v>344</v>
      </c>
      <c r="D14" s="109" t="s">
        <v>462</v>
      </c>
      <c r="E14" s="111">
        <v>600</v>
      </c>
      <c r="F14" s="112">
        <f t="shared" si="1"/>
        <v>39.58</v>
      </c>
      <c r="G14" s="112">
        <f t="shared" si="2"/>
        <v>23748</v>
      </c>
      <c r="I14" s="101">
        <f t="shared" si="3"/>
        <v>39.58</v>
      </c>
      <c r="L14" s="6">
        <v>39.58</v>
      </c>
    </row>
    <row r="15" spans="1:13" s="1" customFormat="1" x14ac:dyDescent="0.25">
      <c r="A15" s="105" t="s">
        <v>86</v>
      </c>
      <c r="B15" s="105"/>
      <c r="C15" s="106" t="s">
        <v>345</v>
      </c>
      <c r="D15" s="109"/>
      <c r="E15" s="111"/>
      <c r="F15" s="112"/>
      <c r="G15" s="112"/>
      <c r="H15" s="102">
        <f>SUM(G15:G105)</f>
        <v>51905.630000000026</v>
      </c>
      <c r="I15" s="101">
        <f t="shared" si="3"/>
        <v>0</v>
      </c>
      <c r="L15" s="6">
        <v>0</v>
      </c>
    </row>
    <row r="16" spans="1:13" s="1" customFormat="1" x14ac:dyDescent="0.25">
      <c r="A16" s="105" t="s">
        <v>87</v>
      </c>
      <c r="B16" s="105"/>
      <c r="C16" s="106" t="s">
        <v>346</v>
      </c>
      <c r="D16" s="109"/>
      <c r="E16" s="111"/>
      <c r="F16" s="112"/>
      <c r="G16" s="112"/>
      <c r="I16" s="101">
        <f t="shared" si="3"/>
        <v>0</v>
      </c>
      <c r="L16" s="6">
        <v>0</v>
      </c>
    </row>
    <row r="17" spans="1:12" s="1" customFormat="1" ht="22.5" x14ac:dyDescent="0.25">
      <c r="A17" s="109" t="s">
        <v>107</v>
      </c>
      <c r="B17" s="109" t="s">
        <v>247</v>
      </c>
      <c r="C17" s="110" t="s">
        <v>347</v>
      </c>
      <c r="D17" s="109" t="s">
        <v>54</v>
      </c>
      <c r="E17" s="111">
        <v>10</v>
      </c>
      <c r="F17" s="112">
        <f t="shared" si="1"/>
        <v>4.5</v>
      </c>
      <c r="G17" s="112">
        <f t="shared" si="2"/>
        <v>45</v>
      </c>
      <c r="I17" s="101">
        <f t="shared" si="3"/>
        <v>4.5</v>
      </c>
      <c r="L17" s="6">
        <v>4.5</v>
      </c>
    </row>
    <row r="18" spans="1:12" s="1" customFormat="1" ht="33.75" x14ac:dyDescent="0.25">
      <c r="A18" s="109" t="s">
        <v>108</v>
      </c>
      <c r="B18" s="109" t="s">
        <v>248</v>
      </c>
      <c r="C18" s="110" t="s">
        <v>348</v>
      </c>
      <c r="D18" s="109" t="s">
        <v>65</v>
      </c>
      <c r="E18" s="111">
        <v>16</v>
      </c>
      <c r="F18" s="112">
        <f t="shared" si="1"/>
        <v>78.709999999999994</v>
      </c>
      <c r="G18" s="112">
        <f t="shared" si="2"/>
        <v>1259.3599999999999</v>
      </c>
      <c r="I18" s="101">
        <f t="shared" si="3"/>
        <v>78.709999999999994</v>
      </c>
      <c r="L18" s="6">
        <v>78.709999999999994</v>
      </c>
    </row>
    <row r="19" spans="1:12" s="1" customFormat="1" x14ac:dyDescent="0.25">
      <c r="A19" s="105" t="s">
        <v>88</v>
      </c>
      <c r="B19" s="105"/>
      <c r="C19" s="106" t="s">
        <v>349</v>
      </c>
      <c r="D19" s="109"/>
      <c r="E19" s="111"/>
      <c r="F19" s="112"/>
      <c r="G19" s="112"/>
      <c r="I19" s="101">
        <f t="shared" si="3"/>
        <v>0</v>
      </c>
      <c r="L19" s="6">
        <v>0</v>
      </c>
    </row>
    <row r="20" spans="1:12" s="1" customFormat="1" ht="33.75" x14ac:dyDescent="0.25">
      <c r="A20" s="109" t="s">
        <v>109</v>
      </c>
      <c r="B20" s="109" t="s">
        <v>249</v>
      </c>
      <c r="C20" s="110" t="s">
        <v>350</v>
      </c>
      <c r="D20" s="109" t="s">
        <v>55</v>
      </c>
      <c r="E20" s="111">
        <v>1.34</v>
      </c>
      <c r="F20" s="112">
        <f t="shared" si="1"/>
        <v>134.4</v>
      </c>
      <c r="G20" s="112">
        <f t="shared" si="2"/>
        <v>180.1</v>
      </c>
      <c r="I20" s="101">
        <f t="shared" si="3"/>
        <v>134.4</v>
      </c>
      <c r="L20" s="6">
        <v>134.4</v>
      </c>
    </row>
    <row r="21" spans="1:12" s="1" customFormat="1" ht="22.5" x14ac:dyDescent="0.25">
      <c r="A21" s="109" t="s">
        <v>110</v>
      </c>
      <c r="B21" s="109" t="s">
        <v>250</v>
      </c>
      <c r="C21" s="110" t="s">
        <v>351</v>
      </c>
      <c r="D21" s="109" t="s">
        <v>55</v>
      </c>
      <c r="E21" s="111">
        <v>0.38</v>
      </c>
      <c r="F21" s="112">
        <f t="shared" si="1"/>
        <v>202.15</v>
      </c>
      <c r="G21" s="112">
        <f t="shared" si="2"/>
        <v>76.819999999999993</v>
      </c>
      <c r="I21" s="101">
        <f t="shared" si="3"/>
        <v>202.15</v>
      </c>
      <c r="L21" s="6">
        <v>202.15</v>
      </c>
    </row>
    <row r="22" spans="1:12" s="1" customFormat="1" ht="33.75" x14ac:dyDescent="0.25">
      <c r="A22" s="109" t="s">
        <v>111</v>
      </c>
      <c r="B22" s="109" t="s">
        <v>251</v>
      </c>
      <c r="C22" s="110" t="s">
        <v>352</v>
      </c>
      <c r="D22" s="109" t="s">
        <v>101</v>
      </c>
      <c r="E22" s="111">
        <v>46.65</v>
      </c>
      <c r="F22" s="112">
        <f t="shared" si="1"/>
        <v>15.74</v>
      </c>
      <c r="G22" s="112">
        <f t="shared" si="2"/>
        <v>734.27</v>
      </c>
      <c r="I22" s="101">
        <f t="shared" si="3"/>
        <v>15.74</v>
      </c>
      <c r="L22" s="6">
        <v>15.74</v>
      </c>
    </row>
    <row r="23" spans="1:12" s="1" customFormat="1" ht="22.5" x14ac:dyDescent="0.25">
      <c r="A23" s="109" t="s">
        <v>112</v>
      </c>
      <c r="B23" s="109" t="s">
        <v>252</v>
      </c>
      <c r="C23" s="110" t="s">
        <v>353</v>
      </c>
      <c r="D23" s="109" t="s">
        <v>55</v>
      </c>
      <c r="E23" s="111">
        <v>1.1499999999999999</v>
      </c>
      <c r="F23" s="112">
        <f t="shared" si="1"/>
        <v>1090.99</v>
      </c>
      <c r="G23" s="112">
        <f t="shared" si="2"/>
        <v>1254.6400000000001</v>
      </c>
      <c r="H23" s="102"/>
      <c r="I23" s="101">
        <f t="shared" si="3"/>
        <v>1090.99</v>
      </c>
      <c r="L23" s="6">
        <v>1090.99</v>
      </c>
    </row>
    <row r="24" spans="1:12" s="1" customFormat="1" ht="33.75" x14ac:dyDescent="0.25">
      <c r="A24" s="109" t="s">
        <v>113</v>
      </c>
      <c r="B24" s="109" t="s">
        <v>253</v>
      </c>
      <c r="C24" s="110" t="s">
        <v>354</v>
      </c>
      <c r="D24" s="109" t="s">
        <v>55</v>
      </c>
      <c r="E24" s="111">
        <v>0.75</v>
      </c>
      <c r="F24" s="112">
        <f t="shared" si="1"/>
        <v>147.88</v>
      </c>
      <c r="G24" s="112">
        <f t="shared" si="2"/>
        <v>110.91</v>
      </c>
      <c r="I24" s="101">
        <f t="shared" si="3"/>
        <v>147.88</v>
      </c>
      <c r="L24" s="6">
        <v>147.88</v>
      </c>
    </row>
    <row r="25" spans="1:12" s="1" customFormat="1" ht="33.75" x14ac:dyDescent="0.25">
      <c r="A25" s="109" t="s">
        <v>114</v>
      </c>
      <c r="B25" s="109" t="s">
        <v>254</v>
      </c>
      <c r="C25" s="110" t="s">
        <v>355</v>
      </c>
      <c r="D25" s="109" t="s">
        <v>54</v>
      </c>
      <c r="E25" s="111">
        <v>10.02</v>
      </c>
      <c r="F25" s="112">
        <f t="shared" si="1"/>
        <v>113.79</v>
      </c>
      <c r="G25" s="112">
        <f t="shared" si="2"/>
        <v>1140.18</v>
      </c>
      <c r="I25" s="101">
        <f t="shared" si="3"/>
        <v>113.79</v>
      </c>
      <c r="L25" s="6">
        <v>113.79</v>
      </c>
    </row>
    <row r="26" spans="1:12" s="1" customFormat="1" ht="22.5" x14ac:dyDescent="0.25">
      <c r="A26" s="109" t="s">
        <v>115</v>
      </c>
      <c r="B26" s="109" t="s">
        <v>250</v>
      </c>
      <c r="C26" s="110" t="s">
        <v>351</v>
      </c>
      <c r="D26" s="109" t="s">
        <v>55</v>
      </c>
      <c r="E26" s="111">
        <v>0.5</v>
      </c>
      <c r="F26" s="112">
        <f t="shared" si="1"/>
        <v>202.15</v>
      </c>
      <c r="G26" s="112">
        <f t="shared" si="2"/>
        <v>101.08</v>
      </c>
      <c r="I26" s="101">
        <f t="shared" si="3"/>
        <v>202.15</v>
      </c>
      <c r="L26" s="6">
        <v>202.15</v>
      </c>
    </row>
    <row r="27" spans="1:12" s="1" customFormat="1" ht="33.75" x14ac:dyDescent="0.25">
      <c r="A27" s="109" t="s">
        <v>116</v>
      </c>
      <c r="B27" s="109" t="s">
        <v>251</v>
      </c>
      <c r="C27" s="110" t="s">
        <v>352</v>
      </c>
      <c r="D27" s="109" t="s">
        <v>101</v>
      </c>
      <c r="E27" s="111">
        <v>47.14</v>
      </c>
      <c r="F27" s="112">
        <f t="shared" si="1"/>
        <v>15.74</v>
      </c>
      <c r="G27" s="112">
        <f t="shared" si="2"/>
        <v>741.98</v>
      </c>
      <c r="I27" s="101">
        <f t="shared" si="3"/>
        <v>15.74</v>
      </c>
      <c r="L27" s="6">
        <v>15.74</v>
      </c>
    </row>
    <row r="28" spans="1:12" s="1" customFormat="1" ht="33.75" x14ac:dyDescent="0.25">
      <c r="A28" s="109" t="s">
        <v>117</v>
      </c>
      <c r="B28" s="109" t="s">
        <v>255</v>
      </c>
      <c r="C28" s="110" t="s">
        <v>356</v>
      </c>
      <c r="D28" s="109" t="s">
        <v>55</v>
      </c>
      <c r="E28" s="111">
        <v>0.75</v>
      </c>
      <c r="F28" s="112">
        <f t="shared" si="1"/>
        <v>879.68</v>
      </c>
      <c r="G28" s="112">
        <f t="shared" si="2"/>
        <v>659.76</v>
      </c>
      <c r="H28" s="102"/>
      <c r="I28" s="101">
        <f t="shared" si="3"/>
        <v>879.68</v>
      </c>
      <c r="L28" s="6">
        <v>879.68</v>
      </c>
    </row>
    <row r="29" spans="1:12" s="1" customFormat="1" ht="22.5" x14ac:dyDescent="0.25">
      <c r="A29" s="109" t="s">
        <v>118</v>
      </c>
      <c r="B29" s="109" t="s">
        <v>78</v>
      </c>
      <c r="C29" s="110" t="s">
        <v>357</v>
      </c>
      <c r="D29" s="109" t="s">
        <v>54</v>
      </c>
      <c r="E29" s="111">
        <v>7.52</v>
      </c>
      <c r="F29" s="112">
        <f t="shared" si="1"/>
        <v>53.17</v>
      </c>
      <c r="G29" s="112">
        <f t="shared" si="2"/>
        <v>399.84</v>
      </c>
      <c r="H29" s="102"/>
      <c r="I29" s="101">
        <f t="shared" si="3"/>
        <v>53.17</v>
      </c>
      <c r="L29" s="6">
        <v>53.17</v>
      </c>
    </row>
    <row r="30" spans="1:12" s="1" customFormat="1" ht="22.5" x14ac:dyDescent="0.25">
      <c r="A30" s="109" t="s">
        <v>119</v>
      </c>
      <c r="B30" s="109" t="s">
        <v>256</v>
      </c>
      <c r="C30" s="110" t="s">
        <v>358</v>
      </c>
      <c r="D30" s="109" t="s">
        <v>54</v>
      </c>
      <c r="E30" s="111">
        <v>9</v>
      </c>
      <c r="F30" s="112">
        <f t="shared" si="1"/>
        <v>144.31</v>
      </c>
      <c r="G30" s="112">
        <f t="shared" si="2"/>
        <v>1298.79</v>
      </c>
      <c r="I30" s="101">
        <f t="shared" si="3"/>
        <v>144.31</v>
      </c>
      <c r="L30" s="6">
        <v>144.31</v>
      </c>
    </row>
    <row r="31" spans="1:12" s="1" customFormat="1" ht="45" x14ac:dyDescent="0.25">
      <c r="A31" s="109" t="s">
        <v>120</v>
      </c>
      <c r="B31" s="109" t="s">
        <v>257</v>
      </c>
      <c r="C31" s="110" t="s">
        <v>359</v>
      </c>
      <c r="D31" s="109" t="s">
        <v>54</v>
      </c>
      <c r="E31" s="111">
        <v>9</v>
      </c>
      <c r="F31" s="112">
        <f t="shared" si="1"/>
        <v>124.77</v>
      </c>
      <c r="G31" s="112">
        <f t="shared" si="2"/>
        <v>1122.93</v>
      </c>
      <c r="I31" s="101">
        <f t="shared" si="3"/>
        <v>124.77</v>
      </c>
      <c r="L31" s="6">
        <v>124.77</v>
      </c>
    </row>
    <row r="32" spans="1:12" s="1" customFormat="1" ht="33.75" x14ac:dyDescent="0.25">
      <c r="A32" s="109" t="s">
        <v>121</v>
      </c>
      <c r="B32" s="109" t="s">
        <v>258</v>
      </c>
      <c r="C32" s="110" t="s">
        <v>360</v>
      </c>
      <c r="D32" s="109" t="s">
        <v>54</v>
      </c>
      <c r="E32" s="111">
        <v>16.2</v>
      </c>
      <c r="F32" s="112">
        <f t="shared" si="1"/>
        <v>197.76</v>
      </c>
      <c r="G32" s="112">
        <f t="shared" si="2"/>
        <v>3203.71</v>
      </c>
      <c r="I32" s="101">
        <f t="shared" si="3"/>
        <v>197.76</v>
      </c>
      <c r="L32" s="6">
        <v>197.76</v>
      </c>
    </row>
    <row r="33" spans="1:12" s="1" customFormat="1" ht="33.75" x14ac:dyDescent="0.25">
      <c r="A33" s="109" t="s">
        <v>122</v>
      </c>
      <c r="B33" s="109" t="s">
        <v>259</v>
      </c>
      <c r="C33" s="110" t="s">
        <v>361</v>
      </c>
      <c r="D33" s="109" t="s">
        <v>101</v>
      </c>
      <c r="E33" s="111">
        <v>44.42</v>
      </c>
      <c r="F33" s="112">
        <f t="shared" si="1"/>
        <v>13.34</v>
      </c>
      <c r="G33" s="112">
        <f t="shared" si="2"/>
        <v>592.55999999999995</v>
      </c>
      <c r="I33" s="101">
        <f t="shared" si="3"/>
        <v>13.34</v>
      </c>
      <c r="L33" s="6">
        <v>13.34</v>
      </c>
    </row>
    <row r="34" spans="1:12" s="1" customFormat="1" ht="33.75" x14ac:dyDescent="0.25">
      <c r="A34" s="109" t="s">
        <v>123</v>
      </c>
      <c r="B34" s="109" t="s">
        <v>260</v>
      </c>
      <c r="C34" s="110" t="s">
        <v>362</v>
      </c>
      <c r="D34" s="109" t="s">
        <v>55</v>
      </c>
      <c r="E34" s="111">
        <v>0.81</v>
      </c>
      <c r="F34" s="112">
        <f t="shared" si="1"/>
        <v>958.88</v>
      </c>
      <c r="G34" s="112">
        <f t="shared" si="2"/>
        <v>776.69</v>
      </c>
      <c r="I34" s="101">
        <f t="shared" si="3"/>
        <v>958.88</v>
      </c>
      <c r="L34" s="6">
        <v>958.88</v>
      </c>
    </row>
    <row r="35" spans="1:12" s="1" customFormat="1" ht="33.75" x14ac:dyDescent="0.25">
      <c r="A35" s="109" t="s">
        <v>124</v>
      </c>
      <c r="B35" s="109" t="s">
        <v>261</v>
      </c>
      <c r="C35" s="110" t="s">
        <v>363</v>
      </c>
      <c r="D35" s="109" t="s">
        <v>54</v>
      </c>
      <c r="E35" s="111">
        <v>5.01</v>
      </c>
      <c r="F35" s="112">
        <f t="shared" si="1"/>
        <v>215.57</v>
      </c>
      <c r="G35" s="112">
        <f t="shared" si="2"/>
        <v>1080.01</v>
      </c>
      <c r="I35" s="101">
        <f t="shared" si="3"/>
        <v>215.57</v>
      </c>
      <c r="L35" s="6">
        <v>215.57</v>
      </c>
    </row>
    <row r="36" spans="1:12" s="1" customFormat="1" ht="22.5" x14ac:dyDescent="0.25">
      <c r="A36" s="109" t="s">
        <v>125</v>
      </c>
      <c r="B36" s="109" t="s">
        <v>262</v>
      </c>
      <c r="C36" s="110" t="s">
        <v>364</v>
      </c>
      <c r="D36" s="109" t="s">
        <v>101</v>
      </c>
      <c r="E36" s="111">
        <v>47.14</v>
      </c>
      <c r="F36" s="112">
        <f t="shared" si="1"/>
        <v>12.21</v>
      </c>
      <c r="G36" s="112">
        <f t="shared" si="2"/>
        <v>575.58000000000004</v>
      </c>
      <c r="H36" s="102"/>
      <c r="I36" s="101">
        <f t="shared" si="3"/>
        <v>12.21</v>
      </c>
      <c r="L36" s="6">
        <v>12.21</v>
      </c>
    </row>
    <row r="37" spans="1:12" s="1" customFormat="1" ht="33.75" x14ac:dyDescent="0.25">
      <c r="A37" s="109" t="s">
        <v>126</v>
      </c>
      <c r="B37" s="109" t="s">
        <v>77</v>
      </c>
      <c r="C37" s="110" t="s">
        <v>69</v>
      </c>
      <c r="D37" s="109" t="s">
        <v>55</v>
      </c>
      <c r="E37" s="111">
        <v>0.75</v>
      </c>
      <c r="F37" s="112">
        <f t="shared" si="1"/>
        <v>591.53</v>
      </c>
      <c r="G37" s="112">
        <f t="shared" si="2"/>
        <v>443.65</v>
      </c>
      <c r="I37" s="101">
        <f t="shared" si="3"/>
        <v>591.53</v>
      </c>
      <c r="L37" s="6">
        <v>591.53</v>
      </c>
    </row>
    <row r="38" spans="1:12" s="1" customFormat="1" ht="22.5" x14ac:dyDescent="0.25">
      <c r="A38" s="109" t="s">
        <v>127</v>
      </c>
      <c r="B38" s="109" t="s">
        <v>263</v>
      </c>
      <c r="C38" s="110" t="s">
        <v>365</v>
      </c>
      <c r="D38" s="109" t="s">
        <v>65</v>
      </c>
      <c r="E38" s="111">
        <v>2.2400000000000002</v>
      </c>
      <c r="F38" s="112">
        <f t="shared" si="1"/>
        <v>113.24</v>
      </c>
      <c r="G38" s="112">
        <f t="shared" si="2"/>
        <v>253.66</v>
      </c>
      <c r="I38" s="101">
        <f t="shared" si="3"/>
        <v>113.24</v>
      </c>
      <c r="L38" s="6">
        <v>113.24</v>
      </c>
    </row>
    <row r="39" spans="1:12" s="1" customFormat="1" ht="22.5" x14ac:dyDescent="0.25">
      <c r="A39" s="109" t="s">
        <v>128</v>
      </c>
      <c r="B39" s="109" t="s">
        <v>264</v>
      </c>
      <c r="C39" s="110" t="s">
        <v>366</v>
      </c>
      <c r="D39" s="109" t="s">
        <v>65</v>
      </c>
      <c r="E39" s="111">
        <v>2.94</v>
      </c>
      <c r="F39" s="112">
        <f t="shared" si="1"/>
        <v>122.21</v>
      </c>
      <c r="G39" s="112">
        <f t="shared" si="2"/>
        <v>359.3</v>
      </c>
      <c r="I39" s="101">
        <f t="shared" si="3"/>
        <v>122.21</v>
      </c>
      <c r="L39" s="6">
        <v>122.21</v>
      </c>
    </row>
    <row r="40" spans="1:12" s="1" customFormat="1" ht="22.5" x14ac:dyDescent="0.25">
      <c r="A40" s="109" t="s">
        <v>129</v>
      </c>
      <c r="B40" s="109" t="s">
        <v>265</v>
      </c>
      <c r="C40" s="110" t="s">
        <v>367</v>
      </c>
      <c r="D40" s="109" t="s">
        <v>65</v>
      </c>
      <c r="E40" s="111">
        <v>2.94</v>
      </c>
      <c r="F40" s="112">
        <f t="shared" si="1"/>
        <v>119.18</v>
      </c>
      <c r="G40" s="112">
        <f t="shared" si="2"/>
        <v>350.39</v>
      </c>
      <c r="I40" s="101">
        <f t="shared" si="3"/>
        <v>119.18</v>
      </c>
      <c r="L40" s="6">
        <v>119.18</v>
      </c>
    </row>
    <row r="41" spans="1:12" s="1" customFormat="1" x14ac:dyDescent="0.25">
      <c r="A41" s="109" t="s">
        <v>89</v>
      </c>
      <c r="B41" s="109"/>
      <c r="C41" s="106" t="s">
        <v>368</v>
      </c>
      <c r="D41" s="109"/>
      <c r="E41" s="111"/>
      <c r="F41" s="112"/>
      <c r="G41" s="112"/>
      <c r="I41" s="101">
        <f t="shared" si="3"/>
        <v>0</v>
      </c>
      <c r="L41" s="6">
        <v>0</v>
      </c>
    </row>
    <row r="42" spans="1:12" s="1" customFormat="1" ht="33.75" x14ac:dyDescent="0.25">
      <c r="A42" s="109" t="s">
        <v>130</v>
      </c>
      <c r="B42" s="109" t="s">
        <v>266</v>
      </c>
      <c r="C42" s="110" t="s">
        <v>369</v>
      </c>
      <c r="D42" s="109" t="s">
        <v>54</v>
      </c>
      <c r="E42" s="111">
        <v>51.6</v>
      </c>
      <c r="F42" s="112">
        <f t="shared" si="1"/>
        <v>102.96</v>
      </c>
      <c r="G42" s="112">
        <f t="shared" si="2"/>
        <v>5312.74</v>
      </c>
      <c r="H42" s="102"/>
      <c r="I42" s="101">
        <f t="shared" si="3"/>
        <v>102.96</v>
      </c>
      <c r="L42" s="6">
        <v>102.96</v>
      </c>
    </row>
    <row r="43" spans="1:12" s="1" customFormat="1" ht="45" x14ac:dyDescent="0.25">
      <c r="A43" s="109" t="s">
        <v>131</v>
      </c>
      <c r="B43" s="109" t="s">
        <v>267</v>
      </c>
      <c r="C43" s="110" t="s">
        <v>370</v>
      </c>
      <c r="D43" s="109" t="s">
        <v>54</v>
      </c>
      <c r="E43" s="111">
        <v>103.2</v>
      </c>
      <c r="F43" s="112">
        <f t="shared" si="1"/>
        <v>9.36</v>
      </c>
      <c r="G43" s="112">
        <f t="shared" si="2"/>
        <v>965.95</v>
      </c>
      <c r="I43" s="101">
        <f t="shared" si="3"/>
        <v>9.36</v>
      </c>
      <c r="L43" s="6">
        <v>9.36</v>
      </c>
    </row>
    <row r="44" spans="1:12" s="1" customFormat="1" ht="45" x14ac:dyDescent="0.25">
      <c r="A44" s="109" t="s">
        <v>132</v>
      </c>
      <c r="B44" s="109" t="s">
        <v>268</v>
      </c>
      <c r="C44" s="110" t="s">
        <v>371</v>
      </c>
      <c r="D44" s="109" t="s">
        <v>54</v>
      </c>
      <c r="E44" s="111">
        <v>103.2</v>
      </c>
      <c r="F44" s="112">
        <f t="shared" si="1"/>
        <v>35.96</v>
      </c>
      <c r="G44" s="112">
        <f t="shared" si="2"/>
        <v>3711.07</v>
      </c>
      <c r="I44" s="101">
        <f t="shared" si="3"/>
        <v>35.96</v>
      </c>
      <c r="L44" s="6">
        <v>35.96</v>
      </c>
    </row>
    <row r="45" spans="1:12" s="1" customFormat="1" x14ac:dyDescent="0.25">
      <c r="A45" s="109" t="s">
        <v>90</v>
      </c>
      <c r="B45" s="109"/>
      <c r="C45" s="106" t="s">
        <v>372</v>
      </c>
      <c r="D45" s="109"/>
      <c r="E45" s="111"/>
      <c r="F45" s="112"/>
      <c r="G45" s="112"/>
      <c r="I45" s="101">
        <f t="shared" si="3"/>
        <v>0</v>
      </c>
      <c r="L45" s="6">
        <v>0</v>
      </c>
    </row>
    <row r="46" spans="1:12" s="1" customFormat="1" ht="56.25" x14ac:dyDescent="0.25">
      <c r="A46" s="109" t="s">
        <v>133</v>
      </c>
      <c r="B46" s="109" t="s">
        <v>269</v>
      </c>
      <c r="C46" s="110" t="s">
        <v>373</v>
      </c>
      <c r="D46" s="109" t="s">
        <v>100</v>
      </c>
      <c r="E46" s="111">
        <v>2</v>
      </c>
      <c r="F46" s="112">
        <f t="shared" si="1"/>
        <v>1394.98</v>
      </c>
      <c r="G46" s="112">
        <f t="shared" si="2"/>
        <v>2789.96</v>
      </c>
      <c r="I46" s="101">
        <f t="shared" si="3"/>
        <v>1394.98</v>
      </c>
      <c r="L46" s="6">
        <v>1394.98</v>
      </c>
    </row>
    <row r="47" spans="1:12" s="1" customFormat="1" ht="33.75" x14ac:dyDescent="0.25">
      <c r="A47" s="109" t="s">
        <v>134</v>
      </c>
      <c r="B47" s="109" t="s">
        <v>270</v>
      </c>
      <c r="C47" s="110" t="s">
        <v>374</v>
      </c>
      <c r="D47" s="109" t="s">
        <v>100</v>
      </c>
      <c r="E47" s="111">
        <v>2</v>
      </c>
      <c r="F47" s="112">
        <f t="shared" si="1"/>
        <v>135.19999999999999</v>
      </c>
      <c r="G47" s="112">
        <f t="shared" si="2"/>
        <v>270.39999999999998</v>
      </c>
      <c r="I47" s="101">
        <f t="shared" si="3"/>
        <v>135.19999999999999</v>
      </c>
      <c r="L47" s="6">
        <v>135.19999999999999</v>
      </c>
    </row>
    <row r="48" spans="1:12" s="1" customFormat="1" ht="33.75" x14ac:dyDescent="0.25">
      <c r="A48" s="109" t="s">
        <v>135</v>
      </c>
      <c r="B48" s="109" t="s">
        <v>271</v>
      </c>
      <c r="C48" s="110" t="s">
        <v>375</v>
      </c>
      <c r="D48" s="109" t="s">
        <v>104</v>
      </c>
      <c r="E48" s="111">
        <v>1</v>
      </c>
      <c r="F48" s="112">
        <f t="shared" si="1"/>
        <v>737.15</v>
      </c>
      <c r="G48" s="112">
        <f t="shared" si="2"/>
        <v>737.15</v>
      </c>
      <c r="I48" s="101">
        <f t="shared" si="3"/>
        <v>737.15</v>
      </c>
      <c r="L48" s="6">
        <v>737.15</v>
      </c>
    </row>
    <row r="49" spans="1:12" s="1" customFormat="1" ht="45" x14ac:dyDescent="0.25">
      <c r="A49" s="109" t="s">
        <v>136</v>
      </c>
      <c r="B49" s="109" t="s">
        <v>272</v>
      </c>
      <c r="C49" s="110" t="s">
        <v>376</v>
      </c>
      <c r="D49" s="109" t="s">
        <v>54</v>
      </c>
      <c r="E49" s="111">
        <v>1.8</v>
      </c>
      <c r="F49" s="112">
        <f t="shared" si="1"/>
        <v>883.89</v>
      </c>
      <c r="G49" s="112">
        <f t="shared" si="2"/>
        <v>1591</v>
      </c>
      <c r="I49" s="101">
        <f t="shared" si="3"/>
        <v>883.89</v>
      </c>
      <c r="L49" s="6">
        <v>883.89</v>
      </c>
    </row>
    <row r="50" spans="1:12" s="1" customFormat="1" x14ac:dyDescent="0.25">
      <c r="A50" s="109" t="s">
        <v>137</v>
      </c>
      <c r="B50" s="109"/>
      <c r="C50" s="106" t="s">
        <v>70</v>
      </c>
      <c r="D50" s="109"/>
      <c r="E50" s="111"/>
      <c r="F50" s="112"/>
      <c r="G50" s="112"/>
      <c r="I50" s="101">
        <f t="shared" si="3"/>
        <v>0</v>
      </c>
      <c r="L50" s="6">
        <v>0</v>
      </c>
    </row>
    <row r="51" spans="1:12" s="1" customFormat="1" ht="45" x14ac:dyDescent="0.25">
      <c r="A51" s="109" t="s">
        <v>138</v>
      </c>
      <c r="B51" s="109" t="s">
        <v>273</v>
      </c>
      <c r="C51" s="110" t="s">
        <v>377</v>
      </c>
      <c r="D51" s="109" t="s">
        <v>54</v>
      </c>
      <c r="E51" s="111">
        <v>11.63</v>
      </c>
      <c r="F51" s="112">
        <f t="shared" si="1"/>
        <v>136.81</v>
      </c>
      <c r="G51" s="112">
        <f t="shared" si="2"/>
        <v>1591.1</v>
      </c>
      <c r="H51" s="102"/>
      <c r="I51" s="101">
        <f t="shared" si="3"/>
        <v>136.81</v>
      </c>
      <c r="L51" s="6">
        <v>136.81</v>
      </c>
    </row>
    <row r="52" spans="1:12" s="1" customFormat="1" ht="33.75" x14ac:dyDescent="0.25">
      <c r="A52" s="109" t="s">
        <v>139</v>
      </c>
      <c r="B52" s="109" t="s">
        <v>274</v>
      </c>
      <c r="C52" s="110" t="s">
        <v>378</v>
      </c>
      <c r="D52" s="109" t="s">
        <v>65</v>
      </c>
      <c r="E52" s="111">
        <v>3</v>
      </c>
      <c r="F52" s="112">
        <f t="shared" si="1"/>
        <v>211.82</v>
      </c>
      <c r="G52" s="112">
        <f t="shared" si="2"/>
        <v>635.46</v>
      </c>
      <c r="I52" s="101">
        <f t="shared" si="3"/>
        <v>211.82</v>
      </c>
      <c r="L52" s="6">
        <v>211.82</v>
      </c>
    </row>
    <row r="53" spans="1:12" s="1" customFormat="1" x14ac:dyDescent="0.25">
      <c r="A53" s="109" t="s">
        <v>140</v>
      </c>
      <c r="B53" s="109"/>
      <c r="C53" s="106" t="s">
        <v>379</v>
      </c>
      <c r="D53" s="109"/>
      <c r="E53" s="111"/>
      <c r="F53" s="112"/>
      <c r="G53" s="112"/>
      <c r="I53" s="101">
        <f t="shared" si="3"/>
        <v>0</v>
      </c>
      <c r="L53" s="6">
        <v>0</v>
      </c>
    </row>
    <row r="54" spans="1:12" s="1" customFormat="1" ht="22.5" x14ac:dyDescent="0.25">
      <c r="A54" s="109" t="s">
        <v>141</v>
      </c>
      <c r="B54" s="109" t="s">
        <v>78</v>
      </c>
      <c r="C54" s="110" t="s">
        <v>357</v>
      </c>
      <c r="D54" s="109" t="s">
        <v>54</v>
      </c>
      <c r="E54" s="111">
        <v>2.5499999999999998</v>
      </c>
      <c r="F54" s="112">
        <f t="shared" si="1"/>
        <v>53.17</v>
      </c>
      <c r="G54" s="112">
        <f t="shared" si="2"/>
        <v>135.58000000000001</v>
      </c>
      <c r="I54" s="101">
        <f t="shared" si="3"/>
        <v>53.17</v>
      </c>
      <c r="L54" s="6">
        <v>53.17</v>
      </c>
    </row>
    <row r="55" spans="1:12" s="1" customFormat="1" ht="33.75" x14ac:dyDescent="0.25">
      <c r="A55" s="109" t="s">
        <v>142</v>
      </c>
      <c r="B55" s="109" t="s">
        <v>275</v>
      </c>
      <c r="C55" s="110" t="s">
        <v>380</v>
      </c>
      <c r="D55" s="109" t="s">
        <v>54</v>
      </c>
      <c r="E55" s="111">
        <v>19.2</v>
      </c>
      <c r="F55" s="112">
        <f t="shared" si="1"/>
        <v>130.44999999999999</v>
      </c>
      <c r="G55" s="112">
        <f t="shared" si="2"/>
        <v>2504.64</v>
      </c>
      <c r="H55" s="102"/>
      <c r="I55" s="101">
        <f t="shared" si="3"/>
        <v>130.44999999999999</v>
      </c>
      <c r="L55" s="6">
        <v>130.44999999999999</v>
      </c>
    </row>
    <row r="56" spans="1:12" s="1" customFormat="1" ht="33.75" x14ac:dyDescent="0.25">
      <c r="A56" s="109" t="s">
        <v>143</v>
      </c>
      <c r="B56" s="109" t="s">
        <v>276</v>
      </c>
      <c r="C56" s="110" t="s">
        <v>381</v>
      </c>
      <c r="D56" s="109" t="s">
        <v>54</v>
      </c>
      <c r="E56" s="111">
        <v>9.85</v>
      </c>
      <c r="F56" s="112">
        <f t="shared" si="1"/>
        <v>73.34</v>
      </c>
      <c r="G56" s="112">
        <f t="shared" si="2"/>
        <v>722.4</v>
      </c>
      <c r="I56" s="101">
        <f t="shared" si="3"/>
        <v>73.34</v>
      </c>
      <c r="L56" s="6">
        <v>73.34</v>
      </c>
    </row>
    <row r="57" spans="1:12" s="1" customFormat="1" ht="22.5" x14ac:dyDescent="0.25">
      <c r="A57" s="109" t="s">
        <v>144</v>
      </c>
      <c r="B57" s="109" t="s">
        <v>80</v>
      </c>
      <c r="C57" s="110" t="s">
        <v>382</v>
      </c>
      <c r="D57" s="109" t="s">
        <v>54</v>
      </c>
      <c r="E57" s="111">
        <v>78.75</v>
      </c>
      <c r="F57" s="112">
        <f t="shared" si="1"/>
        <v>26.09</v>
      </c>
      <c r="G57" s="112">
        <f t="shared" si="2"/>
        <v>2054.59</v>
      </c>
      <c r="I57" s="101">
        <f t="shared" si="3"/>
        <v>26.09</v>
      </c>
      <c r="L57" s="6">
        <v>26.09</v>
      </c>
    </row>
    <row r="58" spans="1:12" s="1" customFormat="1" ht="22.5" x14ac:dyDescent="0.25">
      <c r="A58" s="109" t="s">
        <v>145</v>
      </c>
      <c r="B58" s="109" t="s">
        <v>277</v>
      </c>
      <c r="C58" s="110" t="s">
        <v>383</v>
      </c>
      <c r="D58" s="109" t="s">
        <v>54</v>
      </c>
      <c r="E58" s="111">
        <v>78.75</v>
      </c>
      <c r="F58" s="112">
        <f t="shared" si="1"/>
        <v>5.21</v>
      </c>
      <c r="G58" s="112">
        <f t="shared" si="2"/>
        <v>410.29</v>
      </c>
      <c r="H58" s="102"/>
      <c r="I58" s="101">
        <f t="shared" si="3"/>
        <v>5.21</v>
      </c>
      <c r="L58" s="6">
        <v>5.21</v>
      </c>
    </row>
    <row r="59" spans="1:12" s="1" customFormat="1" ht="22.5" x14ac:dyDescent="0.25">
      <c r="A59" s="109" t="s">
        <v>146</v>
      </c>
      <c r="B59" s="109" t="s">
        <v>278</v>
      </c>
      <c r="C59" s="110" t="s">
        <v>384</v>
      </c>
      <c r="D59" s="109" t="s">
        <v>54</v>
      </c>
      <c r="E59" s="111">
        <v>78.75</v>
      </c>
      <c r="F59" s="112">
        <f t="shared" si="1"/>
        <v>16.309999999999999</v>
      </c>
      <c r="G59" s="112">
        <f t="shared" si="2"/>
        <v>1284.4100000000001</v>
      </c>
      <c r="I59" s="101">
        <f t="shared" si="3"/>
        <v>16.309999999999999</v>
      </c>
      <c r="L59" s="6">
        <v>16.309999999999999</v>
      </c>
    </row>
    <row r="60" spans="1:12" s="1" customFormat="1" ht="33.75" x14ac:dyDescent="0.25">
      <c r="A60" s="109" t="s">
        <v>147</v>
      </c>
      <c r="B60" s="109" t="s">
        <v>279</v>
      </c>
      <c r="C60" s="110" t="s">
        <v>385</v>
      </c>
      <c r="D60" s="109" t="s">
        <v>54</v>
      </c>
      <c r="E60" s="111">
        <v>11.4</v>
      </c>
      <c r="F60" s="112">
        <f t="shared" si="1"/>
        <v>97.81</v>
      </c>
      <c r="G60" s="112">
        <f t="shared" si="2"/>
        <v>1115.03</v>
      </c>
      <c r="I60" s="101">
        <f t="shared" si="3"/>
        <v>97.81</v>
      </c>
      <c r="L60" s="6">
        <v>97.81</v>
      </c>
    </row>
    <row r="61" spans="1:12" s="1" customFormat="1" x14ac:dyDescent="0.25">
      <c r="A61" s="109" t="s">
        <v>148</v>
      </c>
      <c r="B61" s="109"/>
      <c r="C61" s="106" t="s">
        <v>71</v>
      </c>
      <c r="D61" s="109"/>
      <c r="E61" s="111"/>
      <c r="F61" s="112"/>
      <c r="G61" s="112"/>
      <c r="I61" s="101">
        <f t="shared" si="3"/>
        <v>0</v>
      </c>
      <c r="L61" s="6">
        <v>0</v>
      </c>
    </row>
    <row r="62" spans="1:12" s="1" customFormat="1" ht="22.5" x14ac:dyDescent="0.25">
      <c r="A62" s="109" t="s">
        <v>149</v>
      </c>
      <c r="B62" s="109" t="s">
        <v>280</v>
      </c>
      <c r="C62" s="110" t="s">
        <v>386</v>
      </c>
      <c r="D62" s="109" t="s">
        <v>103</v>
      </c>
      <c r="E62" s="111">
        <v>19</v>
      </c>
      <c r="F62" s="112">
        <f t="shared" si="1"/>
        <v>19.739999999999998</v>
      </c>
      <c r="G62" s="112">
        <f t="shared" si="2"/>
        <v>375.06</v>
      </c>
      <c r="I62" s="101">
        <f t="shared" si="3"/>
        <v>19.739999999999998</v>
      </c>
      <c r="L62" s="6">
        <v>19.739999999999998</v>
      </c>
    </row>
    <row r="63" spans="1:12" s="1" customFormat="1" ht="33.75" x14ac:dyDescent="0.25">
      <c r="A63" s="109" t="s">
        <v>150</v>
      </c>
      <c r="B63" s="109" t="s">
        <v>281</v>
      </c>
      <c r="C63" s="110" t="s">
        <v>387</v>
      </c>
      <c r="D63" s="109" t="s">
        <v>100</v>
      </c>
      <c r="E63" s="111">
        <v>4</v>
      </c>
      <c r="F63" s="112">
        <f t="shared" si="1"/>
        <v>37.29</v>
      </c>
      <c r="G63" s="112">
        <f t="shared" si="2"/>
        <v>149.16</v>
      </c>
      <c r="I63" s="101">
        <f t="shared" si="3"/>
        <v>37.29</v>
      </c>
      <c r="L63" s="6">
        <v>37.29</v>
      </c>
    </row>
    <row r="64" spans="1:12" s="1" customFormat="1" ht="22.5" x14ac:dyDescent="0.25">
      <c r="A64" s="109" t="s">
        <v>151</v>
      </c>
      <c r="B64" s="109" t="s">
        <v>282</v>
      </c>
      <c r="C64" s="110" t="s">
        <v>388</v>
      </c>
      <c r="D64" s="109" t="s">
        <v>104</v>
      </c>
      <c r="E64" s="111">
        <v>1</v>
      </c>
      <c r="F64" s="112">
        <f t="shared" si="1"/>
        <v>373.19</v>
      </c>
      <c r="G64" s="112">
        <f t="shared" si="2"/>
        <v>373.19</v>
      </c>
      <c r="I64" s="101">
        <f t="shared" si="3"/>
        <v>373.19</v>
      </c>
      <c r="L64" s="6">
        <v>373.19</v>
      </c>
    </row>
    <row r="65" spans="1:12" s="1" customFormat="1" x14ac:dyDescent="0.25">
      <c r="A65" s="109" t="s">
        <v>152</v>
      </c>
      <c r="B65" s="109" t="s">
        <v>283</v>
      </c>
      <c r="C65" s="110" t="s">
        <v>389</v>
      </c>
      <c r="D65" s="109" t="s">
        <v>462</v>
      </c>
      <c r="E65" s="111">
        <v>8</v>
      </c>
      <c r="F65" s="112">
        <f t="shared" si="1"/>
        <v>28.02</v>
      </c>
      <c r="G65" s="112">
        <f t="shared" si="2"/>
        <v>224.16</v>
      </c>
      <c r="I65" s="101">
        <f t="shared" si="3"/>
        <v>28.02</v>
      </c>
      <c r="L65" s="6">
        <v>28.02</v>
      </c>
    </row>
    <row r="66" spans="1:12" s="1" customFormat="1" ht="22.5" x14ac:dyDescent="0.25">
      <c r="A66" s="109" t="s">
        <v>153</v>
      </c>
      <c r="B66" s="109" t="s">
        <v>284</v>
      </c>
      <c r="C66" s="110" t="s">
        <v>390</v>
      </c>
      <c r="D66" s="109" t="s">
        <v>100</v>
      </c>
      <c r="E66" s="111">
        <v>1</v>
      </c>
      <c r="F66" s="112">
        <f t="shared" si="1"/>
        <v>54.26</v>
      </c>
      <c r="G66" s="112">
        <f t="shared" si="2"/>
        <v>54.26</v>
      </c>
      <c r="I66" s="101">
        <f t="shared" si="3"/>
        <v>54.26</v>
      </c>
      <c r="L66" s="6">
        <v>54.26</v>
      </c>
    </row>
    <row r="67" spans="1:12" s="1" customFormat="1" ht="33.75" x14ac:dyDescent="0.25">
      <c r="A67" s="109" t="s">
        <v>154</v>
      </c>
      <c r="B67" s="109" t="s">
        <v>285</v>
      </c>
      <c r="C67" s="110" t="s">
        <v>391</v>
      </c>
      <c r="D67" s="109" t="s">
        <v>100</v>
      </c>
      <c r="E67" s="111">
        <v>2</v>
      </c>
      <c r="F67" s="112">
        <f t="shared" si="1"/>
        <v>21.57</v>
      </c>
      <c r="G67" s="112">
        <f t="shared" si="2"/>
        <v>43.14</v>
      </c>
      <c r="I67" s="101">
        <f t="shared" si="3"/>
        <v>21.57</v>
      </c>
      <c r="L67" s="6">
        <v>21.57</v>
      </c>
    </row>
    <row r="68" spans="1:12" s="1" customFormat="1" ht="33.75" x14ac:dyDescent="0.25">
      <c r="A68" s="109" t="s">
        <v>155</v>
      </c>
      <c r="B68" s="109" t="s">
        <v>286</v>
      </c>
      <c r="C68" s="110" t="s">
        <v>392</v>
      </c>
      <c r="D68" s="109" t="s">
        <v>100</v>
      </c>
      <c r="E68" s="111">
        <v>9</v>
      </c>
      <c r="F68" s="112">
        <f t="shared" si="1"/>
        <v>12.02</v>
      </c>
      <c r="G68" s="112">
        <f t="shared" si="2"/>
        <v>108.18</v>
      </c>
      <c r="I68" s="101">
        <f t="shared" si="3"/>
        <v>12.02</v>
      </c>
      <c r="L68" s="6">
        <v>12.02</v>
      </c>
    </row>
    <row r="69" spans="1:12" s="1" customFormat="1" ht="33.75" x14ac:dyDescent="0.25">
      <c r="A69" s="109" t="s">
        <v>156</v>
      </c>
      <c r="B69" s="109" t="s">
        <v>287</v>
      </c>
      <c r="C69" s="110" t="s">
        <v>393</v>
      </c>
      <c r="D69" s="109" t="s">
        <v>100</v>
      </c>
      <c r="E69" s="111">
        <v>1</v>
      </c>
      <c r="F69" s="112">
        <f t="shared" si="1"/>
        <v>16.61</v>
      </c>
      <c r="G69" s="112">
        <f t="shared" si="2"/>
        <v>16.61</v>
      </c>
      <c r="I69" s="101">
        <f t="shared" si="3"/>
        <v>16.61</v>
      </c>
      <c r="L69" s="6">
        <v>16.61</v>
      </c>
    </row>
    <row r="70" spans="1:12" s="1" customFormat="1" ht="33.75" x14ac:dyDescent="0.25">
      <c r="A70" s="109" t="s">
        <v>157</v>
      </c>
      <c r="B70" s="109" t="s">
        <v>288</v>
      </c>
      <c r="C70" s="110" t="s">
        <v>394</v>
      </c>
      <c r="D70" s="109" t="s">
        <v>65</v>
      </c>
      <c r="E70" s="111">
        <v>30</v>
      </c>
      <c r="F70" s="112">
        <f t="shared" si="1"/>
        <v>16.75</v>
      </c>
      <c r="G70" s="112">
        <f t="shared" si="2"/>
        <v>502.5</v>
      </c>
      <c r="I70" s="101">
        <f t="shared" si="3"/>
        <v>16.75</v>
      </c>
      <c r="L70" s="6">
        <v>16.75</v>
      </c>
    </row>
    <row r="71" spans="1:12" s="1" customFormat="1" ht="22.5" x14ac:dyDescent="0.25">
      <c r="A71" s="109" t="s">
        <v>158</v>
      </c>
      <c r="B71" s="109" t="s">
        <v>289</v>
      </c>
      <c r="C71" s="110" t="s">
        <v>395</v>
      </c>
      <c r="D71" s="109" t="s">
        <v>104</v>
      </c>
      <c r="E71" s="111">
        <v>2</v>
      </c>
      <c r="F71" s="112">
        <f t="shared" si="1"/>
        <v>108.38</v>
      </c>
      <c r="G71" s="112">
        <f t="shared" si="2"/>
        <v>216.76</v>
      </c>
      <c r="I71" s="101">
        <f t="shared" si="3"/>
        <v>108.38</v>
      </c>
      <c r="L71" s="6">
        <v>108.38</v>
      </c>
    </row>
    <row r="72" spans="1:12" s="1" customFormat="1" ht="33.75" x14ac:dyDescent="0.25">
      <c r="A72" s="109" t="s">
        <v>159</v>
      </c>
      <c r="B72" s="109" t="s">
        <v>290</v>
      </c>
      <c r="C72" s="110" t="s">
        <v>396</v>
      </c>
      <c r="D72" s="109" t="s">
        <v>100</v>
      </c>
      <c r="E72" s="111">
        <v>1</v>
      </c>
      <c r="F72" s="112">
        <f t="shared" si="1"/>
        <v>20.54</v>
      </c>
      <c r="G72" s="112">
        <f t="shared" si="2"/>
        <v>20.54</v>
      </c>
      <c r="H72" s="102"/>
      <c r="I72" s="101">
        <f t="shared" si="3"/>
        <v>20.54</v>
      </c>
      <c r="L72" s="6">
        <v>20.54</v>
      </c>
    </row>
    <row r="73" spans="1:12" s="1" customFormat="1" ht="33.75" x14ac:dyDescent="0.25">
      <c r="A73" s="109" t="s">
        <v>160</v>
      </c>
      <c r="B73" s="109" t="s">
        <v>291</v>
      </c>
      <c r="C73" s="110" t="s">
        <v>397</v>
      </c>
      <c r="D73" s="109" t="s">
        <v>100</v>
      </c>
      <c r="E73" s="111">
        <v>1</v>
      </c>
      <c r="F73" s="112">
        <f t="shared" si="1"/>
        <v>65</v>
      </c>
      <c r="G73" s="112">
        <f t="shared" si="2"/>
        <v>65</v>
      </c>
      <c r="I73" s="101">
        <f t="shared" si="3"/>
        <v>65</v>
      </c>
      <c r="L73" s="6">
        <v>65</v>
      </c>
    </row>
    <row r="74" spans="1:12" s="1" customFormat="1" ht="22.5" x14ac:dyDescent="0.25">
      <c r="A74" s="109" t="s">
        <v>161</v>
      </c>
      <c r="B74" s="109" t="s">
        <v>292</v>
      </c>
      <c r="C74" s="110" t="s">
        <v>398</v>
      </c>
      <c r="D74" s="109" t="s">
        <v>104</v>
      </c>
      <c r="E74" s="111">
        <v>1</v>
      </c>
      <c r="F74" s="112">
        <f t="shared" si="1"/>
        <v>22.53</v>
      </c>
      <c r="G74" s="112">
        <f t="shared" si="2"/>
        <v>22.53</v>
      </c>
      <c r="I74" s="101">
        <f t="shared" si="3"/>
        <v>22.53</v>
      </c>
      <c r="L74" s="6">
        <v>22.53</v>
      </c>
    </row>
    <row r="75" spans="1:12" s="1" customFormat="1" ht="33.75" x14ac:dyDescent="0.25">
      <c r="A75" s="109" t="s">
        <v>162</v>
      </c>
      <c r="B75" s="109" t="s">
        <v>293</v>
      </c>
      <c r="C75" s="110" t="s">
        <v>399</v>
      </c>
      <c r="D75" s="109" t="s">
        <v>100</v>
      </c>
      <c r="E75" s="111">
        <v>1</v>
      </c>
      <c r="F75" s="112">
        <f t="shared" si="1"/>
        <v>574.29999999999995</v>
      </c>
      <c r="G75" s="112">
        <f t="shared" si="2"/>
        <v>574.29999999999995</v>
      </c>
      <c r="I75" s="101">
        <f t="shared" si="3"/>
        <v>574.29999999999995</v>
      </c>
      <c r="L75" s="6">
        <v>574.29999999999995</v>
      </c>
    </row>
    <row r="76" spans="1:12" s="1" customFormat="1" ht="22.5" x14ac:dyDescent="0.25">
      <c r="A76" s="109" t="s">
        <v>163</v>
      </c>
      <c r="B76" s="109" t="s">
        <v>294</v>
      </c>
      <c r="C76" s="110" t="s">
        <v>400</v>
      </c>
      <c r="D76" s="109" t="s">
        <v>104</v>
      </c>
      <c r="E76" s="111">
        <v>1</v>
      </c>
      <c r="F76" s="112">
        <f t="shared" si="1"/>
        <v>14.23</v>
      </c>
      <c r="G76" s="112">
        <f t="shared" si="2"/>
        <v>14.23</v>
      </c>
      <c r="I76" s="101">
        <f t="shared" si="3"/>
        <v>14.23</v>
      </c>
      <c r="L76" s="6">
        <v>14.23</v>
      </c>
    </row>
    <row r="77" spans="1:12" s="1" customFormat="1" ht="33.75" x14ac:dyDescent="0.25">
      <c r="A77" s="109" t="s">
        <v>164</v>
      </c>
      <c r="B77" s="109" t="s">
        <v>295</v>
      </c>
      <c r="C77" s="110" t="s">
        <v>401</v>
      </c>
      <c r="D77" s="109" t="s">
        <v>65</v>
      </c>
      <c r="E77" s="111">
        <v>6</v>
      </c>
      <c r="F77" s="112">
        <f t="shared" ref="F77:F140" si="4">ROUND(I77,2)</f>
        <v>29.68</v>
      </c>
      <c r="G77" s="112">
        <f t="shared" ref="G77:G140" si="5">ROUND(F77*E77,2)</f>
        <v>178.08</v>
      </c>
      <c r="I77" s="101">
        <f t="shared" si="3"/>
        <v>29.68</v>
      </c>
      <c r="L77" s="6">
        <v>29.68</v>
      </c>
    </row>
    <row r="78" spans="1:12" s="1" customFormat="1" ht="45" x14ac:dyDescent="0.25">
      <c r="A78" s="109" t="s">
        <v>165</v>
      </c>
      <c r="B78" s="109" t="s">
        <v>296</v>
      </c>
      <c r="C78" s="110" t="s">
        <v>402</v>
      </c>
      <c r="D78" s="109" t="s">
        <v>100</v>
      </c>
      <c r="E78" s="111">
        <v>5</v>
      </c>
      <c r="F78" s="112">
        <f t="shared" si="4"/>
        <v>18.079999999999998</v>
      </c>
      <c r="G78" s="112">
        <f t="shared" si="5"/>
        <v>90.4</v>
      </c>
      <c r="I78" s="101">
        <f t="shared" si="3"/>
        <v>18.079999999999998</v>
      </c>
      <c r="L78" s="6">
        <v>18.079999999999998</v>
      </c>
    </row>
    <row r="79" spans="1:12" s="1" customFormat="1" ht="22.5" x14ac:dyDescent="0.25">
      <c r="A79" s="109" t="s">
        <v>166</v>
      </c>
      <c r="B79" s="109" t="s">
        <v>297</v>
      </c>
      <c r="C79" s="110" t="s">
        <v>403</v>
      </c>
      <c r="D79" s="109" t="s">
        <v>100</v>
      </c>
      <c r="E79" s="111">
        <v>1</v>
      </c>
      <c r="F79" s="112">
        <f t="shared" si="4"/>
        <v>13.49</v>
      </c>
      <c r="G79" s="112">
        <f t="shared" si="5"/>
        <v>13.49</v>
      </c>
      <c r="I79" s="101">
        <f t="shared" si="3"/>
        <v>13.49</v>
      </c>
      <c r="L79" s="6">
        <v>13.49</v>
      </c>
    </row>
    <row r="80" spans="1:12" s="1" customFormat="1" x14ac:dyDescent="0.25">
      <c r="A80" s="109" t="s">
        <v>167</v>
      </c>
      <c r="B80" s="109"/>
      <c r="C80" s="106" t="s">
        <v>72</v>
      </c>
      <c r="D80" s="109"/>
      <c r="E80" s="111"/>
      <c r="F80" s="112"/>
      <c r="G80" s="112"/>
      <c r="I80" s="101">
        <f t="shared" si="3"/>
        <v>0</v>
      </c>
      <c r="L80" s="6">
        <v>0</v>
      </c>
    </row>
    <row r="81" spans="1:12" s="1" customFormat="1" ht="33.75" x14ac:dyDescent="0.25">
      <c r="A81" s="109" t="s">
        <v>168</v>
      </c>
      <c r="B81" s="109" t="s">
        <v>298</v>
      </c>
      <c r="C81" s="110" t="s">
        <v>404</v>
      </c>
      <c r="D81" s="109" t="s">
        <v>104</v>
      </c>
      <c r="E81" s="111">
        <v>1</v>
      </c>
      <c r="F81" s="112">
        <f t="shared" si="4"/>
        <v>126.53</v>
      </c>
      <c r="G81" s="112">
        <f t="shared" si="5"/>
        <v>126.53</v>
      </c>
      <c r="I81" s="101">
        <f t="shared" si="3"/>
        <v>126.53</v>
      </c>
      <c r="L81" s="6">
        <v>126.53</v>
      </c>
    </row>
    <row r="82" spans="1:12" s="1" customFormat="1" ht="33.75" x14ac:dyDescent="0.25">
      <c r="A82" s="109" t="s">
        <v>169</v>
      </c>
      <c r="B82" s="109" t="s">
        <v>299</v>
      </c>
      <c r="C82" s="110" t="s">
        <v>405</v>
      </c>
      <c r="D82" s="109" t="s">
        <v>103</v>
      </c>
      <c r="E82" s="111">
        <v>150</v>
      </c>
      <c r="F82" s="112">
        <f t="shared" si="4"/>
        <v>12.35</v>
      </c>
      <c r="G82" s="112">
        <f t="shared" si="5"/>
        <v>1852.5</v>
      </c>
      <c r="I82" s="101">
        <f t="shared" si="3"/>
        <v>12.35</v>
      </c>
      <c r="L82" s="6">
        <v>12.35</v>
      </c>
    </row>
    <row r="83" spans="1:12" s="1" customFormat="1" x14ac:dyDescent="0.25">
      <c r="A83" s="109" t="s">
        <v>170</v>
      </c>
      <c r="B83" s="109" t="s">
        <v>300</v>
      </c>
      <c r="C83" s="110" t="s">
        <v>406</v>
      </c>
      <c r="D83" s="109" t="s">
        <v>103</v>
      </c>
      <c r="E83" s="111">
        <v>11.19</v>
      </c>
      <c r="F83" s="112">
        <f t="shared" si="4"/>
        <v>5.01</v>
      </c>
      <c r="G83" s="112">
        <f t="shared" si="5"/>
        <v>56.06</v>
      </c>
      <c r="I83" s="101">
        <f t="shared" si="3"/>
        <v>5.01</v>
      </c>
      <c r="L83" s="6">
        <v>5.01</v>
      </c>
    </row>
    <row r="84" spans="1:12" s="1" customFormat="1" ht="22.5" x14ac:dyDescent="0.25">
      <c r="A84" s="109" t="s">
        <v>171</v>
      </c>
      <c r="B84" s="109" t="s">
        <v>301</v>
      </c>
      <c r="C84" s="110" t="s">
        <v>407</v>
      </c>
      <c r="D84" s="109" t="s">
        <v>103</v>
      </c>
      <c r="E84" s="111">
        <v>8</v>
      </c>
      <c r="F84" s="112">
        <f t="shared" si="4"/>
        <v>3.56</v>
      </c>
      <c r="G84" s="112">
        <f t="shared" si="5"/>
        <v>28.48</v>
      </c>
      <c r="I84" s="101">
        <f t="shared" si="3"/>
        <v>3.56</v>
      </c>
      <c r="L84" s="6">
        <v>3.56</v>
      </c>
    </row>
    <row r="85" spans="1:12" s="1" customFormat="1" ht="22.5" x14ac:dyDescent="0.25">
      <c r="A85" s="109" t="s">
        <v>172</v>
      </c>
      <c r="B85" s="109" t="s">
        <v>302</v>
      </c>
      <c r="C85" s="110" t="s">
        <v>408</v>
      </c>
      <c r="D85" s="109" t="s">
        <v>103</v>
      </c>
      <c r="E85" s="111">
        <v>8</v>
      </c>
      <c r="F85" s="112">
        <f t="shared" si="4"/>
        <v>5.89</v>
      </c>
      <c r="G85" s="112">
        <f t="shared" si="5"/>
        <v>47.12</v>
      </c>
      <c r="I85" s="101">
        <f t="shared" si="3"/>
        <v>5.89</v>
      </c>
      <c r="L85" s="6">
        <v>5.89</v>
      </c>
    </row>
    <row r="86" spans="1:12" s="1" customFormat="1" ht="33.75" x14ac:dyDescent="0.25">
      <c r="A86" s="109" t="s">
        <v>173</v>
      </c>
      <c r="B86" s="109" t="s">
        <v>303</v>
      </c>
      <c r="C86" s="110" t="s">
        <v>409</v>
      </c>
      <c r="D86" s="109" t="s">
        <v>103</v>
      </c>
      <c r="E86" s="111">
        <v>60.92</v>
      </c>
      <c r="F86" s="112">
        <f t="shared" si="4"/>
        <v>2.71</v>
      </c>
      <c r="G86" s="112">
        <f t="shared" si="5"/>
        <v>165.09</v>
      </c>
      <c r="H86" s="102"/>
      <c r="I86" s="101">
        <f t="shared" si="3"/>
        <v>2.71</v>
      </c>
      <c r="L86" s="6">
        <v>2.71</v>
      </c>
    </row>
    <row r="87" spans="1:12" s="1" customFormat="1" ht="22.5" x14ac:dyDescent="0.25">
      <c r="A87" s="109" t="s">
        <v>174</v>
      </c>
      <c r="B87" s="109" t="s">
        <v>304</v>
      </c>
      <c r="C87" s="110" t="s">
        <v>410</v>
      </c>
      <c r="D87" s="109" t="s">
        <v>104</v>
      </c>
      <c r="E87" s="111">
        <v>6</v>
      </c>
      <c r="F87" s="112">
        <f t="shared" si="4"/>
        <v>3.89</v>
      </c>
      <c r="G87" s="112">
        <f t="shared" si="5"/>
        <v>23.34</v>
      </c>
      <c r="I87" s="101">
        <f t="shared" si="3"/>
        <v>3.89</v>
      </c>
      <c r="L87" s="6">
        <v>3.89</v>
      </c>
    </row>
    <row r="88" spans="1:12" s="1" customFormat="1" ht="22.5" x14ac:dyDescent="0.25">
      <c r="A88" s="109" t="s">
        <v>175</v>
      </c>
      <c r="B88" s="109" t="s">
        <v>305</v>
      </c>
      <c r="C88" s="110" t="s">
        <v>411</v>
      </c>
      <c r="D88" s="109" t="s">
        <v>104</v>
      </c>
      <c r="E88" s="111">
        <v>2</v>
      </c>
      <c r="F88" s="112">
        <f t="shared" si="4"/>
        <v>3.24</v>
      </c>
      <c r="G88" s="112">
        <f t="shared" si="5"/>
        <v>6.48</v>
      </c>
      <c r="I88" s="101">
        <f t="shared" si="3"/>
        <v>3.24</v>
      </c>
      <c r="L88" s="6">
        <v>3.24</v>
      </c>
    </row>
    <row r="89" spans="1:12" s="1" customFormat="1" ht="22.5" x14ac:dyDescent="0.25">
      <c r="A89" s="109" t="s">
        <v>176</v>
      </c>
      <c r="B89" s="109" t="s">
        <v>306</v>
      </c>
      <c r="C89" s="110" t="s">
        <v>412</v>
      </c>
      <c r="D89" s="109" t="s">
        <v>104</v>
      </c>
      <c r="E89" s="111">
        <v>2</v>
      </c>
      <c r="F89" s="112">
        <f t="shared" si="4"/>
        <v>3.14</v>
      </c>
      <c r="G89" s="112">
        <f t="shared" si="5"/>
        <v>6.28</v>
      </c>
      <c r="I89" s="101">
        <f t="shared" si="3"/>
        <v>3.14</v>
      </c>
      <c r="L89" s="6">
        <v>3.14</v>
      </c>
    </row>
    <row r="90" spans="1:12" s="1" customFormat="1" ht="33.75" x14ac:dyDescent="0.25">
      <c r="A90" s="109" t="s">
        <v>177</v>
      </c>
      <c r="B90" s="109" t="s">
        <v>307</v>
      </c>
      <c r="C90" s="110" t="s">
        <v>413</v>
      </c>
      <c r="D90" s="109" t="s">
        <v>104</v>
      </c>
      <c r="E90" s="111">
        <v>4</v>
      </c>
      <c r="F90" s="112">
        <f t="shared" si="4"/>
        <v>2.0699999999999998</v>
      </c>
      <c r="G90" s="112">
        <f t="shared" si="5"/>
        <v>8.2799999999999994</v>
      </c>
      <c r="I90" s="101">
        <f t="shared" si="3"/>
        <v>2.0699999999999998</v>
      </c>
      <c r="L90" s="6">
        <v>2.0699999999999998</v>
      </c>
    </row>
    <row r="91" spans="1:12" s="1" customFormat="1" ht="33.75" x14ac:dyDescent="0.25">
      <c r="A91" s="109" t="s">
        <v>178</v>
      </c>
      <c r="B91" s="109" t="s">
        <v>308</v>
      </c>
      <c r="C91" s="110" t="s">
        <v>414</v>
      </c>
      <c r="D91" s="109" t="s">
        <v>104</v>
      </c>
      <c r="E91" s="111">
        <v>4</v>
      </c>
      <c r="F91" s="112">
        <f t="shared" si="4"/>
        <v>1.1200000000000001</v>
      </c>
      <c r="G91" s="112">
        <f t="shared" si="5"/>
        <v>4.4800000000000004</v>
      </c>
      <c r="I91" s="101">
        <f t="shared" si="3"/>
        <v>1.1200000000000001</v>
      </c>
      <c r="L91" s="6">
        <v>1.1200000000000001</v>
      </c>
    </row>
    <row r="92" spans="1:12" s="1" customFormat="1" ht="22.5" x14ac:dyDescent="0.25">
      <c r="A92" s="109" t="s">
        <v>179</v>
      </c>
      <c r="B92" s="109" t="s">
        <v>309</v>
      </c>
      <c r="C92" s="110" t="s">
        <v>415</v>
      </c>
      <c r="D92" s="109" t="s">
        <v>104</v>
      </c>
      <c r="E92" s="111">
        <v>1</v>
      </c>
      <c r="F92" s="112">
        <f t="shared" si="4"/>
        <v>66.790000000000006</v>
      </c>
      <c r="G92" s="112">
        <f t="shared" si="5"/>
        <v>66.790000000000006</v>
      </c>
      <c r="I92" s="101">
        <f t="shared" si="3"/>
        <v>66.790000000000006</v>
      </c>
      <c r="L92" s="6">
        <v>66.790000000000006</v>
      </c>
    </row>
    <row r="93" spans="1:12" s="1" customFormat="1" ht="22.5" x14ac:dyDescent="0.25">
      <c r="A93" s="109" t="s">
        <v>180</v>
      </c>
      <c r="B93" s="109" t="s">
        <v>310</v>
      </c>
      <c r="C93" s="110" t="s">
        <v>416</v>
      </c>
      <c r="D93" s="109" t="s">
        <v>104</v>
      </c>
      <c r="E93" s="111">
        <v>2</v>
      </c>
      <c r="F93" s="112">
        <f t="shared" si="4"/>
        <v>11.64</v>
      </c>
      <c r="G93" s="112">
        <f t="shared" si="5"/>
        <v>23.28</v>
      </c>
      <c r="I93" s="101">
        <f t="shared" si="3"/>
        <v>11.64</v>
      </c>
      <c r="L93" s="6">
        <v>11.64</v>
      </c>
    </row>
    <row r="94" spans="1:12" s="1" customFormat="1" x14ac:dyDescent="0.25">
      <c r="A94" s="109" t="s">
        <v>181</v>
      </c>
      <c r="B94" s="109" t="s">
        <v>311</v>
      </c>
      <c r="C94" s="110" t="s">
        <v>417</v>
      </c>
      <c r="D94" s="109" t="s">
        <v>104</v>
      </c>
      <c r="E94" s="111">
        <v>4</v>
      </c>
      <c r="F94" s="112">
        <f t="shared" si="4"/>
        <v>13.67</v>
      </c>
      <c r="G94" s="112">
        <f t="shared" si="5"/>
        <v>54.68</v>
      </c>
      <c r="I94" s="101">
        <f t="shared" si="3"/>
        <v>13.67</v>
      </c>
      <c r="L94" s="6">
        <v>13.67</v>
      </c>
    </row>
    <row r="95" spans="1:12" s="1" customFormat="1" x14ac:dyDescent="0.25">
      <c r="A95" s="109" t="s">
        <v>182</v>
      </c>
      <c r="B95" s="109" t="s">
        <v>312</v>
      </c>
      <c r="C95" s="110" t="s">
        <v>418</v>
      </c>
      <c r="D95" s="109" t="s">
        <v>104</v>
      </c>
      <c r="E95" s="111">
        <v>2</v>
      </c>
      <c r="F95" s="112">
        <f t="shared" si="4"/>
        <v>9.39</v>
      </c>
      <c r="G95" s="112">
        <f t="shared" si="5"/>
        <v>18.78</v>
      </c>
      <c r="I95" s="101">
        <f t="shared" si="3"/>
        <v>9.39</v>
      </c>
      <c r="L95" s="6">
        <v>9.39</v>
      </c>
    </row>
    <row r="96" spans="1:12" s="1" customFormat="1" ht="22.5" x14ac:dyDescent="0.25">
      <c r="A96" s="109" t="s">
        <v>183</v>
      </c>
      <c r="B96" s="109" t="s">
        <v>313</v>
      </c>
      <c r="C96" s="110" t="s">
        <v>419</v>
      </c>
      <c r="D96" s="109" t="s">
        <v>104</v>
      </c>
      <c r="E96" s="111">
        <v>2</v>
      </c>
      <c r="F96" s="112">
        <f t="shared" si="4"/>
        <v>7.98</v>
      </c>
      <c r="G96" s="112">
        <f t="shared" si="5"/>
        <v>15.96</v>
      </c>
      <c r="I96" s="101">
        <f t="shared" si="3"/>
        <v>7.98</v>
      </c>
      <c r="L96" s="6">
        <v>7.98</v>
      </c>
    </row>
    <row r="97" spans="1:12" s="1" customFormat="1" ht="22.5" x14ac:dyDescent="0.25">
      <c r="A97" s="109" t="s">
        <v>184</v>
      </c>
      <c r="B97" s="109" t="s">
        <v>314</v>
      </c>
      <c r="C97" s="110" t="s">
        <v>420</v>
      </c>
      <c r="D97" s="109" t="s">
        <v>104</v>
      </c>
      <c r="E97" s="111">
        <v>1</v>
      </c>
      <c r="F97" s="112">
        <f t="shared" si="4"/>
        <v>65.760000000000005</v>
      </c>
      <c r="G97" s="112">
        <f t="shared" si="5"/>
        <v>65.760000000000005</v>
      </c>
      <c r="I97" s="101">
        <f t="shared" si="3"/>
        <v>65.760000000000005</v>
      </c>
      <c r="L97" s="6">
        <v>65.760000000000005</v>
      </c>
    </row>
    <row r="98" spans="1:12" s="1" customFormat="1" ht="33.75" x14ac:dyDescent="0.25">
      <c r="A98" s="109" t="s">
        <v>185</v>
      </c>
      <c r="B98" s="109" t="s">
        <v>315</v>
      </c>
      <c r="C98" s="110" t="s">
        <v>421</v>
      </c>
      <c r="D98" s="109" t="s">
        <v>104</v>
      </c>
      <c r="E98" s="111">
        <v>4</v>
      </c>
      <c r="F98" s="112">
        <f t="shared" si="4"/>
        <v>1.88</v>
      </c>
      <c r="G98" s="112">
        <f t="shared" si="5"/>
        <v>7.52</v>
      </c>
      <c r="I98" s="101">
        <f t="shared" si="3"/>
        <v>1.88</v>
      </c>
      <c r="L98" s="6">
        <v>1.88</v>
      </c>
    </row>
    <row r="99" spans="1:12" s="1" customFormat="1" x14ac:dyDescent="0.25">
      <c r="A99" s="109" t="s">
        <v>186</v>
      </c>
      <c r="B99" s="109" t="s">
        <v>316</v>
      </c>
      <c r="C99" s="110" t="s">
        <v>422</v>
      </c>
      <c r="D99" s="109" t="s">
        <v>462</v>
      </c>
      <c r="E99" s="111">
        <v>8</v>
      </c>
      <c r="F99" s="112">
        <f t="shared" si="4"/>
        <v>28.02</v>
      </c>
      <c r="G99" s="112">
        <f t="shared" si="5"/>
        <v>224.16</v>
      </c>
      <c r="H99" s="102"/>
      <c r="I99" s="101">
        <f t="shared" si="3"/>
        <v>28.02</v>
      </c>
      <c r="L99" s="6">
        <v>28.02</v>
      </c>
    </row>
    <row r="100" spans="1:12" s="1" customFormat="1" x14ac:dyDescent="0.25">
      <c r="A100" s="109" t="s">
        <v>187</v>
      </c>
      <c r="B100" s="109" t="s">
        <v>317</v>
      </c>
      <c r="C100" s="110" t="s">
        <v>423</v>
      </c>
      <c r="D100" s="109" t="s">
        <v>462</v>
      </c>
      <c r="E100" s="111">
        <v>8</v>
      </c>
      <c r="F100" s="112">
        <f t="shared" si="4"/>
        <v>21.46</v>
      </c>
      <c r="G100" s="112">
        <f t="shared" si="5"/>
        <v>171.68</v>
      </c>
      <c r="I100" s="101">
        <f t="shared" si="3"/>
        <v>21.46</v>
      </c>
      <c r="L100" s="6">
        <v>21.46</v>
      </c>
    </row>
    <row r="101" spans="1:12" s="1" customFormat="1" x14ac:dyDescent="0.25">
      <c r="A101" s="109" t="s">
        <v>188</v>
      </c>
      <c r="B101" s="109"/>
      <c r="C101" s="106" t="s">
        <v>424</v>
      </c>
      <c r="D101" s="109"/>
      <c r="E101" s="111"/>
      <c r="F101" s="112"/>
      <c r="G101" s="112"/>
      <c r="I101" s="101">
        <f t="shared" si="3"/>
        <v>0</v>
      </c>
      <c r="L101" s="6">
        <v>0</v>
      </c>
    </row>
    <row r="102" spans="1:12" s="1" customFormat="1" ht="45" x14ac:dyDescent="0.25">
      <c r="A102" s="109" t="s">
        <v>189</v>
      </c>
      <c r="B102" s="109" t="s">
        <v>318</v>
      </c>
      <c r="C102" s="110" t="s">
        <v>425</v>
      </c>
      <c r="D102" s="109" t="s">
        <v>100</v>
      </c>
      <c r="E102" s="111">
        <v>1</v>
      </c>
      <c r="F102" s="112">
        <f t="shared" si="4"/>
        <v>1120.08</v>
      </c>
      <c r="G102" s="112">
        <f t="shared" si="5"/>
        <v>1120.08</v>
      </c>
      <c r="I102" s="101">
        <f t="shared" si="3"/>
        <v>1120.08</v>
      </c>
      <c r="L102" s="6">
        <v>1120.08</v>
      </c>
    </row>
    <row r="103" spans="1:12" s="1" customFormat="1" ht="22.5" x14ac:dyDescent="0.25">
      <c r="A103" s="109" t="s">
        <v>190</v>
      </c>
      <c r="B103" s="109" t="s">
        <v>319</v>
      </c>
      <c r="C103" s="110" t="s">
        <v>426</v>
      </c>
      <c r="D103" s="109" t="s">
        <v>100</v>
      </c>
      <c r="E103" s="111">
        <v>1</v>
      </c>
      <c r="F103" s="112">
        <f t="shared" si="4"/>
        <v>373.01</v>
      </c>
      <c r="G103" s="112">
        <f t="shared" si="5"/>
        <v>373.01</v>
      </c>
      <c r="I103" s="101">
        <f t="shared" si="3"/>
        <v>373.01</v>
      </c>
      <c r="L103" s="6">
        <v>373.01</v>
      </c>
    </row>
    <row r="104" spans="1:12" s="1" customFormat="1" ht="56.25" x14ac:dyDescent="0.25">
      <c r="A104" s="109" t="s">
        <v>191</v>
      </c>
      <c r="B104" s="109" t="s">
        <v>320</v>
      </c>
      <c r="C104" s="110" t="s">
        <v>427</v>
      </c>
      <c r="D104" s="109" t="s">
        <v>100</v>
      </c>
      <c r="E104" s="111">
        <v>1</v>
      </c>
      <c r="F104" s="112">
        <f t="shared" si="4"/>
        <v>523.72</v>
      </c>
      <c r="G104" s="112">
        <f t="shared" si="5"/>
        <v>523.72</v>
      </c>
      <c r="I104" s="101">
        <f t="shared" si="3"/>
        <v>523.72</v>
      </c>
      <c r="L104" s="6">
        <v>523.72</v>
      </c>
    </row>
    <row r="105" spans="1:12" s="1" customFormat="1" ht="33.75" x14ac:dyDescent="0.25">
      <c r="A105" s="109" t="s">
        <v>192</v>
      </c>
      <c r="B105" s="109" t="s">
        <v>321</v>
      </c>
      <c r="C105" s="110" t="s">
        <v>428</v>
      </c>
      <c r="D105" s="109" t="s">
        <v>100</v>
      </c>
      <c r="E105" s="111">
        <v>3</v>
      </c>
      <c r="F105" s="112">
        <f t="shared" si="4"/>
        <v>427</v>
      </c>
      <c r="G105" s="112">
        <f t="shared" si="5"/>
        <v>1281</v>
      </c>
      <c r="I105" s="101">
        <f t="shared" si="3"/>
        <v>427</v>
      </c>
      <c r="L105" s="6">
        <v>427</v>
      </c>
    </row>
    <row r="106" spans="1:12" s="1" customFormat="1" x14ac:dyDescent="0.25">
      <c r="A106" s="105" t="s">
        <v>91</v>
      </c>
      <c r="B106" s="105"/>
      <c r="C106" s="106" t="s">
        <v>429</v>
      </c>
      <c r="D106" s="105"/>
      <c r="E106" s="107"/>
      <c r="F106" s="108"/>
      <c r="G106" s="108"/>
      <c r="H106" s="102">
        <f>SUM(G106:G111)</f>
        <v>1758.4299999999998</v>
      </c>
      <c r="I106" s="101">
        <f t="shared" si="3"/>
        <v>0</v>
      </c>
      <c r="L106" s="6">
        <v>0</v>
      </c>
    </row>
    <row r="107" spans="1:12" s="1" customFormat="1" x14ac:dyDescent="0.25">
      <c r="A107" s="109" t="s">
        <v>193</v>
      </c>
      <c r="B107" s="109" t="s">
        <v>322</v>
      </c>
      <c r="C107" s="110" t="s">
        <v>430</v>
      </c>
      <c r="D107" s="109" t="s">
        <v>102</v>
      </c>
      <c r="E107" s="111">
        <v>32</v>
      </c>
      <c r="F107" s="112">
        <f t="shared" si="4"/>
        <v>2.37</v>
      </c>
      <c r="G107" s="112">
        <f t="shared" si="5"/>
        <v>75.84</v>
      </c>
      <c r="I107" s="101">
        <f t="shared" si="3"/>
        <v>2.37</v>
      </c>
      <c r="L107" s="6">
        <v>2.37</v>
      </c>
    </row>
    <row r="108" spans="1:12" s="1" customFormat="1" x14ac:dyDescent="0.25">
      <c r="A108" s="109" t="s">
        <v>194</v>
      </c>
      <c r="B108" s="109" t="s">
        <v>323</v>
      </c>
      <c r="C108" s="110" t="s">
        <v>431</v>
      </c>
      <c r="D108" s="109" t="s">
        <v>463</v>
      </c>
      <c r="E108" s="111">
        <v>8</v>
      </c>
      <c r="F108" s="112">
        <f t="shared" si="4"/>
        <v>162.91</v>
      </c>
      <c r="G108" s="112">
        <f t="shared" si="5"/>
        <v>1303.28</v>
      </c>
      <c r="I108" s="101">
        <f t="shared" si="3"/>
        <v>162.91</v>
      </c>
      <c r="L108" s="6">
        <v>162.91</v>
      </c>
    </row>
    <row r="109" spans="1:12" s="1" customFormat="1" x14ac:dyDescent="0.25">
      <c r="A109" s="109" t="s">
        <v>195</v>
      </c>
      <c r="B109" s="109" t="s">
        <v>324</v>
      </c>
      <c r="C109" s="110" t="s">
        <v>432</v>
      </c>
      <c r="D109" s="109" t="s">
        <v>462</v>
      </c>
      <c r="E109" s="111">
        <v>8</v>
      </c>
      <c r="F109" s="112">
        <f t="shared" si="4"/>
        <v>19.8</v>
      </c>
      <c r="G109" s="112">
        <f t="shared" si="5"/>
        <v>158.4</v>
      </c>
      <c r="I109" s="101">
        <f t="shared" si="3"/>
        <v>19.8</v>
      </c>
      <c r="L109" s="6">
        <v>19.8</v>
      </c>
    </row>
    <row r="110" spans="1:12" s="1" customFormat="1" ht="33.75" x14ac:dyDescent="0.25">
      <c r="A110" s="109" t="s">
        <v>196</v>
      </c>
      <c r="B110" s="109" t="s">
        <v>79</v>
      </c>
      <c r="C110" s="110" t="s">
        <v>433</v>
      </c>
      <c r="D110" s="109" t="s">
        <v>65</v>
      </c>
      <c r="E110" s="111">
        <v>4</v>
      </c>
      <c r="F110" s="112">
        <f t="shared" si="4"/>
        <v>52.03</v>
      </c>
      <c r="G110" s="112">
        <f t="shared" si="5"/>
        <v>208.12</v>
      </c>
      <c r="I110" s="101">
        <f t="shared" si="3"/>
        <v>52.03</v>
      </c>
      <c r="L110" s="6">
        <v>52.03</v>
      </c>
    </row>
    <row r="111" spans="1:12" s="1" customFormat="1" ht="22.5" x14ac:dyDescent="0.25">
      <c r="A111" s="109" t="s">
        <v>197</v>
      </c>
      <c r="B111" s="109" t="s">
        <v>325</v>
      </c>
      <c r="C111" s="110" t="s">
        <v>434</v>
      </c>
      <c r="D111" s="109" t="s">
        <v>104</v>
      </c>
      <c r="E111" s="111">
        <v>1</v>
      </c>
      <c r="F111" s="112">
        <f t="shared" si="4"/>
        <v>12.79</v>
      </c>
      <c r="G111" s="112">
        <f t="shared" si="5"/>
        <v>12.79</v>
      </c>
      <c r="I111" s="101">
        <f t="shared" si="3"/>
        <v>12.79</v>
      </c>
      <c r="L111" s="6">
        <v>12.79</v>
      </c>
    </row>
    <row r="112" spans="1:12" s="1" customFormat="1" x14ac:dyDescent="0.25">
      <c r="A112" s="109" t="s">
        <v>92</v>
      </c>
      <c r="B112" s="109"/>
      <c r="C112" s="106" t="s">
        <v>435</v>
      </c>
      <c r="D112" s="109"/>
      <c r="E112" s="111"/>
      <c r="F112" s="112"/>
      <c r="G112" s="112"/>
      <c r="H112" s="102">
        <f>SUM(G113:G129)</f>
        <v>9048.2100000000009</v>
      </c>
      <c r="I112" s="101">
        <f t="shared" si="3"/>
        <v>0</v>
      </c>
      <c r="L112" s="6">
        <v>0</v>
      </c>
    </row>
    <row r="113" spans="1:12" s="1" customFormat="1" ht="22.5" x14ac:dyDescent="0.25">
      <c r="A113" s="109" t="s">
        <v>198</v>
      </c>
      <c r="B113" s="109" t="s">
        <v>326</v>
      </c>
      <c r="C113" s="110" t="s">
        <v>436</v>
      </c>
      <c r="D113" s="109" t="s">
        <v>54</v>
      </c>
      <c r="E113" s="111">
        <v>5.29</v>
      </c>
      <c r="F113" s="112">
        <f t="shared" si="4"/>
        <v>32.869999999999997</v>
      </c>
      <c r="G113" s="112">
        <f t="shared" si="5"/>
        <v>173.88</v>
      </c>
      <c r="I113" s="101">
        <f t="shared" si="3"/>
        <v>32.869999999999997</v>
      </c>
      <c r="L113" s="6">
        <v>32.869999999999997</v>
      </c>
    </row>
    <row r="114" spans="1:12" s="1" customFormat="1" ht="22.5" x14ac:dyDescent="0.25">
      <c r="A114" s="109" t="s">
        <v>199</v>
      </c>
      <c r="B114" s="109" t="s">
        <v>327</v>
      </c>
      <c r="C114" s="110" t="s">
        <v>437</v>
      </c>
      <c r="D114" s="109" t="s">
        <v>100</v>
      </c>
      <c r="E114" s="111">
        <v>3</v>
      </c>
      <c r="F114" s="112">
        <f t="shared" si="4"/>
        <v>13.25</v>
      </c>
      <c r="G114" s="112">
        <f t="shared" si="5"/>
        <v>39.75</v>
      </c>
      <c r="I114" s="101">
        <f t="shared" si="3"/>
        <v>13.25</v>
      </c>
      <c r="L114" s="6">
        <v>13.25</v>
      </c>
    </row>
    <row r="115" spans="1:12" s="1" customFormat="1" ht="45" x14ac:dyDescent="0.25">
      <c r="A115" s="109" t="s">
        <v>200</v>
      </c>
      <c r="B115" s="109" t="s">
        <v>257</v>
      </c>
      <c r="C115" s="110" t="s">
        <v>359</v>
      </c>
      <c r="D115" s="109" t="s">
        <v>54</v>
      </c>
      <c r="E115" s="111">
        <v>5.29</v>
      </c>
      <c r="F115" s="112">
        <f t="shared" si="4"/>
        <v>124.77</v>
      </c>
      <c r="G115" s="112">
        <f t="shared" si="5"/>
        <v>660.03</v>
      </c>
      <c r="I115" s="101">
        <f t="shared" si="3"/>
        <v>124.77</v>
      </c>
      <c r="L115" s="6">
        <v>124.77</v>
      </c>
    </row>
    <row r="116" spans="1:12" s="1" customFormat="1" ht="33.75" x14ac:dyDescent="0.25">
      <c r="A116" s="109" t="s">
        <v>201</v>
      </c>
      <c r="B116" s="109" t="s">
        <v>276</v>
      </c>
      <c r="C116" s="110" t="s">
        <v>381</v>
      </c>
      <c r="D116" s="109" t="s">
        <v>54</v>
      </c>
      <c r="E116" s="111">
        <v>5.29</v>
      </c>
      <c r="F116" s="112">
        <f t="shared" si="4"/>
        <v>73.34</v>
      </c>
      <c r="G116" s="112">
        <f t="shared" si="5"/>
        <v>387.97</v>
      </c>
      <c r="I116" s="101">
        <f t="shared" si="3"/>
        <v>73.34</v>
      </c>
      <c r="L116" s="6">
        <v>73.34</v>
      </c>
    </row>
    <row r="117" spans="1:12" s="1" customFormat="1" ht="22.5" x14ac:dyDescent="0.25">
      <c r="A117" s="109" t="s">
        <v>202</v>
      </c>
      <c r="B117" s="109" t="s">
        <v>75</v>
      </c>
      <c r="C117" s="110" t="s">
        <v>438</v>
      </c>
      <c r="D117" s="109" t="s">
        <v>55</v>
      </c>
      <c r="E117" s="111">
        <v>0.04</v>
      </c>
      <c r="F117" s="112">
        <f t="shared" si="4"/>
        <v>81.63</v>
      </c>
      <c r="G117" s="112">
        <f t="shared" si="5"/>
        <v>3.27</v>
      </c>
      <c r="I117" s="101">
        <f t="shared" si="3"/>
        <v>81.63</v>
      </c>
      <c r="L117" s="6">
        <v>81.63</v>
      </c>
    </row>
    <row r="118" spans="1:12" s="1" customFormat="1" ht="22.5" x14ac:dyDescent="0.25">
      <c r="A118" s="109" t="s">
        <v>203</v>
      </c>
      <c r="B118" s="109" t="s">
        <v>74</v>
      </c>
      <c r="C118" s="110" t="s">
        <v>439</v>
      </c>
      <c r="D118" s="109" t="s">
        <v>54</v>
      </c>
      <c r="E118" s="111">
        <v>1.68</v>
      </c>
      <c r="F118" s="112">
        <f t="shared" si="4"/>
        <v>13.75</v>
      </c>
      <c r="G118" s="112">
        <f t="shared" si="5"/>
        <v>23.1</v>
      </c>
      <c r="I118" s="101">
        <f t="shared" si="3"/>
        <v>13.75</v>
      </c>
      <c r="L118" s="6">
        <v>13.75</v>
      </c>
    </row>
    <row r="119" spans="1:12" s="1" customFormat="1" ht="56.25" x14ac:dyDescent="0.25">
      <c r="A119" s="109" t="s">
        <v>204</v>
      </c>
      <c r="B119" s="109" t="s">
        <v>269</v>
      </c>
      <c r="C119" s="110" t="s">
        <v>373</v>
      </c>
      <c r="D119" s="109" t="s">
        <v>100</v>
      </c>
      <c r="E119" s="111">
        <v>1</v>
      </c>
      <c r="F119" s="112">
        <f t="shared" si="4"/>
        <v>1394.98</v>
      </c>
      <c r="G119" s="112">
        <f t="shared" si="5"/>
        <v>1394.98</v>
      </c>
      <c r="I119" s="101">
        <f t="shared" si="3"/>
        <v>1394.98</v>
      </c>
      <c r="L119" s="6">
        <v>1394.98</v>
      </c>
    </row>
    <row r="120" spans="1:12" s="1" customFormat="1" ht="33.75" x14ac:dyDescent="0.25">
      <c r="A120" s="109" t="s">
        <v>205</v>
      </c>
      <c r="B120" s="109" t="s">
        <v>270</v>
      </c>
      <c r="C120" s="110" t="s">
        <v>374</v>
      </c>
      <c r="D120" s="109" t="s">
        <v>100</v>
      </c>
      <c r="E120" s="111">
        <v>1</v>
      </c>
      <c r="F120" s="112">
        <f t="shared" si="4"/>
        <v>135.19999999999999</v>
      </c>
      <c r="G120" s="112">
        <f t="shared" si="5"/>
        <v>135.19999999999999</v>
      </c>
      <c r="I120" s="101">
        <f t="shared" si="3"/>
        <v>135.19999999999999</v>
      </c>
      <c r="L120" s="6">
        <v>135.19999999999999</v>
      </c>
    </row>
    <row r="121" spans="1:12" s="1" customFormat="1" ht="45" x14ac:dyDescent="0.25">
      <c r="A121" s="109" t="s">
        <v>206</v>
      </c>
      <c r="B121" s="109" t="s">
        <v>318</v>
      </c>
      <c r="C121" s="110" t="s">
        <v>425</v>
      </c>
      <c r="D121" s="109" t="s">
        <v>100</v>
      </c>
      <c r="E121" s="111">
        <v>1</v>
      </c>
      <c r="F121" s="112">
        <f t="shared" si="4"/>
        <v>1120.08</v>
      </c>
      <c r="G121" s="112">
        <f t="shared" si="5"/>
        <v>1120.08</v>
      </c>
      <c r="I121" s="101">
        <f t="shared" si="3"/>
        <v>1120.08</v>
      </c>
      <c r="L121" s="6">
        <v>1120.08</v>
      </c>
    </row>
    <row r="122" spans="1:12" s="1" customFormat="1" ht="22.5" x14ac:dyDescent="0.25">
      <c r="A122" s="109" t="s">
        <v>207</v>
      </c>
      <c r="B122" s="109" t="s">
        <v>328</v>
      </c>
      <c r="C122" s="110" t="s">
        <v>440</v>
      </c>
      <c r="D122" s="109" t="s">
        <v>100</v>
      </c>
      <c r="E122" s="111">
        <v>1</v>
      </c>
      <c r="F122" s="112">
        <f t="shared" si="4"/>
        <v>1348.84</v>
      </c>
      <c r="G122" s="112">
        <f t="shared" si="5"/>
        <v>1348.84</v>
      </c>
      <c r="I122" s="101">
        <f t="shared" si="3"/>
        <v>1348.84</v>
      </c>
      <c r="L122" s="6">
        <v>1348.84</v>
      </c>
    </row>
    <row r="123" spans="1:12" s="1" customFormat="1" ht="56.25" x14ac:dyDescent="0.25">
      <c r="A123" s="109" t="s">
        <v>208</v>
      </c>
      <c r="B123" s="109" t="s">
        <v>320</v>
      </c>
      <c r="C123" s="110" t="s">
        <v>427</v>
      </c>
      <c r="D123" s="109" t="s">
        <v>100</v>
      </c>
      <c r="E123" s="111">
        <v>1</v>
      </c>
      <c r="F123" s="112">
        <f t="shared" si="4"/>
        <v>523.72</v>
      </c>
      <c r="G123" s="112">
        <f t="shared" si="5"/>
        <v>523.72</v>
      </c>
      <c r="I123" s="101">
        <f t="shared" si="3"/>
        <v>523.72</v>
      </c>
      <c r="L123" s="6">
        <v>523.72</v>
      </c>
    </row>
    <row r="124" spans="1:12" s="1" customFormat="1" ht="22.5" x14ac:dyDescent="0.25">
      <c r="A124" s="109" t="s">
        <v>209</v>
      </c>
      <c r="B124" s="109" t="s">
        <v>329</v>
      </c>
      <c r="C124" s="110" t="s">
        <v>441</v>
      </c>
      <c r="D124" s="109" t="s">
        <v>100</v>
      </c>
      <c r="E124" s="111">
        <v>1</v>
      </c>
      <c r="F124" s="112">
        <f t="shared" si="4"/>
        <v>1906.97</v>
      </c>
      <c r="G124" s="112">
        <f t="shared" si="5"/>
        <v>1906.97</v>
      </c>
      <c r="I124" s="101">
        <f t="shared" si="3"/>
        <v>1906.97</v>
      </c>
      <c r="L124" s="6">
        <v>1906.97</v>
      </c>
    </row>
    <row r="125" spans="1:12" s="1" customFormat="1" ht="33.75" x14ac:dyDescent="0.25">
      <c r="A125" s="109" t="s">
        <v>210</v>
      </c>
      <c r="B125" s="109" t="s">
        <v>321</v>
      </c>
      <c r="C125" s="110" t="s">
        <v>428</v>
      </c>
      <c r="D125" s="109" t="s">
        <v>100</v>
      </c>
      <c r="E125" s="111">
        <v>2</v>
      </c>
      <c r="F125" s="112">
        <f t="shared" si="4"/>
        <v>427</v>
      </c>
      <c r="G125" s="112">
        <f t="shared" si="5"/>
        <v>854</v>
      </c>
      <c r="H125" s="102"/>
      <c r="I125" s="101">
        <f t="shared" si="3"/>
        <v>427</v>
      </c>
      <c r="L125" s="6">
        <v>427</v>
      </c>
    </row>
    <row r="126" spans="1:12" s="1" customFormat="1" ht="22.5" x14ac:dyDescent="0.25">
      <c r="A126" s="109" t="s">
        <v>211</v>
      </c>
      <c r="B126" s="109" t="s">
        <v>319</v>
      </c>
      <c r="C126" s="110" t="s">
        <v>426</v>
      </c>
      <c r="D126" s="109" t="s">
        <v>100</v>
      </c>
      <c r="E126" s="111">
        <v>1</v>
      </c>
      <c r="F126" s="112">
        <f t="shared" si="4"/>
        <v>373.01</v>
      </c>
      <c r="G126" s="112">
        <f t="shared" si="5"/>
        <v>373.01</v>
      </c>
      <c r="I126" s="101">
        <f t="shared" si="3"/>
        <v>373.01</v>
      </c>
      <c r="L126" s="6">
        <v>373.01</v>
      </c>
    </row>
    <row r="127" spans="1:12" s="1" customFormat="1" ht="22.5" x14ac:dyDescent="0.25">
      <c r="A127" s="109" t="s">
        <v>212</v>
      </c>
      <c r="B127" s="109" t="s">
        <v>294</v>
      </c>
      <c r="C127" s="110" t="s">
        <v>400</v>
      </c>
      <c r="D127" s="109" t="s">
        <v>104</v>
      </c>
      <c r="E127" s="111">
        <v>1</v>
      </c>
      <c r="F127" s="112">
        <f t="shared" si="4"/>
        <v>14.23</v>
      </c>
      <c r="G127" s="112">
        <f t="shared" si="5"/>
        <v>14.23</v>
      </c>
      <c r="I127" s="101">
        <f t="shared" si="3"/>
        <v>14.23</v>
      </c>
      <c r="L127" s="6">
        <v>14.23</v>
      </c>
    </row>
    <row r="128" spans="1:12" s="1" customFormat="1" x14ac:dyDescent="0.25">
      <c r="A128" s="109" t="s">
        <v>213</v>
      </c>
      <c r="B128" s="109" t="s">
        <v>330</v>
      </c>
      <c r="C128" s="110" t="s">
        <v>442</v>
      </c>
      <c r="D128" s="109" t="s">
        <v>104</v>
      </c>
      <c r="E128" s="111">
        <v>1</v>
      </c>
      <c r="F128" s="112">
        <f t="shared" si="4"/>
        <v>20.25</v>
      </c>
      <c r="G128" s="112">
        <f t="shared" si="5"/>
        <v>20.25</v>
      </c>
      <c r="I128" s="101">
        <f t="shared" si="3"/>
        <v>20.25</v>
      </c>
      <c r="L128" s="6">
        <v>20.25</v>
      </c>
    </row>
    <row r="129" spans="1:12" s="1" customFormat="1" ht="22.5" x14ac:dyDescent="0.25">
      <c r="A129" s="109" t="s">
        <v>214</v>
      </c>
      <c r="B129" s="109" t="s">
        <v>331</v>
      </c>
      <c r="C129" s="110" t="s">
        <v>443</v>
      </c>
      <c r="D129" s="109" t="s">
        <v>100</v>
      </c>
      <c r="E129" s="111">
        <v>1</v>
      </c>
      <c r="F129" s="112">
        <f t="shared" si="4"/>
        <v>68.930000000000007</v>
      </c>
      <c r="G129" s="112">
        <f t="shared" si="5"/>
        <v>68.930000000000007</v>
      </c>
      <c r="I129" s="101">
        <f t="shared" si="3"/>
        <v>68.930000000000007</v>
      </c>
      <c r="L129" s="6">
        <v>68.930000000000007</v>
      </c>
    </row>
    <row r="130" spans="1:12" s="1" customFormat="1" x14ac:dyDescent="0.25">
      <c r="A130" s="109" t="s">
        <v>93</v>
      </c>
      <c r="B130" s="109"/>
      <c r="C130" s="106" t="s">
        <v>444</v>
      </c>
      <c r="D130" s="109"/>
      <c r="E130" s="111"/>
      <c r="F130" s="112"/>
      <c r="G130" s="112"/>
      <c r="H130" s="102">
        <f>SUM(G131)</f>
        <v>8408.73</v>
      </c>
      <c r="I130" s="101">
        <f t="shared" si="3"/>
        <v>0</v>
      </c>
      <c r="L130" s="6">
        <v>0</v>
      </c>
    </row>
    <row r="131" spans="1:12" s="1" customFormat="1" ht="56.25" x14ac:dyDescent="0.25">
      <c r="A131" s="109" t="s">
        <v>215</v>
      </c>
      <c r="B131" s="109" t="s">
        <v>332</v>
      </c>
      <c r="C131" s="110" t="s">
        <v>445</v>
      </c>
      <c r="D131" s="109" t="s">
        <v>65</v>
      </c>
      <c r="E131" s="111">
        <v>11.66</v>
      </c>
      <c r="F131" s="112">
        <f t="shared" si="4"/>
        <v>721.16</v>
      </c>
      <c r="G131" s="112">
        <f t="shared" si="5"/>
        <v>8408.73</v>
      </c>
      <c r="I131" s="101">
        <f t="shared" si="3"/>
        <v>721.16</v>
      </c>
      <c r="L131" s="6">
        <v>721.16</v>
      </c>
    </row>
    <row r="132" spans="1:12" s="1" customFormat="1" x14ac:dyDescent="0.25">
      <c r="A132" s="109" t="s">
        <v>94</v>
      </c>
      <c r="B132" s="109"/>
      <c r="C132" s="106" t="s">
        <v>446</v>
      </c>
      <c r="D132" s="109"/>
      <c r="E132" s="111"/>
      <c r="F132" s="112"/>
      <c r="G132" s="112"/>
      <c r="H132" s="102">
        <f>SUM(G133:G142)</f>
        <v>1896.92</v>
      </c>
      <c r="I132" s="101">
        <f t="shared" si="3"/>
        <v>0</v>
      </c>
      <c r="L132" s="6">
        <v>0</v>
      </c>
    </row>
    <row r="133" spans="1:12" s="1" customFormat="1" ht="22.5" x14ac:dyDescent="0.25">
      <c r="A133" s="109" t="s">
        <v>216</v>
      </c>
      <c r="B133" s="109" t="s">
        <v>74</v>
      </c>
      <c r="C133" s="110" t="s">
        <v>439</v>
      </c>
      <c r="D133" s="109" t="s">
        <v>54</v>
      </c>
      <c r="E133" s="111">
        <v>4.2</v>
      </c>
      <c r="F133" s="112">
        <f t="shared" si="4"/>
        <v>13.75</v>
      </c>
      <c r="G133" s="112">
        <f t="shared" si="5"/>
        <v>57.75</v>
      </c>
      <c r="I133" s="101">
        <f t="shared" si="3"/>
        <v>13.75</v>
      </c>
      <c r="L133" s="6">
        <v>13.75</v>
      </c>
    </row>
    <row r="134" spans="1:12" s="1" customFormat="1" ht="33.75" x14ac:dyDescent="0.25">
      <c r="A134" s="109" t="s">
        <v>217</v>
      </c>
      <c r="B134" s="109" t="s">
        <v>266</v>
      </c>
      <c r="C134" s="110" t="s">
        <v>369</v>
      </c>
      <c r="D134" s="109" t="s">
        <v>54</v>
      </c>
      <c r="E134" s="111">
        <v>4.2</v>
      </c>
      <c r="F134" s="112">
        <f t="shared" si="4"/>
        <v>102.96</v>
      </c>
      <c r="G134" s="112">
        <f t="shared" si="5"/>
        <v>432.43</v>
      </c>
      <c r="I134" s="101">
        <f t="shared" si="3"/>
        <v>102.96</v>
      </c>
      <c r="L134" s="6">
        <v>102.96</v>
      </c>
    </row>
    <row r="135" spans="1:12" s="1" customFormat="1" ht="33.75" x14ac:dyDescent="0.25">
      <c r="A135" s="109" t="s">
        <v>218</v>
      </c>
      <c r="B135" s="109" t="s">
        <v>333</v>
      </c>
      <c r="C135" s="110" t="s">
        <v>447</v>
      </c>
      <c r="D135" s="109" t="s">
        <v>55</v>
      </c>
      <c r="E135" s="111">
        <v>0.08</v>
      </c>
      <c r="F135" s="112">
        <f t="shared" si="4"/>
        <v>843.29</v>
      </c>
      <c r="G135" s="112">
        <f t="shared" si="5"/>
        <v>67.459999999999994</v>
      </c>
      <c r="I135" s="101">
        <f t="shared" si="3"/>
        <v>843.29</v>
      </c>
      <c r="L135" s="6">
        <v>843.29</v>
      </c>
    </row>
    <row r="136" spans="1:12" s="1" customFormat="1" ht="45" x14ac:dyDescent="0.25">
      <c r="A136" s="109" t="s">
        <v>219</v>
      </c>
      <c r="B136" s="109" t="s">
        <v>334</v>
      </c>
      <c r="C136" s="110" t="s">
        <v>448</v>
      </c>
      <c r="D136" s="109" t="s">
        <v>55</v>
      </c>
      <c r="E136" s="111">
        <v>0.42</v>
      </c>
      <c r="F136" s="112">
        <f t="shared" si="4"/>
        <v>814.49</v>
      </c>
      <c r="G136" s="112">
        <f t="shared" si="5"/>
        <v>342.09</v>
      </c>
      <c r="I136" s="101">
        <f t="shared" si="3"/>
        <v>814.49</v>
      </c>
      <c r="L136" s="6">
        <v>814.49</v>
      </c>
    </row>
    <row r="137" spans="1:12" s="1" customFormat="1" ht="22.5" x14ac:dyDescent="0.25">
      <c r="A137" s="109" t="s">
        <v>220</v>
      </c>
      <c r="B137" s="109" t="s">
        <v>80</v>
      </c>
      <c r="C137" s="110" t="s">
        <v>382</v>
      </c>
      <c r="D137" s="109" t="s">
        <v>54</v>
      </c>
      <c r="E137" s="111">
        <v>4.2</v>
      </c>
      <c r="F137" s="112">
        <f t="shared" si="4"/>
        <v>26.09</v>
      </c>
      <c r="G137" s="112">
        <f t="shared" si="5"/>
        <v>109.58</v>
      </c>
      <c r="I137" s="101">
        <f t="shared" si="3"/>
        <v>26.09</v>
      </c>
      <c r="L137" s="6">
        <v>26.09</v>
      </c>
    </row>
    <row r="138" spans="1:12" s="1" customFormat="1" ht="22.5" x14ac:dyDescent="0.25">
      <c r="A138" s="109" t="s">
        <v>221</v>
      </c>
      <c r="B138" s="109" t="s">
        <v>277</v>
      </c>
      <c r="C138" s="110" t="s">
        <v>383</v>
      </c>
      <c r="D138" s="109" t="s">
        <v>54</v>
      </c>
      <c r="E138" s="111">
        <v>4.2</v>
      </c>
      <c r="F138" s="112">
        <f t="shared" si="4"/>
        <v>5.21</v>
      </c>
      <c r="G138" s="112">
        <f t="shared" si="5"/>
        <v>21.88</v>
      </c>
      <c r="I138" s="101">
        <f t="shared" si="3"/>
        <v>5.21</v>
      </c>
      <c r="L138" s="6">
        <v>5.21</v>
      </c>
    </row>
    <row r="139" spans="1:12" s="1" customFormat="1" ht="22.5" x14ac:dyDescent="0.25">
      <c r="A139" s="109" t="s">
        <v>222</v>
      </c>
      <c r="B139" s="109" t="s">
        <v>278</v>
      </c>
      <c r="C139" s="110" t="s">
        <v>384</v>
      </c>
      <c r="D139" s="109" t="s">
        <v>54</v>
      </c>
      <c r="E139" s="111">
        <v>40.82</v>
      </c>
      <c r="F139" s="112">
        <f t="shared" si="4"/>
        <v>16.309999999999999</v>
      </c>
      <c r="G139" s="112">
        <f t="shared" si="5"/>
        <v>665.77</v>
      </c>
      <c r="I139" s="101">
        <f t="shared" si="3"/>
        <v>16.309999999999999</v>
      </c>
      <c r="L139" s="6">
        <v>16.309999999999999</v>
      </c>
    </row>
    <row r="140" spans="1:12" s="1" customFormat="1" ht="22.5" x14ac:dyDescent="0.25">
      <c r="A140" s="109" t="s">
        <v>223</v>
      </c>
      <c r="B140" s="109" t="s">
        <v>80</v>
      </c>
      <c r="C140" s="110" t="s">
        <v>382</v>
      </c>
      <c r="D140" s="109" t="s">
        <v>54</v>
      </c>
      <c r="E140" s="111">
        <v>4.2</v>
      </c>
      <c r="F140" s="112">
        <f t="shared" si="4"/>
        <v>26.09</v>
      </c>
      <c r="G140" s="112">
        <f t="shared" si="5"/>
        <v>109.58</v>
      </c>
      <c r="I140" s="101">
        <f t="shared" si="3"/>
        <v>26.09</v>
      </c>
      <c r="L140" s="6">
        <v>26.09</v>
      </c>
    </row>
    <row r="141" spans="1:12" s="1" customFormat="1" ht="22.5" x14ac:dyDescent="0.25">
      <c r="A141" s="109" t="s">
        <v>224</v>
      </c>
      <c r="B141" s="109" t="s">
        <v>277</v>
      </c>
      <c r="C141" s="110" t="s">
        <v>383</v>
      </c>
      <c r="D141" s="109" t="s">
        <v>54</v>
      </c>
      <c r="E141" s="111">
        <v>4.2</v>
      </c>
      <c r="F141" s="112">
        <f t="shared" ref="F141:F166" si="6">ROUND(I141,2)</f>
        <v>5.21</v>
      </c>
      <c r="G141" s="112">
        <f t="shared" ref="G141:G166" si="7">ROUND(F141*E141,2)</f>
        <v>21.88</v>
      </c>
      <c r="I141" s="101">
        <f t="shared" si="3"/>
        <v>5.21</v>
      </c>
      <c r="L141" s="6">
        <v>5.21</v>
      </c>
    </row>
    <row r="142" spans="1:12" s="1" customFormat="1" ht="22.5" x14ac:dyDescent="0.25">
      <c r="A142" s="109" t="s">
        <v>225</v>
      </c>
      <c r="B142" s="109" t="s">
        <v>278</v>
      </c>
      <c r="C142" s="110" t="s">
        <v>384</v>
      </c>
      <c r="D142" s="109" t="s">
        <v>54</v>
      </c>
      <c r="E142" s="111">
        <v>4.2</v>
      </c>
      <c r="F142" s="112">
        <f t="shared" si="6"/>
        <v>16.309999999999999</v>
      </c>
      <c r="G142" s="112">
        <f t="shared" si="7"/>
        <v>68.5</v>
      </c>
      <c r="H142" s="102"/>
      <c r="I142" s="101">
        <f t="shared" si="3"/>
        <v>16.309999999999999</v>
      </c>
      <c r="L142" s="6">
        <v>16.309999999999999</v>
      </c>
    </row>
    <row r="143" spans="1:12" s="1" customFormat="1" x14ac:dyDescent="0.25">
      <c r="A143" s="109" t="s">
        <v>95</v>
      </c>
      <c r="B143" s="109"/>
      <c r="C143" s="106" t="s">
        <v>449</v>
      </c>
      <c r="D143" s="109"/>
      <c r="E143" s="111"/>
      <c r="F143" s="112"/>
      <c r="G143" s="112"/>
      <c r="H143" s="102">
        <f>SUM(G144:G146)</f>
        <v>392.78000000000003</v>
      </c>
      <c r="I143" s="101">
        <f t="shared" si="3"/>
        <v>0</v>
      </c>
      <c r="L143" s="6">
        <v>0</v>
      </c>
    </row>
    <row r="144" spans="1:12" s="1" customFormat="1" ht="22.5" x14ac:dyDescent="0.25">
      <c r="A144" s="109" t="s">
        <v>226</v>
      </c>
      <c r="B144" s="109" t="s">
        <v>80</v>
      </c>
      <c r="C144" s="110" t="s">
        <v>382</v>
      </c>
      <c r="D144" s="109" t="s">
        <v>54</v>
      </c>
      <c r="E144" s="111">
        <v>8.25</v>
      </c>
      <c r="F144" s="112">
        <f t="shared" si="6"/>
        <v>26.09</v>
      </c>
      <c r="G144" s="112">
        <f t="shared" si="7"/>
        <v>215.24</v>
      </c>
      <c r="I144" s="101">
        <f t="shared" si="3"/>
        <v>26.09</v>
      </c>
      <c r="L144" s="6">
        <v>26.09</v>
      </c>
    </row>
    <row r="145" spans="1:12" s="1" customFormat="1" ht="22.5" x14ac:dyDescent="0.25">
      <c r="A145" s="109" t="s">
        <v>227</v>
      </c>
      <c r="B145" s="109" t="s">
        <v>277</v>
      </c>
      <c r="C145" s="110" t="s">
        <v>383</v>
      </c>
      <c r="D145" s="109" t="s">
        <v>54</v>
      </c>
      <c r="E145" s="111">
        <v>8.25</v>
      </c>
      <c r="F145" s="112">
        <f t="shared" si="6"/>
        <v>5.21</v>
      </c>
      <c r="G145" s="112">
        <f t="shared" si="7"/>
        <v>42.98</v>
      </c>
      <c r="I145" s="101">
        <f t="shared" si="3"/>
        <v>5.21</v>
      </c>
      <c r="L145" s="6">
        <v>5.21</v>
      </c>
    </row>
    <row r="146" spans="1:12" s="1" customFormat="1" ht="22.5" x14ac:dyDescent="0.25">
      <c r="A146" s="109" t="s">
        <v>228</v>
      </c>
      <c r="B146" s="109" t="s">
        <v>278</v>
      </c>
      <c r="C146" s="110" t="s">
        <v>384</v>
      </c>
      <c r="D146" s="109" t="s">
        <v>54</v>
      </c>
      <c r="E146" s="111">
        <v>8.25</v>
      </c>
      <c r="F146" s="112">
        <f t="shared" si="6"/>
        <v>16.309999999999999</v>
      </c>
      <c r="G146" s="112">
        <f t="shared" si="7"/>
        <v>134.56</v>
      </c>
      <c r="I146" s="101">
        <f t="shared" si="3"/>
        <v>16.309999999999999</v>
      </c>
      <c r="L146" s="6">
        <v>16.309999999999999</v>
      </c>
    </row>
    <row r="147" spans="1:12" s="1" customFormat="1" x14ac:dyDescent="0.25">
      <c r="A147" s="109" t="s">
        <v>96</v>
      </c>
      <c r="B147" s="109"/>
      <c r="C147" s="106" t="s">
        <v>450</v>
      </c>
      <c r="D147" s="109"/>
      <c r="E147" s="111"/>
      <c r="F147" s="112"/>
      <c r="G147" s="112"/>
      <c r="H147" s="102">
        <f>SUM(G148:G151)</f>
        <v>36543.19</v>
      </c>
      <c r="I147" s="101">
        <f t="shared" si="3"/>
        <v>0</v>
      </c>
      <c r="L147" s="6">
        <v>0</v>
      </c>
    </row>
    <row r="148" spans="1:12" s="1" customFormat="1" ht="22.5" x14ac:dyDescent="0.25">
      <c r="A148" s="109" t="s">
        <v>229</v>
      </c>
      <c r="B148" s="109" t="s">
        <v>75</v>
      </c>
      <c r="C148" s="110" t="s">
        <v>438</v>
      </c>
      <c r="D148" s="109" t="s">
        <v>55</v>
      </c>
      <c r="E148" s="111">
        <v>11.1</v>
      </c>
      <c r="F148" s="112">
        <f t="shared" si="6"/>
        <v>81.63</v>
      </c>
      <c r="G148" s="112">
        <f t="shared" si="7"/>
        <v>906.09</v>
      </c>
      <c r="I148" s="101">
        <f t="shared" si="3"/>
        <v>81.63</v>
      </c>
      <c r="L148" s="6">
        <v>81.63</v>
      </c>
    </row>
    <row r="149" spans="1:12" s="1" customFormat="1" ht="33.75" x14ac:dyDescent="0.25">
      <c r="A149" s="109" t="s">
        <v>230</v>
      </c>
      <c r="B149" s="109" t="s">
        <v>335</v>
      </c>
      <c r="C149" s="110" t="s">
        <v>451</v>
      </c>
      <c r="D149" s="109" t="s">
        <v>464</v>
      </c>
      <c r="E149" s="111">
        <v>55.49</v>
      </c>
      <c r="F149" s="112">
        <f t="shared" si="6"/>
        <v>1.23</v>
      </c>
      <c r="G149" s="112">
        <f t="shared" si="7"/>
        <v>68.25</v>
      </c>
      <c r="I149" s="101">
        <f t="shared" si="3"/>
        <v>1.23</v>
      </c>
      <c r="L149" s="6">
        <v>1.23</v>
      </c>
    </row>
    <row r="150" spans="1:12" s="1" customFormat="1" ht="33.75" x14ac:dyDescent="0.25">
      <c r="A150" s="109" t="s">
        <v>231</v>
      </c>
      <c r="B150" s="109" t="s">
        <v>336</v>
      </c>
      <c r="C150" s="110" t="s">
        <v>452</v>
      </c>
      <c r="D150" s="109" t="s">
        <v>55</v>
      </c>
      <c r="E150" s="111">
        <v>44.18</v>
      </c>
      <c r="F150" s="112">
        <f t="shared" si="6"/>
        <v>623.15</v>
      </c>
      <c r="G150" s="112">
        <f t="shared" si="7"/>
        <v>27530.77</v>
      </c>
      <c r="I150" s="101">
        <f t="shared" si="3"/>
        <v>623.15</v>
      </c>
      <c r="L150" s="6">
        <v>623.15</v>
      </c>
    </row>
    <row r="151" spans="1:12" s="1" customFormat="1" ht="22.5" x14ac:dyDescent="0.25">
      <c r="A151" s="109" t="s">
        <v>232</v>
      </c>
      <c r="B151" s="109" t="s">
        <v>337</v>
      </c>
      <c r="C151" s="110" t="s">
        <v>453</v>
      </c>
      <c r="D151" s="109" t="s">
        <v>65</v>
      </c>
      <c r="E151" s="111">
        <v>36</v>
      </c>
      <c r="F151" s="112">
        <f t="shared" si="6"/>
        <v>223.28</v>
      </c>
      <c r="G151" s="112">
        <f t="shared" si="7"/>
        <v>8038.08</v>
      </c>
      <c r="I151" s="101">
        <f t="shared" si="3"/>
        <v>223.28</v>
      </c>
      <c r="L151" s="6">
        <v>223.28</v>
      </c>
    </row>
    <row r="152" spans="1:12" s="1" customFormat="1" x14ac:dyDescent="0.25">
      <c r="A152" s="109" t="s">
        <v>97</v>
      </c>
      <c r="B152" s="109"/>
      <c r="C152" s="106" t="s">
        <v>454</v>
      </c>
      <c r="D152" s="109"/>
      <c r="E152" s="111"/>
      <c r="F152" s="112"/>
      <c r="G152" s="112"/>
      <c r="H152" s="102">
        <f>SUM(G153:G159)</f>
        <v>12579.77</v>
      </c>
      <c r="I152" s="101">
        <f t="shared" si="3"/>
        <v>0</v>
      </c>
      <c r="L152" s="6">
        <v>0</v>
      </c>
    </row>
    <row r="153" spans="1:12" s="1" customFormat="1" ht="22.5" x14ac:dyDescent="0.25">
      <c r="A153" s="109" t="s">
        <v>233</v>
      </c>
      <c r="B153" s="109" t="s">
        <v>75</v>
      </c>
      <c r="C153" s="110" t="s">
        <v>438</v>
      </c>
      <c r="D153" s="109" t="s">
        <v>55</v>
      </c>
      <c r="E153" s="111">
        <v>8.1</v>
      </c>
      <c r="F153" s="112">
        <f t="shared" si="6"/>
        <v>81.63</v>
      </c>
      <c r="G153" s="112">
        <f t="shared" si="7"/>
        <v>661.2</v>
      </c>
      <c r="I153" s="101">
        <f t="shared" si="3"/>
        <v>81.63</v>
      </c>
      <c r="L153" s="6">
        <v>81.63</v>
      </c>
    </row>
    <row r="154" spans="1:12" s="1" customFormat="1" ht="33.75" x14ac:dyDescent="0.25">
      <c r="A154" s="109" t="s">
        <v>234</v>
      </c>
      <c r="B154" s="109" t="s">
        <v>335</v>
      </c>
      <c r="C154" s="110" t="s">
        <v>451</v>
      </c>
      <c r="D154" s="109" t="s">
        <v>464</v>
      </c>
      <c r="E154" s="111">
        <v>40.5</v>
      </c>
      <c r="F154" s="112">
        <f t="shared" si="6"/>
        <v>1.23</v>
      </c>
      <c r="G154" s="112">
        <f t="shared" si="7"/>
        <v>49.82</v>
      </c>
      <c r="I154" s="101">
        <f t="shared" si="3"/>
        <v>1.23</v>
      </c>
      <c r="L154" s="6">
        <v>1.23</v>
      </c>
    </row>
    <row r="155" spans="1:12" s="1" customFormat="1" ht="22.5" x14ac:dyDescent="0.25">
      <c r="A155" s="109" t="s">
        <v>235</v>
      </c>
      <c r="B155" s="109" t="s">
        <v>337</v>
      </c>
      <c r="C155" s="110" t="s">
        <v>453</v>
      </c>
      <c r="D155" s="109" t="s">
        <v>65</v>
      </c>
      <c r="E155" s="111">
        <v>29</v>
      </c>
      <c r="F155" s="112">
        <f t="shared" si="6"/>
        <v>223.28</v>
      </c>
      <c r="G155" s="112">
        <f t="shared" si="7"/>
        <v>6475.12</v>
      </c>
      <c r="H155" s="102"/>
      <c r="I155" s="101">
        <f t="shared" si="3"/>
        <v>223.28</v>
      </c>
      <c r="L155" s="6">
        <v>223.28</v>
      </c>
    </row>
    <row r="156" spans="1:12" s="1" customFormat="1" ht="33.75" x14ac:dyDescent="0.25">
      <c r="A156" s="109" t="s">
        <v>236</v>
      </c>
      <c r="B156" s="109" t="s">
        <v>255</v>
      </c>
      <c r="C156" s="110" t="s">
        <v>356</v>
      </c>
      <c r="D156" s="109" t="s">
        <v>55</v>
      </c>
      <c r="E156" s="111">
        <v>2.67</v>
      </c>
      <c r="F156" s="112">
        <f t="shared" si="6"/>
        <v>879.68</v>
      </c>
      <c r="G156" s="112">
        <f t="shared" si="7"/>
        <v>2348.75</v>
      </c>
      <c r="I156" s="101">
        <f t="shared" si="3"/>
        <v>879.68</v>
      </c>
      <c r="L156" s="6">
        <v>879.68</v>
      </c>
    </row>
    <row r="157" spans="1:12" s="1" customFormat="1" ht="22.5" x14ac:dyDescent="0.25">
      <c r="A157" s="109" t="s">
        <v>237</v>
      </c>
      <c r="B157" s="109" t="s">
        <v>338</v>
      </c>
      <c r="C157" s="110" t="s">
        <v>455</v>
      </c>
      <c r="D157" s="109" t="s">
        <v>101</v>
      </c>
      <c r="E157" s="111">
        <v>79.819999999999993</v>
      </c>
      <c r="F157" s="112">
        <f t="shared" si="6"/>
        <v>17.55</v>
      </c>
      <c r="G157" s="112">
        <f t="shared" si="7"/>
        <v>1400.84</v>
      </c>
      <c r="I157" s="101">
        <f t="shared" si="3"/>
        <v>17.55</v>
      </c>
      <c r="L157" s="6">
        <v>17.55</v>
      </c>
    </row>
    <row r="158" spans="1:12" s="1" customFormat="1" ht="33.75" x14ac:dyDescent="0.25">
      <c r="A158" s="109" t="s">
        <v>238</v>
      </c>
      <c r="B158" s="109" t="s">
        <v>249</v>
      </c>
      <c r="C158" s="110" t="s">
        <v>350</v>
      </c>
      <c r="D158" s="109" t="s">
        <v>55</v>
      </c>
      <c r="E158" s="111">
        <v>2.67</v>
      </c>
      <c r="F158" s="112">
        <f t="shared" si="6"/>
        <v>134.4</v>
      </c>
      <c r="G158" s="112">
        <f t="shared" si="7"/>
        <v>358.85</v>
      </c>
      <c r="I158" s="101">
        <f t="shared" si="3"/>
        <v>134.4</v>
      </c>
      <c r="L158" s="6">
        <v>134.4</v>
      </c>
    </row>
    <row r="159" spans="1:12" s="1" customFormat="1" ht="33.75" x14ac:dyDescent="0.25">
      <c r="A159" s="109" t="s">
        <v>239</v>
      </c>
      <c r="B159" s="109" t="s">
        <v>76</v>
      </c>
      <c r="C159" s="110" t="s">
        <v>68</v>
      </c>
      <c r="D159" s="109" t="s">
        <v>65</v>
      </c>
      <c r="E159" s="111">
        <v>16.5</v>
      </c>
      <c r="F159" s="112">
        <f t="shared" si="6"/>
        <v>77.89</v>
      </c>
      <c r="G159" s="112">
        <f t="shared" si="7"/>
        <v>1285.19</v>
      </c>
      <c r="I159" s="101">
        <f t="shared" si="3"/>
        <v>77.89</v>
      </c>
      <c r="L159" s="6">
        <v>77.89</v>
      </c>
    </row>
    <row r="160" spans="1:12" s="1" customFormat="1" x14ac:dyDescent="0.25">
      <c r="A160" s="109" t="s">
        <v>98</v>
      </c>
      <c r="B160" s="109"/>
      <c r="C160" s="106" t="s">
        <v>456</v>
      </c>
      <c r="D160" s="109"/>
      <c r="E160" s="111"/>
      <c r="F160" s="112"/>
      <c r="G160" s="112"/>
      <c r="H160" s="102">
        <f>SUM(G161)</f>
        <v>7158.95</v>
      </c>
      <c r="I160" s="101">
        <f t="shared" si="3"/>
        <v>0</v>
      </c>
      <c r="L160" s="6">
        <v>0</v>
      </c>
    </row>
    <row r="161" spans="1:12" s="1" customFormat="1" ht="33.75" x14ac:dyDescent="0.25">
      <c r="A161" s="109" t="s">
        <v>240</v>
      </c>
      <c r="B161" s="109" t="s">
        <v>339</v>
      </c>
      <c r="C161" s="110" t="s">
        <v>457</v>
      </c>
      <c r="D161" s="109" t="s">
        <v>102</v>
      </c>
      <c r="E161" s="111">
        <v>6.2</v>
      </c>
      <c r="F161" s="112">
        <f t="shared" si="6"/>
        <v>1154.67</v>
      </c>
      <c r="G161" s="112">
        <f t="shared" si="7"/>
        <v>7158.95</v>
      </c>
      <c r="I161" s="101">
        <f t="shared" si="3"/>
        <v>1154.67</v>
      </c>
      <c r="L161" s="6">
        <v>1154.67</v>
      </c>
    </row>
    <row r="162" spans="1:12" s="1" customFormat="1" x14ac:dyDescent="0.25">
      <c r="A162" s="109" t="s">
        <v>99</v>
      </c>
      <c r="B162" s="109"/>
      <c r="C162" s="106" t="s">
        <v>458</v>
      </c>
      <c r="D162" s="109"/>
      <c r="E162" s="111"/>
      <c r="F162" s="112"/>
      <c r="G162" s="112"/>
      <c r="H162" s="102">
        <f>SUM(G163:G166)</f>
        <v>8530.3499999999985</v>
      </c>
      <c r="I162" s="101">
        <f t="shared" si="3"/>
        <v>0</v>
      </c>
      <c r="L162" s="6">
        <v>0</v>
      </c>
    </row>
    <row r="163" spans="1:12" s="1" customFormat="1" ht="33.75" x14ac:dyDescent="0.25">
      <c r="A163" s="109" t="s">
        <v>241</v>
      </c>
      <c r="B163" s="109" t="s">
        <v>340</v>
      </c>
      <c r="C163" s="110" t="s">
        <v>459</v>
      </c>
      <c r="D163" s="109" t="s">
        <v>54</v>
      </c>
      <c r="E163" s="111">
        <v>145.25</v>
      </c>
      <c r="F163" s="112">
        <f t="shared" si="6"/>
        <v>0.54</v>
      </c>
      <c r="G163" s="112">
        <f t="shared" si="7"/>
        <v>78.44</v>
      </c>
      <c r="I163" s="101">
        <f t="shared" si="3"/>
        <v>0.54</v>
      </c>
      <c r="L163" s="6">
        <v>0.54</v>
      </c>
    </row>
    <row r="164" spans="1:12" s="1" customFormat="1" ht="33.75" x14ac:dyDescent="0.25">
      <c r="A164" s="109" t="s">
        <v>242</v>
      </c>
      <c r="B164" s="109" t="s">
        <v>82</v>
      </c>
      <c r="C164" s="110" t="s">
        <v>460</v>
      </c>
      <c r="D164" s="109" t="s">
        <v>54</v>
      </c>
      <c r="E164" s="111">
        <v>70.239999999999995</v>
      </c>
      <c r="F164" s="112">
        <f t="shared" si="6"/>
        <v>84.39</v>
      </c>
      <c r="G164" s="112">
        <f t="shared" si="7"/>
        <v>5927.55</v>
      </c>
      <c r="I164" s="101">
        <f t="shared" si="3"/>
        <v>84.39</v>
      </c>
      <c r="L164" s="6">
        <v>84.39</v>
      </c>
    </row>
    <row r="165" spans="1:12" s="1" customFormat="1" ht="33.75" x14ac:dyDescent="0.25">
      <c r="A165" s="109" t="s">
        <v>243</v>
      </c>
      <c r="B165" s="109" t="s">
        <v>83</v>
      </c>
      <c r="C165" s="110" t="s">
        <v>461</v>
      </c>
      <c r="D165" s="109" t="s">
        <v>54</v>
      </c>
      <c r="E165" s="111">
        <v>22</v>
      </c>
      <c r="F165" s="112">
        <f t="shared" si="6"/>
        <v>92.23</v>
      </c>
      <c r="G165" s="112">
        <f t="shared" si="7"/>
        <v>2029.06</v>
      </c>
      <c r="I165" s="101">
        <f t="shared" si="3"/>
        <v>92.23</v>
      </c>
      <c r="L165" s="6">
        <v>92.23</v>
      </c>
    </row>
    <row r="166" spans="1:12" s="1" customFormat="1" ht="22.5" x14ac:dyDescent="0.25">
      <c r="A166" s="109" t="s">
        <v>244</v>
      </c>
      <c r="B166" s="109" t="s">
        <v>81</v>
      </c>
      <c r="C166" s="110" t="s">
        <v>73</v>
      </c>
      <c r="D166" s="109" t="s">
        <v>54</v>
      </c>
      <c r="E166" s="111">
        <v>145.25</v>
      </c>
      <c r="F166" s="112">
        <f t="shared" si="6"/>
        <v>3.41</v>
      </c>
      <c r="G166" s="112">
        <f t="shared" si="7"/>
        <v>495.3</v>
      </c>
      <c r="I166" s="101">
        <f t="shared" si="3"/>
        <v>3.41</v>
      </c>
      <c r="L166" s="6">
        <v>3.41</v>
      </c>
    </row>
    <row r="167" spans="1:12" s="1" customFormat="1" x14ac:dyDescent="0.25">
      <c r="A167" s="135"/>
      <c r="B167" s="135"/>
      <c r="C167" s="135"/>
      <c r="D167" s="135"/>
      <c r="E167" s="135"/>
      <c r="F167" s="135"/>
      <c r="G167" s="136"/>
      <c r="I167" s="86"/>
      <c r="L167" s="8"/>
    </row>
    <row r="168" spans="1:12" x14ac:dyDescent="0.25">
      <c r="A168" s="122" t="s">
        <v>4</v>
      </c>
      <c r="B168" s="122"/>
      <c r="C168" s="122"/>
      <c r="D168" s="122"/>
      <c r="E168" s="122"/>
      <c r="F168" s="122"/>
      <c r="G168" s="5">
        <f>SUM(G11:G166)</f>
        <v>168907.43999999992</v>
      </c>
      <c r="H168" s="103"/>
    </row>
    <row r="169" spans="1:12" x14ac:dyDescent="0.25">
      <c r="A169" s="22"/>
      <c r="B169" s="22"/>
      <c r="C169" s="22"/>
      <c r="D169" s="22"/>
      <c r="E169" s="104" t="s">
        <v>67</v>
      </c>
      <c r="F169" s="22"/>
      <c r="G169" s="22"/>
    </row>
    <row r="170" spans="1:12" ht="15" customHeight="1" x14ac:dyDescent="0.25">
      <c r="A170" s="124" t="s">
        <v>495</v>
      </c>
      <c r="B170" s="124"/>
      <c r="C170" s="124"/>
      <c r="D170" s="124"/>
      <c r="E170" s="124"/>
      <c r="F170" s="124"/>
      <c r="G170" s="124"/>
    </row>
    <row r="171" spans="1:12" x14ac:dyDescent="0.25">
      <c r="A171" s="22"/>
      <c r="B171" s="22"/>
      <c r="C171" s="22"/>
      <c r="D171" s="22"/>
      <c r="E171" s="22"/>
      <c r="F171" s="22"/>
      <c r="G171" s="22"/>
    </row>
    <row r="172" spans="1:12" x14ac:dyDescent="0.25">
      <c r="A172" s="22"/>
      <c r="B172" s="22"/>
      <c r="C172" s="22"/>
      <c r="D172" s="22"/>
      <c r="E172" s="22"/>
      <c r="F172" s="22"/>
      <c r="G172" s="22"/>
    </row>
    <row r="173" spans="1:12" x14ac:dyDescent="0.25">
      <c r="A173" s="22"/>
      <c r="B173" s="22"/>
      <c r="C173" s="22"/>
      <c r="D173" s="22"/>
      <c r="E173" s="22"/>
      <c r="F173" s="22"/>
      <c r="G173" s="22"/>
    </row>
    <row r="174" spans="1:12" x14ac:dyDescent="0.25">
      <c r="A174" s="22"/>
      <c r="B174" s="22"/>
      <c r="C174" s="22"/>
      <c r="D174" s="22"/>
      <c r="E174" s="22"/>
      <c r="F174" s="22"/>
      <c r="G174" s="22"/>
    </row>
    <row r="175" spans="1:12" x14ac:dyDescent="0.25">
      <c r="A175" s="22"/>
      <c r="B175" s="22"/>
      <c r="C175" s="22"/>
      <c r="D175" s="22"/>
      <c r="E175" s="22"/>
      <c r="F175" s="22"/>
      <c r="G175" s="22"/>
    </row>
    <row r="176" spans="1:12" x14ac:dyDescent="0.25">
      <c r="A176" s="22"/>
      <c r="B176" s="22"/>
      <c r="C176" s="22"/>
      <c r="D176" s="22"/>
      <c r="E176" s="22"/>
      <c r="F176" s="22"/>
      <c r="G176" s="22"/>
    </row>
    <row r="177" spans="1:7" x14ac:dyDescent="0.25">
      <c r="A177" s="22"/>
      <c r="B177" s="22"/>
      <c r="C177" s="22"/>
      <c r="D177" s="22"/>
      <c r="E177" s="22"/>
      <c r="F177" s="22"/>
      <c r="G177" s="22"/>
    </row>
  </sheetData>
  <sheetProtection algorithmName="SHA-512" hashValue="mlQfCOGDSMU9H7tVDYYoqWvGB6JgCL4s5PzbMquXV0T7FE7TFKmaRCtMTB/eGTmsUzNqTq8lawlGugUVHTyNxw==" saltValue="iZBIUtYh0zrlc6vo+wmNIQ==" spinCount="100000" sheet="1" selectLockedCells="1"/>
  <mergeCells count="8">
    <mergeCell ref="A168:F168"/>
    <mergeCell ref="A7:G7"/>
    <mergeCell ref="A170:G170"/>
    <mergeCell ref="K1:K9"/>
    <mergeCell ref="I2:I6"/>
    <mergeCell ref="A8:G8"/>
    <mergeCell ref="A9:G9"/>
    <mergeCell ref="A167:G167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67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"/>
  <sheetViews>
    <sheetView topLeftCell="A10" workbookViewId="0">
      <selection activeCell="E43" sqref="E43"/>
    </sheetView>
  </sheetViews>
  <sheetFormatPr defaultRowHeight="15" x14ac:dyDescent="0.25"/>
  <cols>
    <col min="1" max="1" width="11.8554687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1" spans="1:23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23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23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23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23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23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23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23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23" ht="19.5" x14ac:dyDescent="0.25">
      <c r="A9" s="143" t="s">
        <v>22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84"/>
    </row>
    <row r="10" spans="1:23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27" t="str">
        <f>ORÇAMENTO!A7</f>
        <v>OBJETO:  Reforma e acessibilidade casa lar Irmã Rosa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87"/>
      <c r="R11" s="87"/>
      <c r="S11" s="87"/>
      <c r="T11" s="87"/>
      <c r="U11" s="87"/>
      <c r="V11" s="87"/>
      <c r="W11" s="87"/>
    </row>
    <row r="12" spans="1:23" x14ac:dyDescent="0.25">
      <c r="A12" s="27" t="str">
        <f>ORÇAMENTO!A8</f>
        <v>LOCALIZAÇÃO: Rua Oreste Galvan nº 73 bairro São Cristovão, Coronel Vivida-PR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87"/>
      <c r="R12" s="87"/>
      <c r="S12" s="87"/>
      <c r="T12" s="87"/>
      <c r="U12" s="87"/>
      <c r="V12" s="87"/>
      <c r="W12" s="87"/>
    </row>
    <row r="13" spans="1:23" x14ac:dyDescent="0.25">
      <c r="A13" s="27" t="s">
        <v>23</v>
      </c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44" t="s">
        <v>10</v>
      </c>
      <c r="B15" s="139" t="s">
        <v>24</v>
      </c>
      <c r="C15" s="147" t="s">
        <v>25</v>
      </c>
      <c r="D15" s="92" t="s">
        <v>29</v>
      </c>
      <c r="E15" s="139" t="s">
        <v>11</v>
      </c>
      <c r="F15" s="139"/>
      <c r="G15" s="139" t="s">
        <v>12</v>
      </c>
      <c r="H15" s="139"/>
      <c r="I15" s="139" t="s">
        <v>13</v>
      </c>
      <c r="J15" s="139"/>
      <c r="K15" s="139" t="s">
        <v>14</v>
      </c>
      <c r="L15" s="139"/>
      <c r="M15" s="139" t="s">
        <v>15</v>
      </c>
      <c r="N15" s="139"/>
      <c r="O15" s="139" t="s">
        <v>16</v>
      </c>
      <c r="P15" s="139"/>
      <c r="Q15" s="139" t="s">
        <v>62</v>
      </c>
      <c r="R15" s="139"/>
      <c r="S15" s="139" t="s">
        <v>63</v>
      </c>
      <c r="T15" s="139"/>
      <c r="U15" s="139" t="s">
        <v>64</v>
      </c>
      <c r="V15" s="140"/>
      <c r="W15" s="88"/>
    </row>
    <row r="16" spans="1:23" x14ac:dyDescent="0.25">
      <c r="A16" s="145"/>
      <c r="B16" s="146"/>
      <c r="C16" s="148"/>
      <c r="D16" s="83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93" t="s">
        <v>18</v>
      </c>
      <c r="W16" s="88"/>
    </row>
    <row r="17" spans="1:25" x14ac:dyDescent="0.25">
      <c r="A17" s="94" t="s">
        <v>465</v>
      </c>
      <c r="B17" s="15" t="str">
        <f>ORÇAMENTO!C12</f>
        <v xml:space="preserve">ADMINISTRAÇÃO DA OBRA </v>
      </c>
      <c r="C17" s="16">
        <f>ORÇAMENTO!H12</f>
        <v>30684.48</v>
      </c>
      <c r="D17" s="24">
        <f>((C17*100)/$C$45)/100</f>
        <v>0.18166446664516375</v>
      </c>
      <c r="E17" s="17"/>
      <c r="F17" s="16">
        <f t="shared" ref="F17:F40" si="0">E17</f>
        <v>0</v>
      </c>
      <c r="G17" s="17"/>
      <c r="H17" s="16">
        <f t="shared" ref="H17:H40" si="1">F17+G17</f>
        <v>0</v>
      </c>
      <c r="I17" s="17"/>
      <c r="J17" s="16">
        <f t="shared" ref="J17:J40" si="2">H17+I17</f>
        <v>0</v>
      </c>
      <c r="K17" s="17"/>
      <c r="L17" s="16">
        <f t="shared" ref="L17:L40" si="3">J17+K17</f>
        <v>0</v>
      </c>
      <c r="M17" s="17"/>
      <c r="N17" s="16">
        <f t="shared" ref="N17:N40" si="4">L17+M17</f>
        <v>0</v>
      </c>
      <c r="O17" s="18">
        <v>100</v>
      </c>
      <c r="P17" s="16">
        <f t="shared" ref="P17:P40" si="5">N17+O17</f>
        <v>100</v>
      </c>
      <c r="Q17" s="18"/>
      <c r="R17" s="16">
        <f t="shared" ref="R17:R40" si="6">P17+Q17</f>
        <v>100</v>
      </c>
      <c r="S17" s="18"/>
      <c r="T17" s="16">
        <f t="shared" ref="T17:T40" si="7">R17+S17</f>
        <v>100</v>
      </c>
      <c r="U17" s="18"/>
      <c r="V17" s="95">
        <f t="shared" ref="V17:V40" si="8">T17+U17</f>
        <v>100</v>
      </c>
      <c r="W17" s="89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94" t="s">
        <v>466</v>
      </c>
      <c r="B18" s="15" t="str">
        <f>ORÇAMENTO!C15</f>
        <v>SALA ADM</v>
      </c>
      <c r="C18" s="16">
        <f>ORÇAMENTO!H15</f>
        <v>51905.630000000026</v>
      </c>
      <c r="D18" s="24">
        <f t="shared" ref="D18:D42" si="10">((C18*100)/$C$45)/100</f>
        <v>0.30730221238330307</v>
      </c>
      <c r="E18" s="17"/>
      <c r="F18" s="16">
        <f t="shared" si="0"/>
        <v>0</v>
      </c>
      <c r="G18" s="17"/>
      <c r="H18" s="16">
        <f t="shared" si="1"/>
        <v>0</v>
      </c>
      <c r="I18" s="17">
        <v>100</v>
      </c>
      <c r="J18" s="16">
        <f t="shared" si="2"/>
        <v>100</v>
      </c>
      <c r="K18" s="17"/>
      <c r="L18" s="16">
        <f t="shared" si="3"/>
        <v>100</v>
      </c>
      <c r="M18" s="17"/>
      <c r="N18" s="16">
        <f t="shared" si="4"/>
        <v>100</v>
      </c>
      <c r="O18" s="18"/>
      <c r="P18" s="16">
        <f t="shared" si="5"/>
        <v>100</v>
      </c>
      <c r="Q18" s="18"/>
      <c r="R18" s="16">
        <f t="shared" si="6"/>
        <v>100</v>
      </c>
      <c r="S18" s="18"/>
      <c r="T18" s="16">
        <f t="shared" si="7"/>
        <v>100</v>
      </c>
      <c r="U18" s="18"/>
      <c r="V18" s="95">
        <f t="shared" si="8"/>
        <v>100</v>
      </c>
      <c r="W18" s="89"/>
      <c r="Y18" t="str">
        <f t="shared" si="9"/>
        <v>PERCENTUAL CORRETO</v>
      </c>
    </row>
    <row r="19" spans="1:25" x14ac:dyDescent="0.25">
      <c r="A19" s="94" t="s">
        <v>467</v>
      </c>
      <c r="B19" s="15" t="str">
        <f>ORÇAMENTO!C106</f>
        <v>MELHORIAS -  FOSSA SÉPTICA</v>
      </c>
      <c r="C19" s="16">
        <f>ORÇAMENTO!H106</f>
        <v>1758.4299999999998</v>
      </c>
      <c r="D19" s="24">
        <f t="shared" si="10"/>
        <v>1.0410613055292291E-2</v>
      </c>
      <c r="E19" s="17">
        <v>100</v>
      </c>
      <c r="F19" s="16">
        <f t="shared" si="0"/>
        <v>100</v>
      </c>
      <c r="G19" s="17"/>
      <c r="H19" s="16">
        <f t="shared" si="1"/>
        <v>100</v>
      </c>
      <c r="I19" s="17"/>
      <c r="J19" s="16">
        <f t="shared" si="2"/>
        <v>100</v>
      </c>
      <c r="K19" s="17"/>
      <c r="L19" s="16">
        <f t="shared" si="3"/>
        <v>100</v>
      </c>
      <c r="M19" s="17"/>
      <c r="N19" s="16">
        <f t="shared" si="4"/>
        <v>100</v>
      </c>
      <c r="O19" s="18"/>
      <c r="P19" s="16">
        <f t="shared" si="5"/>
        <v>100</v>
      </c>
      <c r="Q19" s="18"/>
      <c r="R19" s="16">
        <f t="shared" si="6"/>
        <v>100</v>
      </c>
      <c r="S19" s="18"/>
      <c r="T19" s="16">
        <f t="shared" si="7"/>
        <v>100</v>
      </c>
      <c r="U19" s="18"/>
      <c r="V19" s="95">
        <f t="shared" si="8"/>
        <v>100</v>
      </c>
      <c r="W19" s="89"/>
      <c r="Y19" t="str">
        <f t="shared" si="9"/>
        <v>PERCENTUAL CORRETO</v>
      </c>
    </row>
    <row r="20" spans="1:25" x14ac:dyDescent="0.25">
      <c r="A20" s="94" t="s">
        <v>468</v>
      </c>
      <c r="B20" s="15" t="str">
        <f>ORÇAMENTO!C112</f>
        <v>ACESSIBILIDADE BANHEIRO INTERNO</v>
      </c>
      <c r="C20" s="16">
        <f>ORÇAMENTO!H112</f>
        <v>9048.2100000000009</v>
      </c>
      <c r="D20" s="24">
        <f t="shared" si="10"/>
        <v>5.3569043495064514E-2</v>
      </c>
      <c r="E20" s="17"/>
      <c r="F20" s="16">
        <f t="shared" si="0"/>
        <v>0</v>
      </c>
      <c r="G20" s="17">
        <v>100</v>
      </c>
      <c r="H20" s="16">
        <f t="shared" si="1"/>
        <v>100</v>
      </c>
      <c r="I20" s="17"/>
      <c r="J20" s="16">
        <f t="shared" si="2"/>
        <v>100</v>
      </c>
      <c r="K20" s="17"/>
      <c r="L20" s="16">
        <f t="shared" si="3"/>
        <v>100</v>
      </c>
      <c r="M20" s="17"/>
      <c r="N20" s="16">
        <f t="shared" si="4"/>
        <v>100</v>
      </c>
      <c r="O20" s="18"/>
      <c r="P20" s="16">
        <f t="shared" si="5"/>
        <v>100</v>
      </c>
      <c r="Q20" s="18"/>
      <c r="R20" s="16">
        <f t="shared" si="6"/>
        <v>100</v>
      </c>
      <c r="S20" s="18"/>
      <c r="T20" s="16">
        <f t="shared" si="7"/>
        <v>100</v>
      </c>
      <c r="U20" s="18"/>
      <c r="V20" s="95">
        <f t="shared" si="8"/>
        <v>100</v>
      </c>
      <c r="W20" s="89"/>
      <c r="Y20" t="str">
        <f t="shared" si="9"/>
        <v>PERCENTUAL CORRETO</v>
      </c>
    </row>
    <row r="21" spans="1:25" x14ac:dyDescent="0.25">
      <c r="A21" s="94" t="s">
        <v>469</v>
      </c>
      <c r="B21" s="15" t="str">
        <f>ORÇAMENTO!C130</f>
        <v>ACESSIBILIDADE RAMPA INTERNA</v>
      </c>
      <c r="C21" s="16">
        <f>ORÇAMENTO!H130</f>
        <v>8408.73</v>
      </c>
      <c r="D21" s="24">
        <f t="shared" si="10"/>
        <v>4.978306461811273E-2</v>
      </c>
      <c r="E21" s="17"/>
      <c r="F21" s="16">
        <f t="shared" si="0"/>
        <v>0</v>
      </c>
      <c r="G21" s="17">
        <v>100</v>
      </c>
      <c r="H21" s="16">
        <f t="shared" si="1"/>
        <v>100</v>
      </c>
      <c r="I21" s="17"/>
      <c r="J21" s="16">
        <f t="shared" si="2"/>
        <v>100</v>
      </c>
      <c r="K21" s="17"/>
      <c r="L21" s="16">
        <f t="shared" si="3"/>
        <v>100</v>
      </c>
      <c r="M21" s="17"/>
      <c r="N21" s="16">
        <f t="shared" si="4"/>
        <v>100</v>
      </c>
      <c r="O21" s="18"/>
      <c r="P21" s="16">
        <f t="shared" si="5"/>
        <v>100</v>
      </c>
      <c r="Q21" s="18"/>
      <c r="R21" s="16">
        <f t="shared" si="6"/>
        <v>100</v>
      </c>
      <c r="S21" s="18"/>
      <c r="T21" s="16">
        <f t="shared" si="7"/>
        <v>100</v>
      </c>
      <c r="U21" s="18"/>
      <c r="V21" s="95">
        <f t="shared" si="8"/>
        <v>100</v>
      </c>
      <c r="W21" s="89"/>
      <c r="Y21" t="str">
        <f t="shared" si="9"/>
        <v>PERCENTUAL CORRETO</v>
      </c>
    </row>
    <row r="22" spans="1:25" x14ac:dyDescent="0.25">
      <c r="A22" s="94" t="s">
        <v>470</v>
      </c>
      <c r="B22" s="15" t="str">
        <f>ORÇAMENTO!C132</f>
        <v>MUDANÇA SALA ADM PARA QUARTO</v>
      </c>
      <c r="C22" s="16">
        <f>ORÇAMENTO!H132</f>
        <v>1896.92</v>
      </c>
      <c r="D22" s="24">
        <f t="shared" si="10"/>
        <v>1.123052957288323E-2</v>
      </c>
      <c r="E22" s="17"/>
      <c r="F22" s="16">
        <f t="shared" si="0"/>
        <v>0</v>
      </c>
      <c r="G22" s="17"/>
      <c r="H22" s="16">
        <f t="shared" si="1"/>
        <v>0</v>
      </c>
      <c r="I22" s="17">
        <v>100</v>
      </c>
      <c r="J22" s="16">
        <f t="shared" si="2"/>
        <v>100</v>
      </c>
      <c r="K22" s="17"/>
      <c r="L22" s="16">
        <f t="shared" si="3"/>
        <v>100</v>
      </c>
      <c r="M22" s="17"/>
      <c r="N22" s="16">
        <f t="shared" si="4"/>
        <v>100</v>
      </c>
      <c r="O22" s="18"/>
      <c r="P22" s="16">
        <f t="shared" si="5"/>
        <v>100</v>
      </c>
      <c r="Q22" s="18"/>
      <c r="R22" s="16">
        <f t="shared" si="6"/>
        <v>100</v>
      </c>
      <c r="S22" s="18"/>
      <c r="T22" s="16">
        <f t="shared" si="7"/>
        <v>100</v>
      </c>
      <c r="U22" s="18"/>
      <c r="V22" s="95">
        <f t="shared" si="8"/>
        <v>100</v>
      </c>
      <c r="W22" s="89"/>
      <c r="Y22" t="str">
        <f t="shared" si="9"/>
        <v>PERCENTUAL CORRETO</v>
      </c>
    </row>
    <row r="23" spans="1:25" x14ac:dyDescent="0.25">
      <c r="A23" s="94" t="s">
        <v>471</v>
      </c>
      <c r="B23" s="15" t="str">
        <f>ORÇAMENTO!C143</f>
        <v>PINTURA PAREDE INTERNA  COZINHA</v>
      </c>
      <c r="C23" s="16">
        <f>ORÇAMENTO!H143</f>
        <v>392.78000000000003</v>
      </c>
      <c r="D23" s="24">
        <f t="shared" si="10"/>
        <v>2.3254156240838171E-3</v>
      </c>
      <c r="E23" s="17"/>
      <c r="F23" s="16">
        <f t="shared" si="0"/>
        <v>0</v>
      </c>
      <c r="G23" s="17"/>
      <c r="H23" s="16">
        <f t="shared" si="1"/>
        <v>0</v>
      </c>
      <c r="I23" s="17">
        <v>100</v>
      </c>
      <c r="J23" s="16">
        <f t="shared" si="2"/>
        <v>100</v>
      </c>
      <c r="K23" s="17"/>
      <c r="L23" s="16">
        <f t="shared" si="3"/>
        <v>100</v>
      </c>
      <c r="M23" s="17"/>
      <c r="N23" s="16">
        <f t="shared" si="4"/>
        <v>100</v>
      </c>
      <c r="O23" s="18"/>
      <c r="P23" s="16">
        <f t="shared" si="5"/>
        <v>100</v>
      </c>
      <c r="Q23" s="18"/>
      <c r="R23" s="16">
        <f t="shared" si="6"/>
        <v>100</v>
      </c>
      <c r="S23" s="18"/>
      <c r="T23" s="16">
        <f t="shared" si="7"/>
        <v>100</v>
      </c>
      <c r="U23" s="18"/>
      <c r="V23" s="95">
        <f t="shared" si="8"/>
        <v>100</v>
      </c>
      <c r="W23" s="89"/>
      <c r="Y23" t="str">
        <f t="shared" si="9"/>
        <v>PERCENTUAL CORRETO</v>
      </c>
    </row>
    <row r="24" spans="1:25" x14ac:dyDescent="0.25">
      <c r="A24" s="94" t="s">
        <v>472</v>
      </c>
      <c r="B24" s="15" t="str">
        <f>ORÇAMENTO!C147</f>
        <v xml:space="preserve">CERCAMENTO LOTE - FUNDOS </v>
      </c>
      <c r="C24" s="16">
        <f>ORÇAMENTO!H147</f>
        <v>36543.19</v>
      </c>
      <c r="D24" s="24">
        <f t="shared" si="10"/>
        <v>0.21635038693381412</v>
      </c>
      <c r="E24" s="17"/>
      <c r="F24" s="16">
        <f t="shared" si="0"/>
        <v>0</v>
      </c>
      <c r="G24" s="17"/>
      <c r="H24" s="16">
        <f t="shared" si="1"/>
        <v>0</v>
      </c>
      <c r="I24" s="17"/>
      <c r="J24" s="16">
        <f t="shared" si="2"/>
        <v>0</v>
      </c>
      <c r="K24" s="17">
        <v>100</v>
      </c>
      <c r="L24" s="16">
        <f t="shared" si="3"/>
        <v>100</v>
      </c>
      <c r="M24" s="17"/>
      <c r="N24" s="16">
        <f t="shared" si="4"/>
        <v>100</v>
      </c>
      <c r="O24" s="18"/>
      <c r="P24" s="16">
        <f t="shared" si="5"/>
        <v>100</v>
      </c>
      <c r="Q24" s="18"/>
      <c r="R24" s="16">
        <f t="shared" si="6"/>
        <v>100</v>
      </c>
      <c r="S24" s="18"/>
      <c r="T24" s="16">
        <f t="shared" si="7"/>
        <v>100</v>
      </c>
      <c r="U24" s="18"/>
      <c r="V24" s="95">
        <f t="shared" si="8"/>
        <v>100</v>
      </c>
      <c r="W24" s="89"/>
      <c r="Y24" t="str">
        <f t="shared" si="9"/>
        <v>PERCENTUAL CORRETO</v>
      </c>
    </row>
    <row r="25" spans="1:25" x14ac:dyDescent="0.25">
      <c r="A25" s="94" t="s">
        <v>473</v>
      </c>
      <c r="B25" s="15" t="str">
        <f>ORÇAMENTO!C152</f>
        <v>CERCAMENTO LOTE - LATERAL</v>
      </c>
      <c r="C25" s="16">
        <f>ORÇAMENTO!H152</f>
        <v>12579.77</v>
      </c>
      <c r="D25" s="24">
        <f t="shared" si="10"/>
        <v>7.447729951978431E-2</v>
      </c>
      <c r="E25" s="17"/>
      <c r="F25" s="16">
        <f t="shared" si="0"/>
        <v>0</v>
      </c>
      <c r="G25" s="17"/>
      <c r="H25" s="16">
        <f t="shared" si="1"/>
        <v>0</v>
      </c>
      <c r="I25" s="17"/>
      <c r="J25" s="16">
        <f t="shared" si="2"/>
        <v>0</v>
      </c>
      <c r="K25" s="17">
        <v>100</v>
      </c>
      <c r="L25" s="16">
        <f t="shared" si="3"/>
        <v>100</v>
      </c>
      <c r="M25" s="17"/>
      <c r="N25" s="16">
        <f t="shared" si="4"/>
        <v>100</v>
      </c>
      <c r="O25" s="18"/>
      <c r="P25" s="16">
        <f t="shared" si="5"/>
        <v>100</v>
      </c>
      <c r="Q25" s="18"/>
      <c r="R25" s="16">
        <f t="shared" si="6"/>
        <v>100</v>
      </c>
      <c r="S25" s="18"/>
      <c r="T25" s="16">
        <f t="shared" si="7"/>
        <v>100</v>
      </c>
      <c r="U25" s="18"/>
      <c r="V25" s="95">
        <f t="shared" si="8"/>
        <v>100</v>
      </c>
      <c r="W25" s="89"/>
      <c r="Y25" t="str">
        <f t="shared" si="9"/>
        <v>PERCENTUAL CORRETO</v>
      </c>
    </row>
    <row r="26" spans="1:25" x14ac:dyDescent="0.25">
      <c r="A26" s="94" t="s">
        <v>474</v>
      </c>
      <c r="B26" s="15" t="str">
        <f>ORÇAMENTO!C160</f>
        <v>CERCAMENTO LOTE - PORTÃO DA FRENTE</v>
      </c>
      <c r="C26" s="16">
        <f>ORÇAMENTO!H160</f>
        <v>7158.95</v>
      </c>
      <c r="D26" s="24">
        <f t="shared" si="10"/>
        <v>4.2383864203968752E-2</v>
      </c>
      <c r="E26" s="17"/>
      <c r="F26" s="16">
        <f t="shared" si="0"/>
        <v>0</v>
      </c>
      <c r="G26" s="17"/>
      <c r="H26" s="16">
        <f t="shared" si="1"/>
        <v>0</v>
      </c>
      <c r="I26" s="17"/>
      <c r="J26" s="16">
        <f t="shared" si="2"/>
        <v>0</v>
      </c>
      <c r="K26" s="17"/>
      <c r="L26" s="16">
        <f t="shared" si="3"/>
        <v>0</v>
      </c>
      <c r="M26" s="17">
        <v>100</v>
      </c>
      <c r="N26" s="16">
        <f t="shared" si="4"/>
        <v>100</v>
      </c>
      <c r="O26" s="18"/>
      <c r="P26" s="16">
        <f t="shared" si="5"/>
        <v>100</v>
      </c>
      <c r="Q26" s="18"/>
      <c r="R26" s="16">
        <f t="shared" si="6"/>
        <v>100</v>
      </c>
      <c r="S26" s="18"/>
      <c r="T26" s="16">
        <f t="shared" si="7"/>
        <v>100</v>
      </c>
      <c r="U26" s="18"/>
      <c r="V26" s="95">
        <f t="shared" si="8"/>
        <v>100</v>
      </c>
      <c r="W26" s="89"/>
      <c r="Y26" t="str">
        <f t="shared" si="9"/>
        <v>PERCENTUAL CORRETO</v>
      </c>
    </row>
    <row r="27" spans="1:25" x14ac:dyDescent="0.25">
      <c r="A27" s="94" t="s">
        <v>475</v>
      </c>
      <c r="B27" s="15" t="str">
        <f>ORÇAMENTO!C162</f>
        <v>CALÇADAS</v>
      </c>
      <c r="C27" s="16">
        <f>ORÇAMENTO!H162</f>
        <v>8530.3499999999985</v>
      </c>
      <c r="D27" s="24">
        <f t="shared" si="10"/>
        <v>5.0503103948529429E-2</v>
      </c>
      <c r="E27" s="17"/>
      <c r="F27" s="16">
        <f t="shared" si="0"/>
        <v>0</v>
      </c>
      <c r="G27" s="17"/>
      <c r="H27" s="16">
        <f t="shared" si="1"/>
        <v>0</v>
      </c>
      <c r="I27" s="17"/>
      <c r="J27" s="16">
        <f t="shared" si="2"/>
        <v>0</v>
      </c>
      <c r="K27" s="17"/>
      <c r="L27" s="16">
        <f t="shared" si="3"/>
        <v>0</v>
      </c>
      <c r="M27" s="17">
        <v>100</v>
      </c>
      <c r="N27" s="16">
        <f t="shared" si="4"/>
        <v>100</v>
      </c>
      <c r="O27" s="18"/>
      <c r="P27" s="16">
        <f t="shared" si="5"/>
        <v>100</v>
      </c>
      <c r="Q27" s="18"/>
      <c r="R27" s="16">
        <f t="shared" si="6"/>
        <v>100</v>
      </c>
      <c r="S27" s="18"/>
      <c r="T27" s="16">
        <f t="shared" si="7"/>
        <v>100</v>
      </c>
      <c r="U27" s="18"/>
      <c r="V27" s="95">
        <f t="shared" si="8"/>
        <v>100</v>
      </c>
      <c r="W27" s="89"/>
      <c r="Y27" t="str">
        <f t="shared" si="9"/>
        <v>PERCENTUAL CORRETO</v>
      </c>
    </row>
    <row r="28" spans="1:25" hidden="1" x14ac:dyDescent="0.25">
      <c r="A28" s="94">
        <v>12</v>
      </c>
      <c r="B28" s="15"/>
      <c r="C28" s="16"/>
      <c r="D28" s="24">
        <f t="shared" si="10"/>
        <v>0</v>
      </c>
      <c r="E28" s="17"/>
      <c r="F28" s="16">
        <f t="shared" si="0"/>
        <v>0</v>
      </c>
      <c r="G28" s="17"/>
      <c r="H28" s="16">
        <f t="shared" si="1"/>
        <v>0</v>
      </c>
      <c r="I28" s="17"/>
      <c r="J28" s="16">
        <f t="shared" si="2"/>
        <v>0</v>
      </c>
      <c r="K28" s="17"/>
      <c r="L28" s="16">
        <f t="shared" si="3"/>
        <v>0</v>
      </c>
      <c r="M28" s="17"/>
      <c r="N28" s="16">
        <f t="shared" si="4"/>
        <v>0</v>
      </c>
      <c r="O28" s="18"/>
      <c r="P28" s="16">
        <f t="shared" si="5"/>
        <v>0</v>
      </c>
      <c r="Q28" s="18"/>
      <c r="R28" s="16">
        <f t="shared" si="6"/>
        <v>0</v>
      </c>
      <c r="S28" s="18"/>
      <c r="T28" s="16">
        <f t="shared" si="7"/>
        <v>0</v>
      </c>
      <c r="U28" s="18"/>
      <c r="V28" s="95">
        <f t="shared" si="8"/>
        <v>0</v>
      </c>
      <c r="W28" s="89"/>
      <c r="Y28" t="str">
        <f t="shared" si="9"/>
        <v>REVER PERCENTUAL ATÉ ATINGIR 100%- CASO NECESSÁRIO</v>
      </c>
    </row>
    <row r="29" spans="1:25" hidden="1" x14ac:dyDescent="0.25">
      <c r="A29" s="94">
        <v>13</v>
      </c>
      <c r="B29" s="15"/>
      <c r="C29" s="16"/>
      <c r="D29" s="24">
        <f t="shared" si="10"/>
        <v>0</v>
      </c>
      <c r="E29" s="17"/>
      <c r="F29" s="16">
        <f t="shared" si="0"/>
        <v>0</v>
      </c>
      <c r="G29" s="17"/>
      <c r="H29" s="16">
        <f t="shared" si="1"/>
        <v>0</v>
      </c>
      <c r="I29" s="17"/>
      <c r="J29" s="16">
        <f t="shared" si="2"/>
        <v>0</v>
      </c>
      <c r="K29" s="17"/>
      <c r="L29" s="16">
        <f t="shared" si="3"/>
        <v>0</v>
      </c>
      <c r="M29" s="17"/>
      <c r="N29" s="16">
        <f t="shared" si="4"/>
        <v>0</v>
      </c>
      <c r="O29" s="18"/>
      <c r="P29" s="16">
        <f t="shared" si="5"/>
        <v>0</v>
      </c>
      <c r="Q29" s="18"/>
      <c r="R29" s="16">
        <f t="shared" si="6"/>
        <v>0</v>
      </c>
      <c r="S29" s="18"/>
      <c r="T29" s="16">
        <f t="shared" si="7"/>
        <v>0</v>
      </c>
      <c r="U29" s="18"/>
      <c r="V29" s="95">
        <f t="shared" si="8"/>
        <v>0</v>
      </c>
      <c r="W29" s="89"/>
      <c r="Y29" t="str">
        <f t="shared" si="9"/>
        <v>REVER PERCENTUAL ATÉ ATINGIR 100%- CASO NECESSÁRIO</v>
      </c>
    </row>
    <row r="30" spans="1:25" hidden="1" x14ac:dyDescent="0.25">
      <c r="A30" s="94">
        <v>14</v>
      </c>
      <c r="B30" s="15"/>
      <c r="C30" s="16"/>
      <c r="D30" s="24">
        <f t="shared" si="10"/>
        <v>0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/>
      <c r="R30" s="16">
        <f t="shared" si="6"/>
        <v>0</v>
      </c>
      <c r="S30" s="18"/>
      <c r="T30" s="16">
        <f t="shared" si="7"/>
        <v>0</v>
      </c>
      <c r="U30" s="18"/>
      <c r="V30" s="95">
        <f t="shared" si="8"/>
        <v>0</v>
      </c>
      <c r="W30" s="89"/>
      <c r="Y30" t="str">
        <f t="shared" si="9"/>
        <v>REVER PERCENTUAL ATÉ ATINGIR 100%- CASO NECESSÁRIO</v>
      </c>
    </row>
    <row r="31" spans="1:25" hidden="1" x14ac:dyDescent="0.25">
      <c r="A31" s="94">
        <v>15</v>
      </c>
      <c r="B31" s="15"/>
      <c r="C31" s="16"/>
      <c r="D31" s="24">
        <f t="shared" si="10"/>
        <v>0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6">
        <f t="shared" si="6"/>
        <v>0</v>
      </c>
      <c r="S31" s="18"/>
      <c r="T31" s="16">
        <f t="shared" si="7"/>
        <v>0</v>
      </c>
      <c r="U31" s="18"/>
      <c r="V31" s="95">
        <f t="shared" si="8"/>
        <v>0</v>
      </c>
      <c r="W31" s="89"/>
      <c r="Y31" t="str">
        <f t="shared" si="9"/>
        <v>REVER PERCENTUAL ATÉ ATINGIR 100%- CASO NECESSÁRIO</v>
      </c>
    </row>
    <row r="32" spans="1:25" hidden="1" x14ac:dyDescent="0.25">
      <c r="A32" s="94">
        <v>16</v>
      </c>
      <c r="B32" s="15"/>
      <c r="C32" s="16"/>
      <c r="D32" s="24">
        <f t="shared" si="10"/>
        <v>0</v>
      </c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/>
      <c r="L32" s="16">
        <f t="shared" si="3"/>
        <v>0</v>
      </c>
      <c r="M32" s="17"/>
      <c r="N32" s="16">
        <f t="shared" si="4"/>
        <v>0</v>
      </c>
      <c r="O32" s="18"/>
      <c r="P32" s="16">
        <f t="shared" si="5"/>
        <v>0</v>
      </c>
      <c r="Q32" s="18"/>
      <c r="R32" s="16">
        <f t="shared" si="6"/>
        <v>0</v>
      </c>
      <c r="S32" s="18"/>
      <c r="T32" s="16">
        <f t="shared" si="7"/>
        <v>0</v>
      </c>
      <c r="U32" s="18"/>
      <c r="V32" s="95">
        <f t="shared" si="8"/>
        <v>0</v>
      </c>
      <c r="W32" s="89"/>
      <c r="Y32" t="str">
        <f t="shared" si="9"/>
        <v>REVER PERCENTUAL ATÉ ATINGIR 100%- CASO NECESSÁRIO</v>
      </c>
    </row>
    <row r="33" spans="1:25" hidden="1" x14ac:dyDescent="0.25">
      <c r="A33" s="94">
        <v>17</v>
      </c>
      <c r="B33" s="15"/>
      <c r="C33" s="16"/>
      <c r="D33" s="24">
        <f t="shared" si="10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6">
        <f t="shared" si="6"/>
        <v>0</v>
      </c>
      <c r="S33" s="18"/>
      <c r="T33" s="16">
        <f t="shared" si="7"/>
        <v>0</v>
      </c>
      <c r="U33" s="18"/>
      <c r="V33" s="95">
        <f t="shared" si="8"/>
        <v>0</v>
      </c>
      <c r="W33" s="89"/>
      <c r="Y33" t="str">
        <f t="shared" si="9"/>
        <v>REVER PERCENTUAL ATÉ ATINGIR 100%- CASO NECESSÁRIO</v>
      </c>
    </row>
    <row r="34" spans="1:25" hidden="1" x14ac:dyDescent="0.25">
      <c r="A34" s="94">
        <v>18</v>
      </c>
      <c r="B34" s="15"/>
      <c r="C34" s="16"/>
      <c r="D34" s="24">
        <f t="shared" si="10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6">
        <f t="shared" si="6"/>
        <v>0</v>
      </c>
      <c r="S34" s="18"/>
      <c r="T34" s="16">
        <f t="shared" si="7"/>
        <v>0</v>
      </c>
      <c r="U34" s="18"/>
      <c r="V34" s="95">
        <f t="shared" si="8"/>
        <v>0</v>
      </c>
      <c r="W34" s="89"/>
      <c r="Y34" t="str">
        <f t="shared" si="9"/>
        <v>REVER PERCENTUAL ATÉ ATINGIR 100%- CASO NECESSÁRIO</v>
      </c>
    </row>
    <row r="35" spans="1:25" hidden="1" x14ac:dyDescent="0.25">
      <c r="A35" s="94">
        <v>19</v>
      </c>
      <c r="B35" s="15"/>
      <c r="C35" s="16"/>
      <c r="D35" s="24">
        <f t="shared" si="10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6">
        <f t="shared" si="6"/>
        <v>0</v>
      </c>
      <c r="S35" s="18"/>
      <c r="T35" s="16">
        <f t="shared" si="7"/>
        <v>0</v>
      </c>
      <c r="U35" s="18"/>
      <c r="V35" s="95">
        <f t="shared" si="8"/>
        <v>0</v>
      </c>
      <c r="W35" s="89"/>
      <c r="Y35" t="str">
        <f t="shared" si="9"/>
        <v>REVER PERCENTUAL ATÉ ATINGIR 100%- CASO NECESSÁRIO</v>
      </c>
    </row>
    <row r="36" spans="1:25" hidden="1" x14ac:dyDescent="0.25">
      <c r="A36" s="94">
        <v>20</v>
      </c>
      <c r="B36" s="15"/>
      <c r="C36" s="16"/>
      <c r="D36" s="24">
        <f t="shared" si="10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6">
        <f t="shared" si="6"/>
        <v>0</v>
      </c>
      <c r="S36" s="18"/>
      <c r="T36" s="16">
        <f t="shared" si="7"/>
        <v>0</v>
      </c>
      <c r="U36" s="18"/>
      <c r="V36" s="95">
        <f t="shared" si="8"/>
        <v>0</v>
      </c>
      <c r="W36" s="89"/>
      <c r="Y36" t="str">
        <f t="shared" si="9"/>
        <v>REVER PERCENTUAL ATÉ ATINGIR 100%- CASO NECESSÁRIO</v>
      </c>
    </row>
    <row r="37" spans="1:25" hidden="1" x14ac:dyDescent="0.25">
      <c r="A37" s="94">
        <v>21</v>
      </c>
      <c r="B37" s="15"/>
      <c r="C37" s="16"/>
      <c r="D37" s="24">
        <f t="shared" si="10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6">
        <f t="shared" si="6"/>
        <v>0</v>
      </c>
      <c r="S37" s="18"/>
      <c r="T37" s="16">
        <f t="shared" si="7"/>
        <v>0</v>
      </c>
      <c r="U37" s="18"/>
      <c r="V37" s="95">
        <f t="shared" si="8"/>
        <v>0</v>
      </c>
      <c r="W37" s="89"/>
      <c r="Y37" t="str">
        <f t="shared" si="9"/>
        <v>REVER PERCENTUAL ATÉ ATINGIR 100%- CASO NECESSÁRIO</v>
      </c>
    </row>
    <row r="38" spans="1:25" hidden="1" x14ac:dyDescent="0.25">
      <c r="A38" s="94">
        <v>22</v>
      </c>
      <c r="B38" s="15"/>
      <c r="C38" s="16"/>
      <c r="D38" s="24">
        <f t="shared" si="10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6">
        <f t="shared" si="6"/>
        <v>0</v>
      </c>
      <c r="S38" s="18"/>
      <c r="T38" s="16">
        <f t="shared" si="7"/>
        <v>0</v>
      </c>
      <c r="U38" s="18"/>
      <c r="V38" s="95">
        <f t="shared" si="8"/>
        <v>0</v>
      </c>
      <c r="W38" s="89"/>
      <c r="Y38" t="str">
        <f t="shared" si="9"/>
        <v>REVER PERCENTUAL ATÉ ATINGIR 100%- CASO NECESSÁRIO</v>
      </c>
    </row>
    <row r="39" spans="1:25" hidden="1" x14ac:dyDescent="0.25">
      <c r="A39" s="94">
        <v>23</v>
      </c>
      <c r="B39" s="15"/>
      <c r="C39" s="16"/>
      <c r="D39" s="24">
        <f t="shared" si="10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16">
        <f t="shared" si="7"/>
        <v>0</v>
      </c>
      <c r="U39" s="18"/>
      <c r="V39" s="95">
        <f t="shared" si="8"/>
        <v>0</v>
      </c>
      <c r="W39" s="89"/>
      <c r="Y39" t="str">
        <f t="shared" si="9"/>
        <v>REVER PERCENTUAL ATÉ ATINGIR 100%- CASO NECESSÁRIO</v>
      </c>
    </row>
    <row r="40" spans="1:25" hidden="1" x14ac:dyDescent="0.25">
      <c r="A40" s="94">
        <v>24</v>
      </c>
      <c r="B40" s="15"/>
      <c r="C40" s="16"/>
      <c r="D40" s="24">
        <f t="shared" si="10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16">
        <f t="shared" si="7"/>
        <v>0</v>
      </c>
      <c r="U40" s="18"/>
      <c r="V40" s="95">
        <f t="shared" si="8"/>
        <v>0</v>
      </c>
      <c r="W40" s="89"/>
      <c r="Y40" t="str">
        <f t="shared" si="9"/>
        <v>REVER PERCENTUAL ATÉ ATINGIR 100%- CASO NECESSÁRIO</v>
      </c>
    </row>
    <row r="41" spans="1:25" hidden="1" x14ac:dyDescent="0.25">
      <c r="A41" s="94">
        <v>25</v>
      </c>
      <c r="B41" s="15"/>
      <c r="C41" s="16"/>
      <c r="D41" s="24">
        <f t="shared" si="10"/>
        <v>0</v>
      </c>
      <c r="E41" s="17"/>
      <c r="F41" s="16">
        <f t="shared" ref="F41:F43" si="11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16">
        <f>R41+S41</f>
        <v>0</v>
      </c>
      <c r="U41" s="18"/>
      <c r="V41" s="95">
        <f>T41+U41</f>
        <v>0</v>
      </c>
      <c r="W41" s="89"/>
      <c r="Y41" t="str">
        <f t="shared" si="9"/>
        <v>REVER PERCENTUAL ATÉ ATINGIR 100%- CASO NECESSÁRIO</v>
      </c>
    </row>
    <row r="42" spans="1:25" hidden="1" x14ac:dyDescent="0.25">
      <c r="A42" s="94">
        <v>26</v>
      </c>
      <c r="B42" s="15"/>
      <c r="C42" s="16"/>
      <c r="D42" s="24">
        <f t="shared" si="10"/>
        <v>0</v>
      </c>
      <c r="E42" s="17"/>
      <c r="F42" s="16">
        <f t="shared" si="11"/>
        <v>0</v>
      </c>
      <c r="G42" s="17"/>
      <c r="H42" s="16">
        <f t="shared" ref="H42" si="12">F42+G42</f>
        <v>0</v>
      </c>
      <c r="I42" s="17"/>
      <c r="J42" s="16">
        <f t="shared" ref="J42" si="13">H42+I42</f>
        <v>0</v>
      </c>
      <c r="K42" s="17"/>
      <c r="L42" s="16">
        <f t="shared" ref="L42" si="14">J42+K42</f>
        <v>0</v>
      </c>
      <c r="M42" s="17"/>
      <c r="N42" s="16">
        <f t="shared" ref="N42" si="15">L42+M42</f>
        <v>0</v>
      </c>
      <c r="O42" s="18"/>
      <c r="P42" s="16">
        <f t="shared" ref="P42" si="16">N42+O42</f>
        <v>0</v>
      </c>
      <c r="Q42" s="18"/>
      <c r="R42" s="16">
        <f t="shared" ref="R42:R43" si="17">P42+Q42</f>
        <v>0</v>
      </c>
      <c r="S42" s="18"/>
      <c r="T42" s="16">
        <f t="shared" ref="T42:T43" si="18">R42+S42</f>
        <v>0</v>
      </c>
      <c r="U42" s="18"/>
      <c r="V42" s="95">
        <f t="shared" ref="V42:V43" si="19">T42+U42</f>
        <v>0</v>
      </c>
      <c r="W42" s="89"/>
      <c r="Y42" t="str">
        <f t="shared" si="9"/>
        <v>REVER PERCENTUAL ATÉ ATINGIR 100%- CASO NECESSÁRIO</v>
      </c>
    </row>
    <row r="43" spans="1:25" x14ac:dyDescent="0.25">
      <c r="A43" s="94"/>
      <c r="B43" s="15"/>
      <c r="C43" s="16"/>
      <c r="D43" s="85">
        <f>((C43*100)/$C$45)/100</f>
        <v>0</v>
      </c>
      <c r="E43" s="17"/>
      <c r="F43" s="16">
        <f t="shared" si="11"/>
        <v>0</v>
      </c>
      <c r="G43" s="17"/>
      <c r="H43" s="16">
        <f t="shared" ref="H43" si="20">F43+G43</f>
        <v>0</v>
      </c>
      <c r="I43" s="17"/>
      <c r="J43" s="16">
        <f t="shared" ref="J43" si="21">H43+I43</f>
        <v>0</v>
      </c>
      <c r="K43" s="80"/>
      <c r="L43" s="16">
        <f t="shared" ref="L43" si="22">J43+K43</f>
        <v>0</v>
      </c>
      <c r="M43" s="80"/>
      <c r="N43" s="16">
        <f t="shared" ref="N43" si="23">L43+M43</f>
        <v>0</v>
      </c>
      <c r="O43" s="81"/>
      <c r="P43" s="16">
        <f t="shared" ref="P43" si="24">N43+O43</f>
        <v>0</v>
      </c>
      <c r="Q43" s="81"/>
      <c r="R43" s="16">
        <f t="shared" si="17"/>
        <v>0</v>
      </c>
      <c r="S43" s="81"/>
      <c r="T43" s="16">
        <f t="shared" si="18"/>
        <v>0</v>
      </c>
      <c r="U43" s="81"/>
      <c r="V43" s="95">
        <f t="shared" si="19"/>
        <v>0</v>
      </c>
      <c r="W43" s="89"/>
    </row>
    <row r="44" spans="1:25" x14ac:dyDescent="0.25">
      <c r="A44" s="96"/>
      <c r="B44" s="19" t="s">
        <v>26</v>
      </c>
      <c r="C44" s="25">
        <f>C45/SUM(C17:C42)</f>
        <v>1</v>
      </c>
      <c r="D44" s="25">
        <f>SUM(D17:D43)</f>
        <v>1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1.0410613055292291E-2</v>
      </c>
      <c r="F44" s="26">
        <f>E44</f>
        <v>1.0410613055292291E-2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0.10335210811317724</v>
      </c>
      <c r="H44" s="26">
        <f>F44+G44</f>
        <v>0.11376272116846953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0.32085815758027014</v>
      </c>
      <c r="J44" s="26">
        <f>H44+I44</f>
        <v>0.43462087874873967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0.29082768645359841</v>
      </c>
      <c r="L44" s="26">
        <f>J44+K44</f>
        <v>0.72544856520233814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9.2886968152498181E-2</v>
      </c>
      <c r="N44" s="26">
        <f>L44+M44</f>
        <v>0.81833553335483633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0.18166446664516375</v>
      </c>
      <c r="P44" s="26">
        <f>N44+O44</f>
        <v>1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6">
        <f>P44+Q44</f>
        <v>1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6">
        <f>R44+S44</f>
        <v>1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6">
        <f>T44+U44</f>
        <v>1</v>
      </c>
      <c r="W44" s="90"/>
    </row>
    <row r="45" spans="1:25" x14ac:dyDescent="0.25">
      <c r="A45" s="97"/>
      <c r="B45" s="21" t="s">
        <v>27</v>
      </c>
      <c r="C45" s="20">
        <f>SUM(C17:C43)</f>
        <v>168907.44000000003</v>
      </c>
      <c r="D45" s="25">
        <f>D44</f>
        <v>1</v>
      </c>
      <c r="E45" s="137">
        <f>($C$45*E44)</f>
        <v>1758.4299999999996</v>
      </c>
      <c r="F45" s="137"/>
      <c r="G45" s="137">
        <f>($C$45*G44)</f>
        <v>17456.940000000002</v>
      </c>
      <c r="H45" s="137"/>
      <c r="I45" s="137">
        <f t="shared" ref="I45" si="25">($C$45*I44)</f>
        <v>54195.330000000031</v>
      </c>
      <c r="J45" s="137"/>
      <c r="K45" s="137">
        <f t="shared" ref="K45" si="26">($C$45*K44)</f>
        <v>49122.959999999992</v>
      </c>
      <c r="L45" s="137"/>
      <c r="M45" s="137">
        <f t="shared" ref="M45" si="27">($C$45*M44)</f>
        <v>15689.300000000001</v>
      </c>
      <c r="N45" s="137"/>
      <c r="O45" s="137">
        <f t="shared" ref="O45" si="28">($C$45*O44)</f>
        <v>30684.480000000003</v>
      </c>
      <c r="P45" s="137"/>
      <c r="Q45" s="137">
        <f t="shared" ref="Q45" si="29">($C$45*Q44)</f>
        <v>0</v>
      </c>
      <c r="R45" s="137"/>
      <c r="S45" s="137">
        <f t="shared" ref="S45" si="30">($C$45*S44)</f>
        <v>0</v>
      </c>
      <c r="T45" s="137"/>
      <c r="U45" s="137">
        <f t="shared" ref="U45" si="31">($C$45*U44)</f>
        <v>0</v>
      </c>
      <c r="V45" s="141"/>
      <c r="W45" s="91"/>
    </row>
    <row r="46" spans="1:25" ht="15.75" thickBot="1" x14ac:dyDescent="0.3">
      <c r="A46" s="98"/>
      <c r="B46" s="99" t="s">
        <v>28</v>
      </c>
      <c r="C46" s="100"/>
      <c r="D46" s="100"/>
      <c r="E46" s="138">
        <f>E45</f>
        <v>1758.4299999999996</v>
      </c>
      <c r="F46" s="138"/>
      <c r="G46" s="138">
        <f>G45+E46</f>
        <v>19215.370000000003</v>
      </c>
      <c r="H46" s="138"/>
      <c r="I46" s="138">
        <f t="shared" ref="I46" si="32">I45+G46</f>
        <v>73410.700000000041</v>
      </c>
      <c r="J46" s="138"/>
      <c r="K46" s="138">
        <f t="shared" ref="K46" si="33">K45+I46</f>
        <v>122533.66000000003</v>
      </c>
      <c r="L46" s="138"/>
      <c r="M46" s="138">
        <f t="shared" ref="M46" si="34">M45+K46</f>
        <v>138222.96000000002</v>
      </c>
      <c r="N46" s="138"/>
      <c r="O46" s="138">
        <f t="shared" ref="O46" si="35">O45+M46</f>
        <v>168907.44000000003</v>
      </c>
      <c r="P46" s="138"/>
      <c r="Q46" s="138">
        <f t="shared" ref="Q46" si="36">Q45+O46</f>
        <v>168907.44000000003</v>
      </c>
      <c r="R46" s="138"/>
      <c r="S46" s="138">
        <f t="shared" ref="S46" si="37">S45+Q46</f>
        <v>168907.44000000003</v>
      </c>
      <c r="T46" s="138"/>
      <c r="U46" s="138">
        <f t="shared" ref="U46" si="38">U45+S46</f>
        <v>168907.44000000003</v>
      </c>
      <c r="V46" s="142"/>
      <c r="W46" s="91"/>
    </row>
    <row r="48" spans="1:25" x14ac:dyDescent="0.25">
      <c r="A48" s="82"/>
      <c r="B48" s="82"/>
      <c r="C48" s="23"/>
      <c r="D48" s="82"/>
      <c r="E48" s="82"/>
      <c r="F48" s="82"/>
      <c r="G48" s="82"/>
      <c r="H48" s="82"/>
      <c r="I48" s="82"/>
      <c r="J48" s="82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spans="1:23" x14ac:dyDescent="0.25">
      <c r="A49" s="121">
        <v>45408</v>
      </c>
      <c r="B49" s="23"/>
      <c r="C49" s="23"/>
      <c r="D49" s="23" t="s">
        <v>498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spans="1:2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spans="1:23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spans="1:23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spans="1:23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1:23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</sheetData>
  <sheetProtection algorithmName="SHA-512" hashValue="2Ht2rvlAMdGUI3QYIYY1ZDgdBQJhR+9a0H8p4BPCQHlTPedvN6fdlIYfUgmGzRFPtsUU1WVWOp6P8vRn10jxdQ==" saltValue="7gtM0mNgdJrLys9cfik5Xw==" spinCount="100000" sheet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F17:F43 H17:H43 J17:J43 L17:L43 N17:N43 P17:P43 R17:R43 T17:T43 V17:W43">
    <cfRule type="cellIs" dxfId="11" priority="8" operator="equal">
      <formula>0</formula>
    </cfRule>
  </conditionalFormatting>
  <conditionalFormatting sqref="F17:F43 P17:P43 R17:R43 T17:T43 V17:V43">
    <cfRule type="cellIs" dxfId="10" priority="19" stopIfTrue="1" operator="equal">
      <formula>D17+F17-100</formula>
    </cfRule>
  </conditionalFormatting>
  <conditionalFormatting sqref="H17:H43">
    <cfRule type="cellIs" dxfId="9" priority="15" stopIfTrue="1" operator="equal">
      <formula>F17+H17-100</formula>
    </cfRule>
  </conditionalFormatting>
  <conditionalFormatting sqref="J17:J43">
    <cfRule type="cellIs" dxfId="8" priority="16" stopIfTrue="1" operator="equal">
      <formula>H17+J17-100</formula>
    </cfRule>
  </conditionalFormatting>
  <conditionalFormatting sqref="L17:L43">
    <cfRule type="cellIs" dxfId="7" priority="17" stopIfTrue="1" operator="equal">
      <formula>J17+L17-100</formula>
    </cfRule>
  </conditionalFormatting>
  <conditionalFormatting sqref="N17:N43">
    <cfRule type="cellIs" dxfId="6" priority="18" stopIfTrue="1" operator="equal">
      <formula>L17+N17-100</formula>
    </cfRule>
  </conditionalFormatting>
  <conditionalFormatting sqref="W17:W43">
    <cfRule type="cellIs" dxfId="5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topLeftCell="A10" workbookViewId="0">
      <selection activeCell="I21" sqref="I21"/>
    </sheetView>
  </sheetViews>
  <sheetFormatPr defaultRowHeight="15" x14ac:dyDescent="0.25"/>
  <cols>
    <col min="1" max="1" width="42.5703125" bestFit="1" customWidth="1"/>
    <col min="2" max="2" width="25.5703125" customWidth="1"/>
    <col min="4" max="4" width="6.7109375" bestFit="1" customWidth="1"/>
    <col min="5" max="5" width="12" bestFit="1" customWidth="1"/>
  </cols>
  <sheetData>
    <row r="1" spans="1:5" x14ac:dyDescent="0.25">
      <c r="A1" s="40"/>
      <c r="B1" s="40"/>
      <c r="C1" s="40"/>
      <c r="D1" s="40"/>
      <c r="E1" s="40"/>
    </row>
    <row r="2" spans="1:5" x14ac:dyDescent="0.25">
      <c r="A2" s="40"/>
      <c r="B2" s="40"/>
      <c r="C2" s="40"/>
      <c r="D2" s="40"/>
      <c r="E2" s="40"/>
    </row>
    <row r="3" spans="1:5" x14ac:dyDescent="0.25">
      <c r="A3" s="40"/>
      <c r="B3" s="40"/>
      <c r="C3" s="40"/>
      <c r="D3" s="40"/>
      <c r="E3" s="40"/>
    </row>
    <row r="4" spans="1:5" x14ac:dyDescent="0.25">
      <c r="A4" s="40"/>
      <c r="B4" s="40"/>
      <c r="C4" s="40"/>
      <c r="D4" s="40"/>
      <c r="E4" s="40"/>
    </row>
    <row r="5" spans="1:5" x14ac:dyDescent="0.25">
      <c r="A5" s="40"/>
      <c r="B5" s="40"/>
      <c r="C5" s="40"/>
      <c r="D5" s="40"/>
      <c r="E5" s="40"/>
    </row>
    <row r="6" spans="1:5" x14ac:dyDescent="0.25">
      <c r="A6" s="40"/>
      <c r="B6" s="40"/>
      <c r="C6" s="40"/>
      <c r="D6" s="40"/>
      <c r="E6" s="40"/>
    </row>
    <row r="7" spans="1:5" x14ac:dyDescent="0.25">
      <c r="A7" s="40"/>
      <c r="B7" s="40"/>
      <c r="C7" s="40"/>
      <c r="D7" s="40"/>
      <c r="E7" s="40"/>
    </row>
    <row r="8" spans="1:5" x14ac:dyDescent="0.25">
      <c r="A8" s="158" t="s">
        <v>49</v>
      </c>
      <c r="B8" s="158"/>
      <c r="C8" s="158"/>
      <c r="D8" s="40"/>
      <c r="E8" s="57" t="s">
        <v>50</v>
      </c>
    </row>
    <row r="9" spans="1:5" x14ac:dyDescent="0.25">
      <c r="A9" s="40"/>
      <c r="B9" s="76"/>
      <c r="C9" s="76"/>
      <c r="D9" s="76"/>
      <c r="E9" s="77" t="s">
        <v>51</v>
      </c>
    </row>
    <row r="10" spans="1:5" x14ac:dyDescent="0.25">
      <c r="A10" s="40"/>
      <c r="B10" s="40"/>
      <c r="C10" s="40"/>
      <c r="D10" s="40"/>
      <c r="E10" s="40"/>
    </row>
    <row r="11" spans="1:5" x14ac:dyDescent="0.25">
      <c r="A11" s="78" t="s">
        <v>31</v>
      </c>
      <c r="B11" s="78" t="s">
        <v>61</v>
      </c>
      <c r="C11" s="167" t="s">
        <v>32</v>
      </c>
      <c r="D11" s="168"/>
      <c r="E11" s="169"/>
    </row>
    <row r="12" spans="1:5" x14ac:dyDescent="0.25">
      <c r="A12" s="33"/>
      <c r="B12" s="33"/>
      <c r="C12" s="170" t="str">
        <f>Import.Município</f>
        <v>CORONEL VIVIDA - PR</v>
      </c>
      <c r="D12" s="171"/>
      <c r="E12" s="172"/>
    </row>
    <row r="13" spans="1:5" x14ac:dyDescent="0.25">
      <c r="A13" s="34"/>
      <c r="B13" s="34"/>
      <c r="C13" s="35"/>
      <c r="D13" s="34"/>
      <c r="E13" s="34"/>
    </row>
    <row r="14" spans="1:5" x14ac:dyDescent="0.25">
      <c r="A14" s="79" t="s">
        <v>33</v>
      </c>
      <c r="B14" s="159" t="s">
        <v>499</v>
      </c>
      <c r="C14" s="161" t="s">
        <v>500</v>
      </c>
      <c r="D14" s="162"/>
      <c r="E14" s="163"/>
    </row>
    <row r="15" spans="1:5" x14ac:dyDescent="0.25">
      <c r="A15" s="36" t="s">
        <v>52</v>
      </c>
      <c r="B15" s="160"/>
      <c r="C15" s="164"/>
      <c r="D15" s="165"/>
      <c r="E15" s="166"/>
    </row>
    <row r="16" spans="1:5" x14ac:dyDescent="0.25">
      <c r="A16" s="37"/>
      <c r="B16" s="37"/>
      <c r="C16" s="38"/>
      <c r="D16" s="38"/>
      <c r="E16" s="37"/>
    </row>
    <row r="17" spans="1:14" x14ac:dyDescent="0.25">
      <c r="A17" s="39" t="s">
        <v>34</v>
      </c>
      <c r="B17" s="37"/>
      <c r="C17" s="38"/>
      <c r="D17" s="38"/>
      <c r="E17" s="37"/>
    </row>
    <row r="18" spans="1:14" x14ac:dyDescent="0.25">
      <c r="A18" s="155" t="s">
        <v>477</v>
      </c>
      <c r="B18" s="155"/>
      <c r="C18" s="155"/>
      <c r="D18" s="155"/>
      <c r="E18" s="155"/>
    </row>
    <row r="19" spans="1:14" hidden="1" x14ac:dyDescent="0.25">
      <c r="B19" s="37"/>
      <c r="C19" s="38"/>
      <c r="D19" s="38"/>
      <c r="E19" s="37"/>
      <c r="J19" s="120">
        <v>1</v>
      </c>
    </row>
    <row r="20" spans="1:14" hidden="1" x14ac:dyDescent="0.25">
      <c r="A20" s="154" t="s">
        <v>35</v>
      </c>
      <c r="B20" s="154"/>
      <c r="C20" s="154"/>
      <c r="D20" s="154"/>
      <c r="E20" s="154"/>
    </row>
    <row r="21" spans="1:14" x14ac:dyDescent="0.25">
      <c r="A21" s="40"/>
      <c r="B21" s="40"/>
      <c r="C21" s="40"/>
      <c r="D21" s="40"/>
      <c r="E21" s="40"/>
    </row>
    <row r="22" spans="1:14" ht="30" x14ac:dyDescent="0.25">
      <c r="A22" s="41" t="s">
        <v>36</v>
      </c>
      <c r="B22" s="42"/>
      <c r="C22" s="42"/>
      <c r="D22" s="43" t="s">
        <v>37</v>
      </c>
      <c r="E22" s="43" t="s">
        <v>38</v>
      </c>
      <c r="I22" s="115" t="s">
        <v>478</v>
      </c>
      <c r="J22" s="115"/>
      <c r="K22" s="115"/>
      <c r="L22" s="116" t="s">
        <v>57</v>
      </c>
      <c r="M22" s="116" t="s">
        <v>58</v>
      </c>
      <c r="N22" s="116" t="s">
        <v>59</v>
      </c>
    </row>
    <row r="23" spans="1:14" ht="15" customHeight="1" x14ac:dyDescent="0.25">
      <c r="A23" s="44" t="s">
        <v>485</v>
      </c>
      <c r="B23" s="45"/>
      <c r="C23" s="45"/>
      <c r="D23" s="46" t="s">
        <v>39</v>
      </c>
      <c r="E23" s="47">
        <v>0.03</v>
      </c>
      <c r="I23" s="115"/>
      <c r="J23" s="115"/>
      <c r="K23" s="115"/>
      <c r="L23" s="116"/>
      <c r="M23" s="116"/>
      <c r="N23" s="116"/>
    </row>
    <row r="24" spans="1:14" x14ac:dyDescent="0.25">
      <c r="A24" s="48" t="s">
        <v>486</v>
      </c>
      <c r="B24" s="49"/>
      <c r="C24" s="49"/>
      <c r="D24" s="50" t="s">
        <v>479</v>
      </c>
      <c r="E24" s="51">
        <v>8.0000000000000002E-3</v>
      </c>
      <c r="I24" s="117" t="s">
        <v>66</v>
      </c>
      <c r="J24" s="117"/>
      <c r="K24" s="117"/>
      <c r="L24" s="113">
        <v>0.03</v>
      </c>
      <c r="M24" s="113">
        <v>0.04</v>
      </c>
      <c r="N24" s="113">
        <v>5.5E-2</v>
      </c>
    </row>
    <row r="25" spans="1:14" x14ac:dyDescent="0.25">
      <c r="A25" s="48" t="s">
        <v>487</v>
      </c>
      <c r="B25" s="49"/>
      <c r="C25" s="49"/>
      <c r="D25" s="50" t="s">
        <v>40</v>
      </c>
      <c r="E25" s="51">
        <v>9.7000000000000003E-3</v>
      </c>
      <c r="I25" s="117" t="s">
        <v>66</v>
      </c>
      <c r="J25" s="117"/>
      <c r="K25" s="117"/>
      <c r="L25" s="113">
        <v>8.0000000000000002E-3</v>
      </c>
      <c r="M25" s="113">
        <v>8.0000000000000002E-3</v>
      </c>
      <c r="N25" s="113">
        <v>0.01</v>
      </c>
    </row>
    <row r="26" spans="1:14" x14ac:dyDescent="0.25">
      <c r="A26" s="48" t="s">
        <v>488</v>
      </c>
      <c r="B26" s="49"/>
      <c r="C26" s="49"/>
      <c r="D26" s="50" t="s">
        <v>41</v>
      </c>
      <c r="E26" s="51">
        <v>5.8999999999999999E-3</v>
      </c>
      <c r="I26" s="117" t="s">
        <v>66</v>
      </c>
      <c r="J26" s="117"/>
      <c r="K26" s="117"/>
      <c r="L26" s="113">
        <v>9.7000000000000003E-3</v>
      </c>
      <c r="M26" s="113">
        <v>1.2699999999999999E-2</v>
      </c>
      <c r="N26" s="113">
        <v>1.2699999999999999E-2</v>
      </c>
    </row>
    <row r="27" spans="1:14" x14ac:dyDescent="0.25">
      <c r="A27" s="52" t="s">
        <v>489</v>
      </c>
      <c r="B27" s="53"/>
      <c r="C27" s="53"/>
      <c r="D27" s="50" t="s">
        <v>42</v>
      </c>
      <c r="E27" s="54">
        <v>6.83E-2</v>
      </c>
      <c r="I27" s="117" t="s">
        <v>66</v>
      </c>
      <c r="J27" s="117"/>
      <c r="K27" s="117"/>
      <c r="L27" s="113">
        <v>5.8999999999999999E-3</v>
      </c>
      <c r="M27" s="113">
        <v>1.23E-2</v>
      </c>
      <c r="N27" s="113">
        <v>1.3899999999999999E-2</v>
      </c>
    </row>
    <row r="28" spans="1:14" x14ac:dyDescent="0.25">
      <c r="A28" s="52" t="s">
        <v>490</v>
      </c>
      <c r="B28" s="55"/>
      <c r="C28" s="56"/>
      <c r="D28" s="57" t="s">
        <v>480</v>
      </c>
      <c r="E28" s="54">
        <v>3.6499999999999998E-2</v>
      </c>
      <c r="I28" s="117" t="s">
        <v>66</v>
      </c>
      <c r="J28" s="117"/>
      <c r="K28" s="117"/>
      <c r="L28" s="113">
        <v>6.1600000000000002E-2</v>
      </c>
      <c r="M28" s="113">
        <v>7.400000000000001E-2</v>
      </c>
      <c r="N28" s="113">
        <v>8.9600000000000013E-2</v>
      </c>
    </row>
    <row r="29" spans="1:14" x14ac:dyDescent="0.25">
      <c r="A29" s="58" t="s">
        <v>491</v>
      </c>
      <c r="B29" s="55"/>
      <c r="C29" s="56"/>
      <c r="D29" s="57" t="s">
        <v>481</v>
      </c>
      <c r="E29" s="54">
        <f ca="1">IF(AND($J19&lt;&gt;$A$145,COUNTA(OFFSET(E22,1,0,6))&gt;0),$D$40*$E$39,0)</f>
        <v>0.03</v>
      </c>
      <c r="I29" s="117" t="s">
        <v>66</v>
      </c>
      <c r="J29" s="117"/>
      <c r="K29" s="117"/>
      <c r="L29" s="113">
        <v>3.6499999999999998E-2</v>
      </c>
      <c r="M29" s="113">
        <v>3.6499999999999998E-2</v>
      </c>
      <c r="N29" s="113">
        <v>3.6499999999999998E-2</v>
      </c>
    </row>
    <row r="30" spans="1:14" x14ac:dyDescent="0.25">
      <c r="A30" s="58" t="s">
        <v>492</v>
      </c>
      <c r="B30" s="55"/>
      <c r="C30" s="56"/>
      <c r="D30" s="57" t="s">
        <v>482</v>
      </c>
      <c r="E30" s="59">
        <v>4.4999999999999998E-2</v>
      </c>
      <c r="I30" s="117" t="s">
        <v>66</v>
      </c>
      <c r="J30" s="117"/>
      <c r="K30" s="117"/>
      <c r="L30" s="113">
        <v>0</v>
      </c>
      <c r="M30" s="113">
        <v>2.5000000000000001E-2</v>
      </c>
      <c r="N30" s="113">
        <v>0.05</v>
      </c>
    </row>
    <row r="31" spans="1:14" x14ac:dyDescent="0.25">
      <c r="A31" s="58" t="s">
        <v>493</v>
      </c>
      <c r="B31" s="60"/>
      <c r="C31" s="61"/>
      <c r="D31" s="57" t="s">
        <v>483</v>
      </c>
      <c r="E31" s="118">
        <f ca="1">IF($J19=$A$145,0,ROUND((((1+E23+E24+E25)*(1+E26)*(1+E27)/(1-(E28+E29)))-1),4))</f>
        <v>0.20610000000000001</v>
      </c>
      <c r="I31" s="117" t="s">
        <v>66</v>
      </c>
      <c r="J31" s="117"/>
      <c r="K31" s="117"/>
      <c r="L31" s="114">
        <v>0</v>
      </c>
      <c r="M31" s="114">
        <v>4.4999999999999998E-2</v>
      </c>
      <c r="N31" s="114">
        <v>4.4999999999999998E-2</v>
      </c>
    </row>
    <row r="32" spans="1:14" x14ac:dyDescent="0.25">
      <c r="A32" s="62" t="s">
        <v>494</v>
      </c>
      <c r="B32" s="62"/>
      <c r="C32" s="62"/>
      <c r="D32" s="62" t="s">
        <v>484</v>
      </c>
      <c r="E32" s="119">
        <f ca="1">IF($J19=$A$145,0,ROUND((((1+E23+E24+E25)*(1+E26)*(1+E27)/(1-(E28+E29+E30)))-1),4))</f>
        <v>0.2671</v>
      </c>
      <c r="I32" s="150" t="str">
        <f ca="1">IF(OR($J$17=$A$146,$J$17=$A$145,AND(E31&gt;=L32,E31&lt;=N32)),"OK","FORA DO INTERVALO")</f>
        <v>OK</v>
      </c>
      <c r="J32" s="150"/>
      <c r="K32" s="150"/>
      <c r="L32" s="113">
        <v>0.2034</v>
      </c>
      <c r="M32" s="113">
        <v>0.22120000000000001</v>
      </c>
      <c r="N32" s="113">
        <v>0.25</v>
      </c>
    </row>
    <row r="33" spans="1:5" x14ac:dyDescent="0.25">
      <c r="A33" s="63" t="s">
        <v>43</v>
      </c>
      <c r="B33" s="64"/>
      <c r="C33" s="64"/>
      <c r="D33" s="64"/>
      <c r="E33" s="65"/>
    </row>
    <row r="34" spans="1:5" x14ac:dyDescent="0.25">
      <c r="A34" s="40"/>
      <c r="B34" s="40"/>
      <c r="C34" s="40"/>
      <c r="D34" s="40"/>
      <c r="E34" s="40"/>
    </row>
    <row r="35" spans="1:5" x14ac:dyDescent="0.25">
      <c r="A35" s="40" t="s">
        <v>44</v>
      </c>
      <c r="B35" s="40"/>
      <c r="C35" s="40"/>
      <c r="D35" s="40"/>
      <c r="E35" s="40"/>
    </row>
    <row r="36" spans="1:5" x14ac:dyDescent="0.25">
      <c r="A36" s="40"/>
      <c r="B36" s="40"/>
      <c r="C36" s="40"/>
      <c r="D36" s="40"/>
      <c r="E36" s="40"/>
    </row>
    <row r="37" spans="1:5" x14ac:dyDescent="0.25">
      <c r="A37" s="151" t="str">
        <f>IF(AND(A20=" - Fornecimento de Materiais e Equipamentos (Aquisição direta)",E$33=0),"",IF(OR($AD$10&lt;$AF$10,$AD$10&gt;$AG$10)=TRUE(),$AF$23,""))</f>
        <v/>
      </c>
      <c r="B37" s="151"/>
      <c r="C37" s="151"/>
      <c r="D37" s="151"/>
      <c r="E37" s="151"/>
    </row>
    <row r="38" spans="1:5" x14ac:dyDescent="0.25">
      <c r="A38" s="66"/>
      <c r="B38" s="66"/>
      <c r="C38" s="66"/>
      <c r="D38" s="66"/>
      <c r="E38" s="66"/>
    </row>
    <row r="39" spans="1:5" x14ac:dyDescent="0.25">
      <c r="A39" s="152" t="s">
        <v>45</v>
      </c>
      <c r="B39" s="153"/>
      <c r="C39" s="153"/>
      <c r="D39" s="153"/>
      <c r="E39" s="67">
        <v>0.6</v>
      </c>
    </row>
    <row r="40" spans="1:5" x14ac:dyDescent="0.25">
      <c r="A40" s="152" t="s">
        <v>46</v>
      </c>
      <c r="B40" s="153"/>
      <c r="C40" s="153"/>
      <c r="D40" s="67">
        <v>0.05</v>
      </c>
      <c r="E40" s="66"/>
    </row>
    <row r="41" spans="1:5" x14ac:dyDescent="0.25">
      <c r="A41" s="68"/>
      <c r="B41" s="69"/>
      <c r="C41" s="69"/>
      <c r="D41" s="70"/>
      <c r="E41" s="66"/>
    </row>
    <row r="42" spans="1:5" x14ac:dyDescent="0.25">
      <c r="A42" s="156" t="s">
        <v>47</v>
      </c>
      <c r="B42" s="157"/>
      <c r="C42" s="157"/>
      <c r="D42" s="157"/>
      <c r="E42" s="157"/>
    </row>
    <row r="45" spans="1:5" x14ac:dyDescent="0.25">
      <c r="A45" s="71"/>
      <c r="B45" s="72"/>
      <c r="C45" s="73"/>
      <c r="D45" s="73"/>
      <c r="E45" s="73"/>
    </row>
    <row r="46" spans="1:5" x14ac:dyDescent="0.25">
      <c r="A46" s="40" t="s">
        <v>56</v>
      </c>
      <c r="B46" s="40"/>
      <c r="C46" s="53"/>
      <c r="D46" s="40"/>
      <c r="E46" s="40"/>
    </row>
    <row r="47" spans="1:5" x14ac:dyDescent="0.25">
      <c r="A47" s="149" t="s">
        <v>53</v>
      </c>
      <c r="B47" s="149"/>
      <c r="C47" s="149"/>
      <c r="D47" s="74" t="s">
        <v>48</v>
      </c>
      <c r="E47" s="75" t="s">
        <v>476</v>
      </c>
    </row>
    <row r="48" spans="1:5" x14ac:dyDescent="0.25">
      <c r="A48" s="149" t="s">
        <v>60</v>
      </c>
      <c r="B48" s="149"/>
      <c r="C48" s="149"/>
      <c r="D48" s="40"/>
      <c r="E48" s="40"/>
    </row>
  </sheetData>
  <sheetProtection algorithmName="SHA-512" hashValue="jSjKdpTf/3DbDqmZvEY2KKRFEyGwiMEdKGiBIxo1qxl/dL9BaCHPTDdbvzBS7InwLl3KDln9mciM0V12T1Wl7Q==" saltValue="33q+zBJWyxM4te/e9NQsLw==" spinCount="100000" sheet="1" objects="1" scenarios="1"/>
  <mergeCells count="14">
    <mergeCell ref="A20:E20"/>
    <mergeCell ref="A18:E18"/>
    <mergeCell ref="A42:E42"/>
    <mergeCell ref="A8:C8"/>
    <mergeCell ref="B14:B15"/>
    <mergeCell ref="C14:E15"/>
    <mergeCell ref="C11:E11"/>
    <mergeCell ref="C12:E12"/>
    <mergeCell ref="A47:C47"/>
    <mergeCell ref="A48:C48"/>
    <mergeCell ref="I32:K32"/>
    <mergeCell ref="A37:E37"/>
    <mergeCell ref="A39:D39"/>
    <mergeCell ref="A40:C40"/>
  </mergeCells>
  <conditionalFormatting sqref="E31">
    <cfRule type="expression" dxfId="3" priority="2" stopIfTrue="1">
      <formula>DESONERACAO="não"</formula>
    </cfRule>
  </conditionalFormatting>
  <conditionalFormatting sqref="E32">
    <cfRule type="expression" dxfId="2" priority="1" stopIfTrue="1">
      <formula>DESONERACAO="não"</formula>
    </cfRule>
  </conditionalFormatting>
  <conditionalFormatting sqref="I32:K32">
    <cfRule type="expression" dxfId="1" priority="3" stopIfTrue="1">
      <formula>AND(I32&lt;&gt;"OK",I32&lt;&gt;"-",I32&lt;&gt;"")</formula>
    </cfRule>
    <cfRule type="cellIs" dxfId="0" priority="4" stopIfTrue="1" operator="equal">
      <formula>"OK"</formula>
    </cfRule>
  </conditionalFormatting>
  <dataValidations disablePrompts="1" count="3">
    <dataValidation type="list" allowBlank="1" showInputMessage="1" showErrorMessage="1" sqref="A20:E20">
      <formula1>$AC$14:$AC$22</formula1>
    </dataValidation>
    <dataValidation type="decimal" allowBlank="1" showInputMessage="1" showErrorMessage="1" sqref="D40">
      <formula1>0</formula1>
      <formula2>0.05</formula2>
    </dataValidation>
    <dataValidation type="decimal" allowBlank="1" showErrorMessage="1" errorTitle="Erro de valores" error="Digite um valor maior do que 0." sqref="E29">
      <formula1>0</formula1>
      <formula2>1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engenharia8</cp:lastModifiedBy>
  <cp:lastPrinted>2019-06-12T17:29:23Z</cp:lastPrinted>
  <dcterms:created xsi:type="dcterms:W3CDTF">2013-05-17T17:26:46Z</dcterms:created>
  <dcterms:modified xsi:type="dcterms:W3CDTF">2024-06-04T17:09:16Z</dcterms:modified>
</cp:coreProperties>
</file>