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# PAVIMENTAÇÃO\ASFALTO\2024 - PAV ASFÁLTICA\14 - BARRA VERDE 2024\PDF 2024\"/>
    </mc:Choice>
  </mc:AlternateContent>
  <xr:revisionPtr revIDLastSave="0" documentId="13_ncr:1_{3758C8CE-F606-4110-AB2C-D2933AEBA2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ORÇAMENTO!$A$10:$G$46</definedName>
    <definedName name="_xlnm.Print_Area" localSheetId="2">BDI!$A$1:$E$46</definedName>
    <definedName name="_xlnm.Print_Area" localSheetId="1">CRONOGRAMA!$A$1:$V$49</definedName>
    <definedName name="_xlnm.Print_Area" localSheetId="0">ORÇAMENTO!$A$1:$G$54</definedName>
    <definedName name="Import.CR">[1]Dados!$G$8</definedName>
    <definedName name="Import.Município">[1]Dados!$G$7</definedName>
    <definedName name="Import.Proponente">[1]Dados!$G$6</definedName>
  </definedNames>
  <calcPr calcId="191029"/>
</workbook>
</file>

<file path=xl/calcChain.xml><?xml version="1.0" encoding="utf-8"?>
<calcChain xmlns="http://schemas.openxmlformats.org/spreadsheetml/2006/main">
  <c r="E28" i="5" l="1"/>
  <c r="C22" i="2"/>
  <c r="C21" i="2"/>
  <c r="C20" i="2"/>
  <c r="C19" i="2"/>
  <c r="C18" i="2"/>
  <c r="C17" i="2"/>
  <c r="B23" i="2"/>
  <c r="B22" i="2"/>
  <c r="B21" i="2"/>
  <c r="B20" i="2"/>
  <c r="B19" i="2"/>
  <c r="B18" i="2"/>
  <c r="B17" i="2"/>
  <c r="H32" i="1"/>
  <c r="H25" i="1"/>
  <c r="H22" i="1"/>
  <c r="H16" i="1"/>
  <c r="H13" i="1"/>
  <c r="H11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40" i="1"/>
  <c r="G40" i="1" s="1"/>
  <c r="F43" i="1"/>
  <c r="G43" i="1" s="1"/>
  <c r="F12" i="1"/>
  <c r="G12" i="1" s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F39" i="1" s="1"/>
  <c r="G39" i="1" s="1"/>
  <c r="I40" i="1"/>
  <c r="I41" i="1"/>
  <c r="F41" i="1" s="1"/>
  <c r="G41" i="1" s="1"/>
  <c r="I42" i="1"/>
  <c r="F42" i="1" s="1"/>
  <c r="G42" i="1" s="1"/>
  <c r="I43" i="1"/>
  <c r="I44" i="1"/>
  <c r="F44" i="1" s="1"/>
  <c r="G44" i="1" s="1"/>
  <c r="I45" i="1"/>
  <c r="F45" i="1" s="1"/>
  <c r="G45" i="1" s="1"/>
  <c r="I46" i="1"/>
  <c r="F46" i="1" s="1"/>
  <c r="G46" i="1" s="1"/>
  <c r="H37" i="1" l="1"/>
  <c r="C23" i="2" s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48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<sst xmlns="http://schemas.openxmlformats.org/spreadsheetml/2006/main" count="238" uniqueCount="190">
  <si>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</si>
  <si>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</si>
  <si>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</si>
  <si>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</si>
  <si>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</si>
  <si>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</si>
  <si>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</si>
  <si>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</si>
  <si>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</si>
  <si>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</si>
  <si>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</si>
  <si>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</si>
  <si>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</si>
  <si>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</si>
  <si>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</si>
  <si>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</si>
  <si>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</si>
  <si>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</si>
  <si>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</si>
  <si>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</si>
  <si>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</si>
  <si>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</si>
  <si>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</si>
  <si>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</si>
  <si>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</si>
  <si>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</si>
  <si>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</si>
  <si>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</si>
  <si>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</si>
  <si>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</si>
  <si>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</si>
  <si>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</si>
  <si>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</si>
  <si>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</si>
  <si>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</si>
  <si>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</si>
  <si>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</si>
  <si>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</si>
  <si>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</si>
  <si>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</si>
  <si>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</si>
  <si>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</si>
  <si>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</si>
  <si>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</si>
  <si>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</si>
  <si>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</si>
  <si>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</si>
  <si>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</si>
  <si>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</si>
  <si>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</si>
  <si>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</si>
  <si>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</si>
  <si>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</si>
  <si>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</si>
  <si>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</si>
  <si>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</si>
  <si>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</si>
  <si>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</si>
  <si>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</si>
  <si>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</si>
  <si>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</si>
  <si>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</si>
  <si>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</si>
  <si>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</si>
  <si>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</si>
  <si>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</si>
  <si>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</si>
  <si>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</si>
  <si>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</si>
  <si>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</si>
  <si>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</si>
  <si>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</si>
  <si>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</si>
  <si>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</si>
  <si>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</si>
  <si>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</si>
  <si>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</si>
  <si>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</si>
  <si>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</si>
  <si>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</si>
  <si>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</si>
  <si>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</si>
  <si>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</si>
  <si>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</si>
  <si>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</si>
  <si>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SERVIÇOS PRELIMINARES</t>
  </si>
  <si>
    <t/>
  </si>
  <si>
    <t>1.1</t>
  </si>
  <si>
    <t>2.1</t>
  </si>
  <si>
    <t>2.2</t>
  </si>
  <si>
    <t>3.1</t>
  </si>
  <si>
    <t>3.2</t>
  </si>
  <si>
    <t>3.3</t>
  </si>
  <si>
    <t>3.4</t>
  </si>
  <si>
    <t>3.5</t>
  </si>
  <si>
    <t>4.1</t>
  </si>
  <si>
    <t>4.2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</si>
  <si>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</si>
  <si>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</si>
  <si>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</si>
  <si>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</si>
  <si>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</si>
  <si>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</si>
  <si>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</si>
  <si>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</si>
  <si>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</si>
  <si>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</si>
  <si>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</si>
  <si>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</si>
  <si>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</si>
  <si>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</si>
  <si>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</si>
  <si>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</si>
  <si>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</si>
  <si>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</si>
  <si>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00051-ORSE</t>
  </si>
  <si>
    <t>520100B-DER/PRC</t>
  </si>
  <si>
    <t>401140-DER</t>
  </si>
  <si>
    <t>600300-DER</t>
  </si>
  <si>
    <t>601200-DER</t>
  </si>
  <si>
    <t>610800A-DER/PRC</t>
  </si>
  <si>
    <t>DISSIPM-DER/PRC</t>
  </si>
  <si>
    <t>650200-DER</t>
  </si>
  <si>
    <t>531000A</t>
  </si>
  <si>
    <t>516100</t>
  </si>
  <si>
    <t>560400A-DER/PRC</t>
  </si>
  <si>
    <t>589100A-DER/PRC</t>
  </si>
  <si>
    <t>561100A-DER/PRC</t>
  </si>
  <si>
    <t>589420B-DER/PRC</t>
  </si>
  <si>
    <t>570000D-DER/PRC</t>
  </si>
  <si>
    <t>589000K-DER/PRC</t>
  </si>
  <si>
    <t>871000-DER</t>
  </si>
  <si>
    <t>822000-DER</t>
  </si>
  <si>
    <t>820000A-DER/PRC</t>
  </si>
  <si>
    <t>821300-DER</t>
  </si>
  <si>
    <t>COT 001</t>
  </si>
  <si>
    <t>COT 002</t>
  </si>
  <si>
    <t>COT 003</t>
  </si>
  <si>
    <t>COT 004</t>
  </si>
  <si>
    <t>COT 005</t>
  </si>
  <si>
    <t>COT 006</t>
  </si>
  <si>
    <t>COT 007</t>
  </si>
  <si>
    <t>COT 008</t>
  </si>
  <si>
    <t>COT 009</t>
  </si>
  <si>
    <t>un</t>
  </si>
  <si>
    <t xml:space="preserve">     </t>
  </si>
  <si>
    <t>m3</t>
  </si>
  <si>
    <t>m</t>
  </si>
  <si>
    <t>m2</t>
  </si>
  <si>
    <t>ton</t>
  </si>
  <si>
    <t>gb</t>
  </si>
  <si>
    <t>PLACA DE OBRA 4,00 X 2,00 M, EM CHAPA DE ACO GALVANIZADO, INCLUSIVE ARMAÇÃO EM MADEIRA E PONTALETES</t>
  </si>
  <si>
    <t>TERRAPLENAGEM</t>
  </si>
  <si>
    <t>Escavação, Carga e Transp. 1ª Cat.</t>
  </si>
  <si>
    <t>Escavação de vala lateral rasa c/ motoniveladora</t>
  </si>
  <si>
    <t>DRENAGEM</t>
  </si>
  <si>
    <t>Escavação de Bueiros em 1ª Categoria</t>
  </si>
  <si>
    <t>Reaterro e apiloamento mecânico</t>
  </si>
  <si>
    <t>Corpo de BSTC ø 0,80 Sem Berço c/ Armação Símples PA-1</t>
  </si>
  <si>
    <t>Dissipador de Energia c/Pedra de Mão tubo ø 0, 80</t>
  </si>
  <si>
    <t>Sarjeta triangular concreto - tipo 2A</t>
  </si>
  <si>
    <t>BASE / SUB-BASE</t>
  </si>
  <si>
    <t>Brita Graduada</t>
  </si>
  <si>
    <t>Preenchimento rebaixo em pedra rachão / com transporte</t>
  </si>
  <si>
    <t>REVESTIMENTO</t>
  </si>
  <si>
    <t>Imprimação com  CM-30 - exclusive CM-30</t>
  </si>
  <si>
    <t>Fornecimento de CM-30 - imprimação</t>
  </si>
  <si>
    <t>Pintura de ligação com RR-1C - exclusive emulsão</t>
  </si>
  <si>
    <t>Fornecimento de emulsão RR-1C - pintura de ligaçãp</t>
  </si>
  <si>
    <t>CBUQ - Novos traços - TRAÇO 4 - FAIXA "C"  - (Quant. menor que 10.000 ton)</t>
  </si>
  <si>
    <t>Fornecimento de CAP - CBUQ (Quantidade menor que 10.000 ton)</t>
  </si>
  <si>
    <t>SINALIZAÇÃO DE TRÂNSITO</t>
  </si>
  <si>
    <t>Tacha refletiva bidirecional</t>
  </si>
  <si>
    <t xml:space="preserve">Faixa de Sinalização Horizontal c/tinta resina acrílica base solvente- (0,034 m2/m2) </t>
  </si>
  <si>
    <t>Placa sinalização refletiva - SEM SUPORTE</t>
  </si>
  <si>
    <t>Suporte metál.galv.fogo d=2,5" c/tampa e aletas anti-giro h=3,00m</t>
  </si>
  <si>
    <t>ENSAIOS TECNOLÓGICOS</t>
  </si>
  <si>
    <t>Ensaio de Massa Específica - In Situ - Método Frasco de Areia (Grau de Compactação) - Base</t>
  </si>
  <si>
    <t>Ensaio de Granulometria do Agregado</t>
  </si>
  <si>
    <t>Ensaio de Controle de Taxa de Aplicação de Ligante Betuminoso</t>
  </si>
  <si>
    <t>Ensaio de Percentagem de Betume - Misturas Betuminosas</t>
  </si>
  <si>
    <t>Ensaio de Controle do Grau de Compactação da Mistura Asfáltica</t>
  </si>
  <si>
    <t>Ensaio de Densidade do Material Betuminoso</t>
  </si>
  <si>
    <t>Extração de corpo de prova de concreto asfáltico com sonda rotativa</t>
  </si>
  <si>
    <t>Mobilização e desmobilização de equipamento e equipe para extração de corpos de prova da capa asfáltica.</t>
  </si>
  <si>
    <t>Ensaio de Abrasão Los Angeles - rachão sem britagem</t>
  </si>
  <si>
    <t>CORONEL VIVIDA, XX DE XXXXXXXXXXX DE 2024</t>
  </si>
  <si>
    <t>OBJETO: PAVIMENTAÇÃO DA ESTRADA RURAL ADEMIR ERNESTO SORDI - BARRA VERDE</t>
  </si>
  <si>
    <t>LOCALIZAÇÃO: Estrada Rural de Acesso a Comunidade de Barra Verde. (Trecho indicado em projeto)</t>
  </si>
  <si>
    <t>XX/XX/2024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</si>
</sst>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7" fillId="0" borderId="20" xfId="0" applyFont="1" applyBorder="1"/>
    <xf numFmtId="0" fontId="17" fillId="0" borderId="29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4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39" xfId="0" applyNumberFormat="1" applyFont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3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10" fontId="25" fillId="0" borderId="52" xfId="0" applyNumberFormat="1" applyFont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top"/>
    </xf>
    <xf numFmtId="4" fontId="1" fillId="0" borderId="42" xfId="0" applyNumberFormat="1" applyFont="1" applyBorder="1"/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right" vertical="center"/>
    </xf>
    <xf numFmtId="0" fontId="2" fillId="5" borderId="68" xfId="0" applyFont="1" applyFill="1" applyBorder="1" applyAlignment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4" fontId="2" fillId="9" borderId="2" xfId="0" applyNumberFormat="1" applyFont="1" applyFill="1" applyBorder="1"/>
    <xf numFmtId="164" fontId="2" fillId="9" borderId="2" xfId="2" applyFont="1" applyFill="1" applyBorder="1" applyAlignment="1" applyProtection="1"/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164" fontId="1" fillId="9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topLeftCell="A4" workbookViewId="0">
      <selection activeCell="A49" sqref="A49"/>
    </sheetView>
  </sheetViews>
  <sheetFormatPr defaultRowHeight="15" x14ac:dyDescent="0.25"/>
  <cols>
    <col min="1" max="1" width="4.7109375" bestFit="1" customWidth="1"/>
    <col min="2" max="2" width="14.28515625" bestFit="1" customWidth="1"/>
    <col min="3" max="3" width="44.710937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22.5" customHeight="1" x14ac:dyDescent="0.25">
      <c r="A1" s="22"/>
      <c r="B1" s="22"/>
      <c r="C1" s="22"/>
      <c r="D1" s="22"/>
      <c r="E1" s="22"/>
      <c r="F1" s="22"/>
      <c r="G1" s="22"/>
      <c r="K1" s="134" t="s">
        <v>21</v>
      </c>
    </row>
    <row r="2" spans="1:13" ht="22.5" customHeight="1" x14ac:dyDescent="0.25">
      <c r="A2" s="22"/>
      <c r="B2" s="22"/>
      <c r="C2" s="22"/>
      <c r="D2" s="22"/>
      <c r="E2" s="22"/>
      <c r="F2" s="22"/>
      <c r="G2" s="22"/>
      <c r="I2" s="137" t="s">
        <v>8</v>
      </c>
      <c r="K2" s="135"/>
    </row>
    <row r="3" spans="1:13" ht="22.5" customHeight="1" x14ac:dyDescent="0.25">
      <c r="A3" s="22"/>
      <c r="B3" s="22"/>
      <c r="C3" s="23"/>
      <c r="D3" s="22"/>
      <c r="E3" s="22"/>
      <c r="F3" s="22"/>
      <c r="G3" s="22"/>
      <c r="I3" s="138"/>
      <c r="K3" s="135"/>
    </row>
    <row r="4" spans="1:13" ht="22.5" customHeight="1" x14ac:dyDescent="0.25">
      <c r="A4" s="22"/>
      <c r="B4" s="22"/>
      <c r="C4" s="23"/>
      <c r="D4" s="22"/>
      <c r="E4" s="22"/>
      <c r="F4" s="22"/>
      <c r="G4" s="22"/>
      <c r="I4" s="138"/>
      <c r="K4" s="135"/>
    </row>
    <row r="5" spans="1:13" ht="22.5" customHeight="1" x14ac:dyDescent="0.25">
      <c r="A5" s="22"/>
      <c r="B5" s="22"/>
      <c r="C5" s="22"/>
      <c r="D5" s="22"/>
      <c r="E5" s="22"/>
      <c r="F5" s="22"/>
      <c r="G5" s="22"/>
      <c r="I5" s="138"/>
      <c r="K5" s="135"/>
    </row>
    <row r="6" spans="1:13" ht="22.5" customHeight="1" x14ac:dyDescent="0.25">
      <c r="A6" s="22"/>
      <c r="B6" s="22"/>
      <c r="C6" s="22"/>
      <c r="D6" s="22"/>
      <c r="E6" s="22"/>
      <c r="F6" s="22"/>
      <c r="G6" s="22"/>
      <c r="I6" s="139"/>
      <c r="K6" s="135"/>
    </row>
    <row r="7" spans="1:13" ht="15.75" customHeight="1" x14ac:dyDescent="0.25">
      <c r="A7" s="132" t="s">
        <v>187</v>
      </c>
      <c r="B7" s="132"/>
      <c r="C7" s="132"/>
      <c r="D7" s="132"/>
      <c r="E7" s="132"/>
      <c r="F7" s="132"/>
      <c r="G7" s="132"/>
      <c r="K7" s="135"/>
    </row>
    <row r="8" spans="1:13" ht="15" customHeight="1" x14ac:dyDescent="0.25">
      <c r="A8" s="140" t="s">
        <v>188</v>
      </c>
      <c r="B8" s="140"/>
      <c r="C8" s="140"/>
      <c r="D8" s="140"/>
      <c r="E8" s="140"/>
      <c r="F8" s="140"/>
      <c r="G8" s="140"/>
      <c r="K8" s="135"/>
      <c r="L8" s="6" t="s">
        <v>9</v>
      </c>
    </row>
    <row r="9" spans="1:13" ht="15" customHeight="1" x14ac:dyDescent="0.25">
      <c r="A9" s="141"/>
      <c r="B9" s="142"/>
      <c r="C9" s="142"/>
      <c r="D9" s="142"/>
      <c r="E9" s="142"/>
      <c r="F9" s="142"/>
      <c r="G9" s="143"/>
      <c r="K9" s="136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G48</f>
        <v>1662681.49</v>
      </c>
    </row>
    <row r="11" spans="1:13" s="1" customFormat="1" x14ac:dyDescent="0.25">
      <c r="A11" s="123">
        <v>1</v>
      </c>
      <c r="B11" s="123"/>
      <c r="C11" s="124" t="s">
        <v>85</v>
      </c>
      <c r="D11" s="123"/>
      <c r="E11" s="125"/>
      <c r="F11" s="126"/>
      <c r="G11" s="126"/>
      <c r="H11" s="120">
        <f>SUM(G11:G12)</f>
        <v>3429.94</v>
      </c>
      <c r="I11" s="119">
        <f t="shared" ref="I11:I12" si="0">ROUND(L11-(L11*$K$10),2)</f>
        <v>0</v>
      </c>
      <c r="L11" s="6"/>
    </row>
    <row r="12" spans="1:13" s="1" customFormat="1" ht="33.75" x14ac:dyDescent="0.25">
      <c r="A12" s="127" t="s">
        <v>87</v>
      </c>
      <c r="B12" s="127" t="s">
        <v>115</v>
      </c>
      <c r="C12" s="128" t="s">
        <v>151</v>
      </c>
      <c r="D12" s="127" t="s">
        <v>144</v>
      </c>
      <c r="E12" s="129">
        <v>1</v>
      </c>
      <c r="F12" s="130">
        <f t="shared" ref="F12" si="1">ROUND(I12,2)</f>
        <v>3429.94</v>
      </c>
      <c r="G12" s="130">
        <f t="shared" ref="G12" si="2">ROUND(F12*E12,2)</f>
        <v>3429.94</v>
      </c>
      <c r="I12" s="119">
        <f t="shared" si="0"/>
        <v>3429.94</v>
      </c>
      <c r="L12" s="6">
        <v>3429.94</v>
      </c>
    </row>
    <row r="13" spans="1:13" s="1" customFormat="1" x14ac:dyDescent="0.25">
      <c r="A13" s="123">
        <v>2</v>
      </c>
      <c r="B13" s="123"/>
      <c r="C13" s="124" t="s">
        <v>152</v>
      </c>
      <c r="D13" s="123" t="s">
        <v>145</v>
      </c>
      <c r="E13" s="125"/>
      <c r="F13" s="126">
        <f t="shared" ref="F13:F46" si="3">ROUND(I13,2)</f>
        <v>0</v>
      </c>
      <c r="G13" s="126">
        <f t="shared" ref="G13:G46" si="4">ROUND(F13*E13,2)</f>
        <v>0</v>
      </c>
      <c r="H13" s="120">
        <f>SUM(G13:G15)</f>
        <v>6670.33</v>
      </c>
      <c r="I13" s="119">
        <f t="shared" ref="I13:I46" si="5">ROUND(L13-(L13*$K$10),2)</f>
        <v>0</v>
      </c>
      <c r="L13" s="6">
        <v>0</v>
      </c>
    </row>
    <row r="14" spans="1:13" s="1" customFormat="1" x14ac:dyDescent="0.25">
      <c r="A14" s="127" t="s">
        <v>88</v>
      </c>
      <c r="B14" s="127" t="s">
        <v>116</v>
      </c>
      <c r="C14" s="128" t="s">
        <v>153</v>
      </c>
      <c r="D14" s="127" t="s">
        <v>146</v>
      </c>
      <c r="E14" s="129">
        <v>307.88</v>
      </c>
      <c r="F14" s="130">
        <f t="shared" si="3"/>
        <v>15.27</v>
      </c>
      <c r="G14" s="130">
        <f t="shared" si="4"/>
        <v>4701.33</v>
      </c>
      <c r="I14" s="119">
        <f t="shared" si="5"/>
        <v>15.27</v>
      </c>
      <c r="L14" s="6">
        <v>15.27</v>
      </c>
    </row>
    <row r="15" spans="1:13" s="1" customFormat="1" x14ac:dyDescent="0.25">
      <c r="A15" s="127" t="s">
        <v>89</v>
      </c>
      <c r="B15" s="127" t="s">
        <v>117</v>
      </c>
      <c r="C15" s="128" t="s">
        <v>154</v>
      </c>
      <c r="D15" s="127" t="s">
        <v>147</v>
      </c>
      <c r="E15" s="129">
        <v>3580</v>
      </c>
      <c r="F15" s="130">
        <f t="shared" si="3"/>
        <v>0.55000000000000004</v>
      </c>
      <c r="G15" s="130">
        <f t="shared" si="4"/>
        <v>1969</v>
      </c>
      <c r="I15" s="119">
        <f t="shared" si="5"/>
        <v>0.55000000000000004</v>
      </c>
      <c r="L15" s="6">
        <v>0.55000000000000004</v>
      </c>
    </row>
    <row r="16" spans="1:13" s="1" customFormat="1" x14ac:dyDescent="0.25">
      <c r="A16" s="123">
        <v>3</v>
      </c>
      <c r="B16" s="123"/>
      <c r="C16" s="124" t="s">
        <v>155</v>
      </c>
      <c r="D16" s="123" t="s">
        <v>145</v>
      </c>
      <c r="E16" s="125"/>
      <c r="F16" s="126">
        <f t="shared" si="3"/>
        <v>0</v>
      </c>
      <c r="G16" s="126">
        <f t="shared" si="4"/>
        <v>0</v>
      </c>
      <c r="H16" s="120">
        <f>SUM(G16:G21)</f>
        <v>48364.88</v>
      </c>
      <c r="I16" s="119">
        <f t="shared" si="5"/>
        <v>0</v>
      </c>
      <c r="L16" s="6">
        <v>0</v>
      </c>
    </row>
    <row r="17" spans="1:12" s="1" customFormat="1" x14ac:dyDescent="0.25">
      <c r="A17" s="127" t="s">
        <v>90</v>
      </c>
      <c r="B17" s="127" t="s">
        <v>118</v>
      </c>
      <c r="C17" s="128" t="s">
        <v>156</v>
      </c>
      <c r="D17" s="127" t="s">
        <v>146</v>
      </c>
      <c r="E17" s="129">
        <v>48.6</v>
      </c>
      <c r="F17" s="130">
        <f t="shared" si="3"/>
        <v>14.51</v>
      </c>
      <c r="G17" s="130">
        <f t="shared" si="4"/>
        <v>705.19</v>
      </c>
      <c r="I17" s="119">
        <f t="shared" si="5"/>
        <v>14.51</v>
      </c>
      <c r="L17" s="6">
        <v>14.51</v>
      </c>
    </row>
    <row r="18" spans="1:12" s="1" customFormat="1" x14ac:dyDescent="0.25">
      <c r="A18" s="127" t="s">
        <v>91</v>
      </c>
      <c r="B18" s="127" t="s">
        <v>119</v>
      </c>
      <c r="C18" s="128" t="s">
        <v>157</v>
      </c>
      <c r="D18" s="127" t="s">
        <v>146</v>
      </c>
      <c r="E18" s="129">
        <v>35.03</v>
      </c>
      <c r="F18" s="130">
        <f t="shared" si="3"/>
        <v>43.13</v>
      </c>
      <c r="G18" s="130">
        <f t="shared" si="4"/>
        <v>1510.84</v>
      </c>
      <c r="I18" s="119">
        <f t="shared" si="5"/>
        <v>43.13</v>
      </c>
      <c r="L18" s="6">
        <v>43.13</v>
      </c>
    </row>
    <row r="19" spans="1:12" s="1" customFormat="1" x14ac:dyDescent="0.25">
      <c r="A19" s="127" t="s">
        <v>92</v>
      </c>
      <c r="B19" s="127" t="s">
        <v>120</v>
      </c>
      <c r="C19" s="128" t="s">
        <v>158</v>
      </c>
      <c r="D19" s="127" t="s">
        <v>147</v>
      </c>
      <c r="E19" s="129">
        <v>27</v>
      </c>
      <c r="F19" s="130">
        <f t="shared" si="3"/>
        <v>617.54999999999995</v>
      </c>
      <c r="G19" s="130">
        <f t="shared" si="4"/>
        <v>16673.849999999999</v>
      </c>
      <c r="I19" s="119">
        <f t="shared" si="5"/>
        <v>617.54999999999995</v>
      </c>
      <c r="L19" s="6">
        <v>617.54999999999995</v>
      </c>
    </row>
    <row r="20" spans="1:12" s="1" customFormat="1" x14ac:dyDescent="0.25">
      <c r="A20" s="127" t="s">
        <v>93</v>
      </c>
      <c r="B20" s="127" t="s">
        <v>121</v>
      </c>
      <c r="C20" s="128" t="s">
        <v>159</v>
      </c>
      <c r="D20" s="127" t="s">
        <v>144</v>
      </c>
      <c r="E20" s="129">
        <v>2</v>
      </c>
      <c r="F20" s="130">
        <f t="shared" si="3"/>
        <v>2848.35</v>
      </c>
      <c r="G20" s="130">
        <f t="shared" si="4"/>
        <v>5696.7</v>
      </c>
      <c r="I20" s="119">
        <f t="shared" si="5"/>
        <v>2848.35</v>
      </c>
      <c r="L20" s="6">
        <v>2848.35</v>
      </c>
    </row>
    <row r="21" spans="1:12" s="1" customFormat="1" x14ac:dyDescent="0.25">
      <c r="A21" s="127" t="s">
        <v>94</v>
      </c>
      <c r="B21" s="127" t="s">
        <v>122</v>
      </c>
      <c r="C21" s="128" t="s">
        <v>160</v>
      </c>
      <c r="D21" s="127" t="s">
        <v>147</v>
      </c>
      <c r="E21" s="129">
        <v>273</v>
      </c>
      <c r="F21" s="130">
        <f t="shared" si="3"/>
        <v>87.1</v>
      </c>
      <c r="G21" s="130">
        <f t="shared" si="4"/>
        <v>23778.3</v>
      </c>
      <c r="I21" s="119">
        <f t="shared" si="5"/>
        <v>87.1</v>
      </c>
      <c r="L21" s="6">
        <v>87.1</v>
      </c>
    </row>
    <row r="22" spans="1:12" s="1" customFormat="1" x14ac:dyDescent="0.25">
      <c r="A22" s="123">
        <v>4</v>
      </c>
      <c r="B22" s="123"/>
      <c r="C22" s="124" t="s">
        <v>161</v>
      </c>
      <c r="D22" s="123" t="s">
        <v>145</v>
      </c>
      <c r="E22" s="125"/>
      <c r="F22" s="126">
        <f t="shared" si="3"/>
        <v>0</v>
      </c>
      <c r="G22" s="126">
        <f t="shared" si="4"/>
        <v>0</v>
      </c>
      <c r="H22" s="120">
        <f>SUM(G22:G24)</f>
        <v>472794.33999999997</v>
      </c>
      <c r="I22" s="119">
        <f t="shared" si="5"/>
        <v>0</v>
      </c>
      <c r="L22" s="6">
        <v>0</v>
      </c>
    </row>
    <row r="23" spans="1:12" s="1" customFormat="1" x14ac:dyDescent="0.25">
      <c r="A23" s="127" t="s">
        <v>95</v>
      </c>
      <c r="B23" s="127" t="s">
        <v>123</v>
      </c>
      <c r="C23" s="128" t="s">
        <v>162</v>
      </c>
      <c r="D23" s="127" t="s">
        <v>146</v>
      </c>
      <c r="E23" s="129">
        <v>1780.16</v>
      </c>
      <c r="F23" s="130">
        <f t="shared" si="3"/>
        <v>237.86</v>
      </c>
      <c r="G23" s="130">
        <f t="shared" si="4"/>
        <v>423428.86</v>
      </c>
      <c r="H23" s="120"/>
      <c r="I23" s="119">
        <f t="shared" si="5"/>
        <v>237.86</v>
      </c>
      <c r="L23" s="6">
        <v>237.86</v>
      </c>
    </row>
    <row r="24" spans="1:12" s="1" customFormat="1" x14ac:dyDescent="0.25">
      <c r="A24" s="127" t="s">
        <v>96</v>
      </c>
      <c r="B24" s="127" t="s">
        <v>124</v>
      </c>
      <c r="C24" s="128" t="s">
        <v>163</v>
      </c>
      <c r="D24" s="127" t="s">
        <v>146</v>
      </c>
      <c r="E24" s="129">
        <v>307.88</v>
      </c>
      <c r="F24" s="130">
        <f t="shared" si="3"/>
        <v>160.34</v>
      </c>
      <c r="G24" s="130">
        <f t="shared" si="4"/>
        <v>49365.48</v>
      </c>
      <c r="I24" s="119">
        <f t="shared" si="5"/>
        <v>160.34</v>
      </c>
      <c r="L24" s="6">
        <v>160.34</v>
      </c>
    </row>
    <row r="25" spans="1:12" s="1" customFormat="1" x14ac:dyDescent="0.25">
      <c r="A25" s="123">
        <v>5</v>
      </c>
      <c r="B25" s="123"/>
      <c r="C25" s="124" t="s">
        <v>164</v>
      </c>
      <c r="D25" s="123" t="s">
        <v>145</v>
      </c>
      <c r="E25" s="125"/>
      <c r="F25" s="126">
        <f t="shared" si="3"/>
        <v>0</v>
      </c>
      <c r="G25" s="126">
        <f t="shared" si="4"/>
        <v>0</v>
      </c>
      <c r="H25" s="120">
        <f>SUM(G25:G31)</f>
        <v>970211.53</v>
      </c>
      <c r="I25" s="119">
        <f t="shared" si="5"/>
        <v>0</v>
      </c>
      <c r="L25" s="6">
        <v>0</v>
      </c>
    </row>
    <row r="26" spans="1:12" s="1" customFormat="1" x14ac:dyDescent="0.25">
      <c r="A26" s="127" t="s">
        <v>97</v>
      </c>
      <c r="B26" s="127" t="s">
        <v>125</v>
      </c>
      <c r="C26" s="128" t="s">
        <v>165</v>
      </c>
      <c r="D26" s="127" t="s">
        <v>148</v>
      </c>
      <c r="E26" s="129">
        <v>12279.4</v>
      </c>
      <c r="F26" s="130">
        <f t="shared" si="3"/>
        <v>0.63</v>
      </c>
      <c r="G26" s="130">
        <f t="shared" si="4"/>
        <v>7736.02</v>
      </c>
      <c r="I26" s="119">
        <f t="shared" si="5"/>
        <v>0.63</v>
      </c>
      <c r="L26" s="6">
        <v>0.63</v>
      </c>
    </row>
    <row r="27" spans="1:12" s="1" customFormat="1" x14ac:dyDescent="0.25">
      <c r="A27" s="127" t="s">
        <v>98</v>
      </c>
      <c r="B27" s="127" t="s">
        <v>126</v>
      </c>
      <c r="C27" s="128" t="s">
        <v>166</v>
      </c>
      <c r="D27" s="127" t="s">
        <v>149</v>
      </c>
      <c r="E27" s="129">
        <v>14.74</v>
      </c>
      <c r="F27" s="130">
        <f t="shared" si="3"/>
        <v>7259.86</v>
      </c>
      <c r="G27" s="130">
        <f t="shared" si="4"/>
        <v>107010.34</v>
      </c>
      <c r="I27" s="119">
        <f t="shared" si="5"/>
        <v>7259.86</v>
      </c>
      <c r="L27" s="6">
        <v>7259.86</v>
      </c>
    </row>
    <row r="28" spans="1:12" s="1" customFormat="1" x14ac:dyDescent="0.25">
      <c r="A28" s="127" t="s">
        <v>99</v>
      </c>
      <c r="B28" s="127" t="s">
        <v>127</v>
      </c>
      <c r="C28" s="128" t="s">
        <v>167</v>
      </c>
      <c r="D28" s="127" t="s">
        <v>148</v>
      </c>
      <c r="E28" s="129">
        <v>10740</v>
      </c>
      <c r="F28" s="130">
        <f t="shared" si="3"/>
        <v>0.43</v>
      </c>
      <c r="G28" s="130">
        <f t="shared" si="4"/>
        <v>4618.2</v>
      </c>
      <c r="H28" s="120"/>
      <c r="I28" s="119">
        <f t="shared" si="5"/>
        <v>0.43</v>
      </c>
      <c r="L28" s="6">
        <v>0.43</v>
      </c>
    </row>
    <row r="29" spans="1:12" s="1" customFormat="1" x14ac:dyDescent="0.25">
      <c r="A29" s="127" t="s">
        <v>100</v>
      </c>
      <c r="B29" s="127" t="s">
        <v>128</v>
      </c>
      <c r="C29" s="128" t="s">
        <v>168</v>
      </c>
      <c r="D29" s="127" t="s">
        <v>149</v>
      </c>
      <c r="E29" s="129">
        <v>5.37</v>
      </c>
      <c r="F29" s="130">
        <f t="shared" si="3"/>
        <v>4694.96</v>
      </c>
      <c r="G29" s="130">
        <f t="shared" si="4"/>
        <v>25211.94</v>
      </c>
      <c r="H29" s="120"/>
      <c r="I29" s="119">
        <f t="shared" si="5"/>
        <v>4694.96</v>
      </c>
      <c r="L29" s="6">
        <v>4694.96</v>
      </c>
    </row>
    <row r="30" spans="1:12" s="1" customFormat="1" ht="22.5" x14ac:dyDescent="0.25">
      <c r="A30" s="127" t="s">
        <v>101</v>
      </c>
      <c r="B30" s="127" t="s">
        <v>129</v>
      </c>
      <c r="C30" s="128" t="s">
        <v>169</v>
      </c>
      <c r="D30" s="127" t="s">
        <v>149</v>
      </c>
      <c r="E30" s="129">
        <v>1339.52</v>
      </c>
      <c r="F30" s="130">
        <f t="shared" si="3"/>
        <v>318.45999999999998</v>
      </c>
      <c r="G30" s="130">
        <f t="shared" si="4"/>
        <v>426583.54</v>
      </c>
      <c r="I30" s="119">
        <f t="shared" si="5"/>
        <v>318.45999999999998</v>
      </c>
      <c r="L30" s="6">
        <v>318.45999999999998</v>
      </c>
    </row>
    <row r="31" spans="1:12" s="1" customFormat="1" ht="22.5" x14ac:dyDescent="0.25">
      <c r="A31" s="127" t="s">
        <v>99</v>
      </c>
      <c r="B31" s="127" t="s">
        <v>130</v>
      </c>
      <c r="C31" s="128" t="s">
        <v>170</v>
      </c>
      <c r="D31" s="127" t="s">
        <v>149</v>
      </c>
      <c r="E31" s="129">
        <v>69.66</v>
      </c>
      <c r="F31" s="130">
        <f t="shared" si="3"/>
        <v>5728.56</v>
      </c>
      <c r="G31" s="130">
        <f t="shared" si="4"/>
        <v>399051.49</v>
      </c>
      <c r="I31" s="119">
        <f t="shared" si="5"/>
        <v>5728.56</v>
      </c>
      <c r="L31" s="6">
        <v>5728.56</v>
      </c>
    </row>
    <row r="32" spans="1:12" s="1" customFormat="1" x14ac:dyDescent="0.25">
      <c r="A32" s="123">
        <v>6</v>
      </c>
      <c r="B32" s="123"/>
      <c r="C32" s="124" t="s">
        <v>171</v>
      </c>
      <c r="D32" s="123" t="s">
        <v>145</v>
      </c>
      <c r="E32" s="125"/>
      <c r="F32" s="126">
        <f t="shared" si="3"/>
        <v>0</v>
      </c>
      <c r="G32" s="126">
        <f t="shared" si="4"/>
        <v>0</v>
      </c>
      <c r="H32" s="120">
        <f>SUM(G32:G36)</f>
        <v>134682.34</v>
      </c>
      <c r="I32" s="119">
        <f t="shared" si="5"/>
        <v>0</v>
      </c>
      <c r="L32" s="6">
        <v>0</v>
      </c>
    </row>
    <row r="33" spans="1:12" s="1" customFormat="1" x14ac:dyDescent="0.25">
      <c r="A33" s="127" t="s">
        <v>102</v>
      </c>
      <c r="B33" s="127" t="s">
        <v>131</v>
      </c>
      <c r="C33" s="128" t="s">
        <v>172</v>
      </c>
      <c r="D33" s="127" t="s">
        <v>144</v>
      </c>
      <c r="E33" s="129">
        <v>2685</v>
      </c>
      <c r="F33" s="130">
        <f t="shared" si="3"/>
        <v>22.85</v>
      </c>
      <c r="G33" s="130">
        <f t="shared" si="4"/>
        <v>61352.25</v>
      </c>
      <c r="I33" s="119">
        <f t="shared" si="5"/>
        <v>22.85</v>
      </c>
      <c r="L33" s="6">
        <v>22.85</v>
      </c>
    </row>
    <row r="34" spans="1:12" s="1" customFormat="1" ht="22.5" x14ac:dyDescent="0.25">
      <c r="A34" s="127" t="s">
        <v>103</v>
      </c>
      <c r="B34" s="127" t="s">
        <v>132</v>
      </c>
      <c r="C34" s="128" t="s">
        <v>173</v>
      </c>
      <c r="D34" s="127" t="s">
        <v>148</v>
      </c>
      <c r="E34" s="129">
        <v>662.4</v>
      </c>
      <c r="F34" s="130">
        <f t="shared" si="3"/>
        <v>39.1</v>
      </c>
      <c r="G34" s="130">
        <f t="shared" si="4"/>
        <v>25899.84</v>
      </c>
      <c r="I34" s="119">
        <f t="shared" si="5"/>
        <v>39.1</v>
      </c>
      <c r="L34" s="6">
        <v>39.1</v>
      </c>
    </row>
    <row r="35" spans="1:12" s="1" customFormat="1" x14ac:dyDescent="0.25">
      <c r="A35" s="127" t="s">
        <v>104</v>
      </c>
      <c r="B35" s="127" t="s">
        <v>133</v>
      </c>
      <c r="C35" s="128" t="s">
        <v>174</v>
      </c>
      <c r="D35" s="127" t="s">
        <v>148</v>
      </c>
      <c r="E35" s="129">
        <v>35.04</v>
      </c>
      <c r="F35" s="130">
        <f t="shared" si="3"/>
        <v>731.43</v>
      </c>
      <c r="G35" s="130">
        <f t="shared" si="4"/>
        <v>25629.31</v>
      </c>
      <c r="I35" s="119">
        <f t="shared" si="5"/>
        <v>731.43</v>
      </c>
      <c r="L35" s="6">
        <v>731.43</v>
      </c>
    </row>
    <row r="36" spans="1:12" s="1" customFormat="1" ht="22.5" x14ac:dyDescent="0.25">
      <c r="A36" s="127" t="s">
        <v>105</v>
      </c>
      <c r="B36" s="127" t="s">
        <v>134</v>
      </c>
      <c r="C36" s="128" t="s">
        <v>175</v>
      </c>
      <c r="D36" s="127" t="s">
        <v>144</v>
      </c>
      <c r="E36" s="129">
        <v>42</v>
      </c>
      <c r="F36" s="130">
        <f t="shared" si="3"/>
        <v>519.07000000000005</v>
      </c>
      <c r="G36" s="130">
        <f t="shared" si="4"/>
        <v>21800.94</v>
      </c>
      <c r="H36" s="120"/>
      <c r="I36" s="119">
        <f t="shared" si="5"/>
        <v>519.07000000000005</v>
      </c>
      <c r="L36" s="6">
        <v>519.07000000000005</v>
      </c>
    </row>
    <row r="37" spans="1:12" s="1" customFormat="1" x14ac:dyDescent="0.25">
      <c r="A37" s="123">
        <v>7</v>
      </c>
      <c r="B37" s="123"/>
      <c r="C37" s="124" t="s">
        <v>176</v>
      </c>
      <c r="D37" s="123" t="s">
        <v>145</v>
      </c>
      <c r="E37" s="125"/>
      <c r="F37" s="126">
        <f t="shared" si="3"/>
        <v>0</v>
      </c>
      <c r="G37" s="126">
        <f t="shared" si="4"/>
        <v>0</v>
      </c>
      <c r="H37" s="120">
        <f>SUM(G37:G46)</f>
        <v>26528.13</v>
      </c>
      <c r="I37" s="119">
        <f t="shared" si="5"/>
        <v>0</v>
      </c>
      <c r="L37" s="6">
        <v>0</v>
      </c>
    </row>
    <row r="38" spans="1:12" s="1" customFormat="1" ht="22.5" x14ac:dyDescent="0.25">
      <c r="A38" s="127" t="s">
        <v>106</v>
      </c>
      <c r="B38" s="127" t="s">
        <v>135</v>
      </c>
      <c r="C38" s="128" t="s">
        <v>177</v>
      </c>
      <c r="D38" s="127" t="s">
        <v>144</v>
      </c>
      <c r="E38" s="129">
        <v>18</v>
      </c>
      <c r="F38" s="130">
        <f t="shared" si="3"/>
        <v>185.21</v>
      </c>
      <c r="G38" s="130">
        <f t="shared" si="4"/>
        <v>3333.78</v>
      </c>
      <c r="I38" s="119">
        <f t="shared" si="5"/>
        <v>185.21</v>
      </c>
      <c r="L38" s="6">
        <v>185.21</v>
      </c>
    </row>
    <row r="39" spans="1:12" s="1" customFormat="1" x14ac:dyDescent="0.25">
      <c r="A39" s="127" t="s">
        <v>107</v>
      </c>
      <c r="B39" s="127" t="s">
        <v>136</v>
      </c>
      <c r="C39" s="128" t="s">
        <v>178</v>
      </c>
      <c r="D39" s="127" t="s">
        <v>144</v>
      </c>
      <c r="E39" s="129">
        <v>18</v>
      </c>
      <c r="F39" s="130">
        <f t="shared" si="3"/>
        <v>190.98</v>
      </c>
      <c r="G39" s="130">
        <f t="shared" si="4"/>
        <v>3437.64</v>
      </c>
      <c r="I39" s="119">
        <f t="shared" si="5"/>
        <v>190.98</v>
      </c>
      <c r="L39" s="6">
        <v>190.98</v>
      </c>
    </row>
    <row r="40" spans="1:12" s="1" customFormat="1" ht="22.5" x14ac:dyDescent="0.25">
      <c r="A40" s="127" t="s">
        <v>108</v>
      </c>
      <c r="B40" s="127" t="s">
        <v>137</v>
      </c>
      <c r="C40" s="128" t="s">
        <v>179</v>
      </c>
      <c r="D40" s="127" t="s">
        <v>144</v>
      </c>
      <c r="E40" s="129">
        <v>16</v>
      </c>
      <c r="F40" s="130">
        <f t="shared" si="3"/>
        <v>135.21</v>
      </c>
      <c r="G40" s="130">
        <f t="shared" si="4"/>
        <v>2163.36</v>
      </c>
      <c r="I40" s="119">
        <f t="shared" si="5"/>
        <v>135.21</v>
      </c>
      <c r="L40" s="6">
        <v>135.21</v>
      </c>
    </row>
    <row r="41" spans="1:12" s="1" customFormat="1" x14ac:dyDescent="0.25">
      <c r="A41" s="127" t="s">
        <v>109</v>
      </c>
      <c r="B41" s="127" t="s">
        <v>138</v>
      </c>
      <c r="C41" s="128" t="s">
        <v>180</v>
      </c>
      <c r="D41" s="127" t="s">
        <v>144</v>
      </c>
      <c r="E41" s="129">
        <v>16</v>
      </c>
      <c r="F41" s="130">
        <f t="shared" si="3"/>
        <v>226.84</v>
      </c>
      <c r="G41" s="130">
        <f t="shared" si="4"/>
        <v>3629.44</v>
      </c>
      <c r="I41" s="119">
        <f t="shared" si="5"/>
        <v>226.84</v>
      </c>
      <c r="L41" s="6">
        <v>226.84</v>
      </c>
    </row>
    <row r="42" spans="1:12" s="1" customFormat="1" ht="22.5" x14ac:dyDescent="0.25">
      <c r="A42" s="127" t="s">
        <v>110</v>
      </c>
      <c r="B42" s="127" t="s">
        <v>139</v>
      </c>
      <c r="C42" s="128" t="s">
        <v>181</v>
      </c>
      <c r="D42" s="127" t="s">
        <v>144</v>
      </c>
      <c r="E42" s="129">
        <v>16</v>
      </c>
      <c r="F42" s="130">
        <f t="shared" si="3"/>
        <v>173.86</v>
      </c>
      <c r="G42" s="130">
        <f t="shared" si="4"/>
        <v>2781.76</v>
      </c>
      <c r="H42" s="120"/>
      <c r="I42" s="119">
        <f t="shared" si="5"/>
        <v>173.86</v>
      </c>
      <c r="L42" s="6">
        <v>173.86</v>
      </c>
    </row>
    <row r="43" spans="1:12" s="1" customFormat="1" x14ac:dyDescent="0.25">
      <c r="A43" s="127" t="s">
        <v>111</v>
      </c>
      <c r="B43" s="127" t="s">
        <v>140</v>
      </c>
      <c r="C43" s="128" t="s">
        <v>182</v>
      </c>
      <c r="D43" s="127" t="s">
        <v>144</v>
      </c>
      <c r="E43" s="129">
        <v>16</v>
      </c>
      <c r="F43" s="130">
        <f t="shared" si="3"/>
        <v>62.14</v>
      </c>
      <c r="G43" s="130">
        <f t="shared" si="4"/>
        <v>994.24</v>
      </c>
      <c r="I43" s="119">
        <f t="shared" si="5"/>
        <v>62.14</v>
      </c>
      <c r="L43" s="6">
        <v>62.14</v>
      </c>
    </row>
    <row r="44" spans="1:12" s="1" customFormat="1" ht="22.5" x14ac:dyDescent="0.25">
      <c r="A44" s="127" t="s">
        <v>112</v>
      </c>
      <c r="B44" s="127" t="s">
        <v>141</v>
      </c>
      <c r="C44" s="128" t="s">
        <v>183</v>
      </c>
      <c r="D44" s="127" t="s">
        <v>144</v>
      </c>
      <c r="E44" s="129">
        <v>16</v>
      </c>
      <c r="F44" s="130">
        <f t="shared" si="3"/>
        <v>126.33</v>
      </c>
      <c r="G44" s="130">
        <f t="shared" si="4"/>
        <v>2021.28</v>
      </c>
      <c r="I44" s="119">
        <f t="shared" si="5"/>
        <v>126.33</v>
      </c>
      <c r="L44" s="6">
        <v>126.33</v>
      </c>
    </row>
    <row r="45" spans="1:12" s="1" customFormat="1" ht="22.5" x14ac:dyDescent="0.25">
      <c r="A45" s="127" t="s">
        <v>113</v>
      </c>
      <c r="B45" s="127" t="s">
        <v>142</v>
      </c>
      <c r="C45" s="128" t="s">
        <v>184</v>
      </c>
      <c r="D45" s="127" t="s">
        <v>150</v>
      </c>
      <c r="E45" s="129">
        <v>1</v>
      </c>
      <c r="F45" s="130">
        <f t="shared" si="3"/>
        <v>7766.36</v>
      </c>
      <c r="G45" s="130">
        <f t="shared" si="4"/>
        <v>7766.36</v>
      </c>
      <c r="I45" s="119">
        <f t="shared" si="5"/>
        <v>7766.36</v>
      </c>
      <c r="L45" s="6">
        <v>7766.36</v>
      </c>
    </row>
    <row r="46" spans="1:12" s="1" customFormat="1" x14ac:dyDescent="0.25">
      <c r="A46" s="127" t="s">
        <v>114</v>
      </c>
      <c r="B46" s="127" t="s">
        <v>143</v>
      </c>
      <c r="C46" s="128" t="s">
        <v>185</v>
      </c>
      <c r="D46" s="127" t="s">
        <v>144</v>
      </c>
      <c r="E46" s="129">
        <v>1</v>
      </c>
      <c r="F46" s="130">
        <f t="shared" si="3"/>
        <v>400.27</v>
      </c>
      <c r="G46" s="130">
        <f t="shared" si="4"/>
        <v>400.27</v>
      </c>
      <c r="I46" s="119">
        <f t="shared" si="5"/>
        <v>400.27</v>
      </c>
      <c r="L46" s="6">
        <v>400.27</v>
      </c>
    </row>
    <row r="47" spans="1:12" s="1" customFormat="1" x14ac:dyDescent="0.25">
      <c r="A47" s="144"/>
      <c r="B47" s="144"/>
      <c r="C47" s="144"/>
      <c r="D47" s="144"/>
      <c r="E47" s="144"/>
      <c r="F47" s="144"/>
      <c r="G47" s="145"/>
      <c r="I47" s="88"/>
      <c r="L47" s="8"/>
    </row>
    <row r="48" spans="1:12" x14ac:dyDescent="0.25">
      <c r="A48" s="131" t="s">
        <v>4</v>
      </c>
      <c r="B48" s="131"/>
      <c r="C48" s="131"/>
      <c r="D48" s="131"/>
      <c r="E48" s="131"/>
      <c r="F48" s="131"/>
      <c r="G48" s="5">
        <f>SUM(G11:G46)</f>
        <v>1662681.49</v>
      </c>
      <c r="H48" s="121"/>
    </row>
    <row r="49" spans="1:7" x14ac:dyDescent="0.25">
      <c r="A49" s="22"/>
      <c r="B49" s="22"/>
      <c r="C49" s="22"/>
      <c r="D49" s="22"/>
      <c r="E49" s="122" t="s">
        <v>86</v>
      </c>
      <c r="F49" s="22"/>
      <c r="G49" s="22"/>
    </row>
    <row r="50" spans="1:7" ht="15" customHeight="1" x14ac:dyDescent="0.25">
      <c r="A50" s="133" t="s">
        <v>186</v>
      </c>
      <c r="B50" s="133"/>
      <c r="C50" s="133"/>
      <c r="D50" s="133"/>
      <c r="E50" s="133"/>
      <c r="F50" s="133"/>
      <c r="G50" s="133"/>
    </row>
    <row r="51" spans="1:7" x14ac:dyDescent="0.25">
      <c r="A51" s="22"/>
      <c r="B51" s="22"/>
      <c r="C51" s="22"/>
      <c r="D51" s="22"/>
      <c r="E51" s="22"/>
      <c r="F51" s="22"/>
      <c r="G51" s="22"/>
    </row>
    <row r="52" spans="1:7" x14ac:dyDescent="0.25">
      <c r="A52" s="22"/>
      <c r="B52" s="22"/>
      <c r="C52" s="22"/>
      <c r="D52" s="22"/>
      <c r="E52" s="22"/>
      <c r="F52" s="22"/>
      <c r="G52" s="22"/>
    </row>
    <row r="53" spans="1:7" x14ac:dyDescent="0.25">
      <c r="A53" s="22"/>
      <c r="B53" s="22"/>
      <c r="C53" s="22"/>
      <c r="D53" s="22"/>
      <c r="E53" s="22"/>
      <c r="F53" s="22"/>
      <c r="G53" s="22"/>
    </row>
    <row r="54" spans="1:7" x14ac:dyDescent="0.25">
      <c r="A54" s="22"/>
      <c r="B54" s="22"/>
      <c r="C54" s="22"/>
      <c r="D54" s="22"/>
      <c r="E54" s="22"/>
      <c r="F54" s="22"/>
      <c r="G54" s="22"/>
    </row>
    <row r="55" spans="1:7" x14ac:dyDescent="0.25">
      <c r="A55" s="22"/>
      <c r="B55" s="22"/>
      <c r="C55" s="22"/>
      <c r="D55" s="22"/>
      <c r="E55" s="22"/>
      <c r="F55" s="22"/>
      <c r="G55" s="22"/>
    </row>
    <row r="56" spans="1:7" x14ac:dyDescent="0.25">
      <c r="A56" s="22"/>
      <c r="B56" s="22"/>
      <c r="C56" s="22"/>
      <c r="D56" s="22"/>
      <c r="E56" s="22"/>
      <c r="F56" s="22"/>
      <c r="G56" s="22"/>
    </row>
    <row r="57" spans="1:7" x14ac:dyDescent="0.25">
      <c r="A57" s="22"/>
      <c r="B57" s="22"/>
      <c r="C57" s="22"/>
      <c r="D57" s="22"/>
      <c r="E57" s="22"/>
      <c r="F57" s="22"/>
      <c r="G57" s="22"/>
    </row>
  </sheetData>
  <sheetProtection algorithmName="SHA-512" hashValue="aKWhIWUdKVqyA+TxJO6lJIyRkE8HLbJeYvobjQXnVh0kDTV8gGfUbBceBB/OfxXFF1FD2q9630uxQsMAjgo11A==" saltValue="CIFEKZwR6+MGZ37FeAfyuQ==" spinCount="100000" sheet="1" selectLockedCells="1"/>
  <mergeCells count="8">
    <mergeCell ref="A48:F48"/>
    <mergeCell ref="A7:G7"/>
    <mergeCell ref="A50:G50"/>
    <mergeCell ref="K1:K9"/>
    <mergeCell ref="I2:I6"/>
    <mergeCell ref="A8:G8"/>
    <mergeCell ref="A9:G9"/>
    <mergeCell ref="A47:G47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7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topLeftCell="A7" workbookViewId="0">
      <selection activeCell="C55" sqref="C55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2" t="s">
        <v>22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86"/>
    </row>
    <row r="10" spans="1:23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PAVIMENTAÇÃO DA ESTRADA RURAL ADEMIR ERNESTO SORDI - BARRA VERDE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89"/>
      <c r="R11" s="89"/>
      <c r="S11" s="89"/>
      <c r="T11" s="89"/>
      <c r="U11" s="89"/>
      <c r="V11" s="89"/>
      <c r="W11" s="89"/>
    </row>
    <row r="12" spans="1:23" x14ac:dyDescent="0.25">
      <c r="A12" s="27" t="str">
        <f>ORÇAMENTO!A8</f>
        <v>LOCALIZAÇÃO: Estrada Rural de Acesso a Comunidade de Barra Verde. (Trecho indicado em projeto)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89"/>
      <c r="R12" s="89"/>
      <c r="S12" s="89"/>
      <c r="T12" s="89"/>
      <c r="U12" s="89"/>
      <c r="V12" s="89"/>
      <c r="W12" s="89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53" t="s">
        <v>10</v>
      </c>
      <c r="B15" s="148" t="s">
        <v>24</v>
      </c>
      <c r="C15" s="156" t="s">
        <v>25</v>
      </c>
      <c r="D15" s="110" t="s">
        <v>29</v>
      </c>
      <c r="E15" s="148" t="s">
        <v>11</v>
      </c>
      <c r="F15" s="148"/>
      <c r="G15" s="148" t="s">
        <v>12</v>
      </c>
      <c r="H15" s="148"/>
      <c r="I15" s="148" t="s">
        <v>13</v>
      </c>
      <c r="J15" s="148"/>
      <c r="K15" s="148" t="s">
        <v>14</v>
      </c>
      <c r="L15" s="148"/>
      <c r="M15" s="148" t="s">
        <v>15</v>
      </c>
      <c r="N15" s="148"/>
      <c r="O15" s="148" t="s">
        <v>16</v>
      </c>
      <c r="P15" s="148"/>
      <c r="Q15" s="148" t="s">
        <v>82</v>
      </c>
      <c r="R15" s="148"/>
      <c r="S15" s="148" t="s">
        <v>83</v>
      </c>
      <c r="T15" s="148"/>
      <c r="U15" s="148" t="s">
        <v>84</v>
      </c>
      <c r="V15" s="149"/>
      <c r="W15" s="90"/>
    </row>
    <row r="16" spans="1:23" x14ac:dyDescent="0.25">
      <c r="A16" s="154"/>
      <c r="B16" s="155"/>
      <c r="C16" s="157"/>
      <c r="D16" s="85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11" t="s">
        <v>18</v>
      </c>
      <c r="W16" s="90"/>
    </row>
    <row r="17" spans="1:25" ht="21.75" customHeight="1" x14ac:dyDescent="0.25">
      <c r="A17" s="112">
        <v>1</v>
      </c>
      <c r="B17" s="15" t="str">
        <f>ORÇAMENTO!C11</f>
        <v>SERVIÇOS PRELIMINARES</v>
      </c>
      <c r="C17" s="16">
        <f>ORÇAMENTO!H11</f>
        <v>3429.94</v>
      </c>
      <c r="D17" s="24">
        <f>((C17*100)/$C$45)/100</f>
        <v>2.062896604448276E-3</v>
      </c>
      <c r="E17" s="17">
        <v>100</v>
      </c>
      <c r="F17" s="16">
        <f t="shared" ref="F17:F40" si="0">E17</f>
        <v>100</v>
      </c>
      <c r="G17" s="17"/>
      <c r="H17" s="16">
        <f t="shared" ref="H17:H40" si="1">F17+G17</f>
        <v>100</v>
      </c>
      <c r="I17" s="17"/>
      <c r="J17" s="16">
        <f t="shared" ref="J17:J40" si="2">H17+I17</f>
        <v>100</v>
      </c>
      <c r="K17" s="17"/>
      <c r="L17" s="16">
        <f t="shared" ref="L17:L40" si="3">J17+K17</f>
        <v>100</v>
      </c>
      <c r="M17" s="17"/>
      <c r="N17" s="16">
        <f t="shared" ref="N17:N40" si="4">L17+M17</f>
        <v>100</v>
      </c>
      <c r="O17" s="18"/>
      <c r="P17" s="16">
        <f t="shared" ref="P17:P40" si="5">N17+O17</f>
        <v>100</v>
      </c>
      <c r="Q17" s="18"/>
      <c r="R17" s="16">
        <f t="shared" ref="R17:R40" si="6">P17+Q17</f>
        <v>100</v>
      </c>
      <c r="S17" s="18"/>
      <c r="T17" s="16">
        <f t="shared" ref="T17:T40" si="7">R17+S17</f>
        <v>100</v>
      </c>
      <c r="U17" s="18"/>
      <c r="V17" s="113">
        <f t="shared" ref="V17:V40" si="8">T17+U17</f>
        <v>100</v>
      </c>
      <c r="W17" s="91"/>
      <c r="Y17" t="str">
        <f t="shared" ref="Y17:Y42" si="9">IF(P17&lt;&gt;100,"REVER PERCENTUAL ATÉ ATINGIR 100%- CASO NECESSÁRIO","PERCENTUAL CORRETO")</f>
        <v>PERCENTUAL CORRETO</v>
      </c>
    </row>
    <row r="18" spans="1:25" ht="21.75" customHeight="1" x14ac:dyDescent="0.25">
      <c r="A18" s="112">
        <v>2</v>
      </c>
      <c r="B18" s="15" t="str">
        <f>ORÇAMENTO!C13</f>
        <v>TERRAPLENAGEM</v>
      </c>
      <c r="C18" s="16">
        <f>ORÇAMENTO!H13</f>
        <v>6670.33</v>
      </c>
      <c r="D18" s="24">
        <f t="shared" ref="D18:D42" si="10">((C18*100)/$C$45)/100</f>
        <v>4.0117906166141299E-3</v>
      </c>
      <c r="E18" s="17">
        <v>20</v>
      </c>
      <c r="F18" s="16">
        <f t="shared" si="0"/>
        <v>20</v>
      </c>
      <c r="G18" s="17">
        <v>20</v>
      </c>
      <c r="H18" s="16">
        <f t="shared" si="1"/>
        <v>40</v>
      </c>
      <c r="I18" s="17">
        <v>20</v>
      </c>
      <c r="J18" s="16">
        <f t="shared" si="2"/>
        <v>60</v>
      </c>
      <c r="K18" s="17">
        <v>20</v>
      </c>
      <c r="L18" s="16">
        <f t="shared" si="3"/>
        <v>80</v>
      </c>
      <c r="M18" s="17">
        <v>10</v>
      </c>
      <c r="N18" s="16">
        <f t="shared" si="4"/>
        <v>90</v>
      </c>
      <c r="O18" s="18">
        <v>10</v>
      </c>
      <c r="P18" s="16">
        <f t="shared" si="5"/>
        <v>100</v>
      </c>
      <c r="Q18" s="18"/>
      <c r="R18" s="16">
        <f t="shared" si="6"/>
        <v>100</v>
      </c>
      <c r="S18" s="18"/>
      <c r="T18" s="16">
        <f t="shared" si="7"/>
        <v>100</v>
      </c>
      <c r="U18" s="18"/>
      <c r="V18" s="113">
        <f t="shared" si="8"/>
        <v>100</v>
      </c>
      <c r="W18" s="91"/>
      <c r="Y18" t="str">
        <f t="shared" si="9"/>
        <v>PERCENTUAL CORRETO</v>
      </c>
    </row>
    <row r="19" spans="1:25" ht="21.75" customHeight="1" x14ac:dyDescent="0.25">
      <c r="A19" s="112">
        <v>3</v>
      </c>
      <c r="B19" s="15" t="str">
        <f>ORÇAMENTO!C16</f>
        <v>DRENAGEM</v>
      </c>
      <c r="C19" s="16">
        <f>ORÇAMENTO!H16</f>
        <v>48364.88</v>
      </c>
      <c r="D19" s="24">
        <f t="shared" si="10"/>
        <v>2.9088481642987437E-2</v>
      </c>
      <c r="E19" s="17">
        <v>40</v>
      </c>
      <c r="F19" s="16">
        <f t="shared" si="0"/>
        <v>40</v>
      </c>
      <c r="G19" s="17">
        <v>30</v>
      </c>
      <c r="H19" s="16">
        <f t="shared" si="1"/>
        <v>70</v>
      </c>
      <c r="I19" s="17">
        <v>30</v>
      </c>
      <c r="J19" s="16">
        <f t="shared" si="2"/>
        <v>100</v>
      </c>
      <c r="K19" s="17"/>
      <c r="L19" s="16">
        <f t="shared" si="3"/>
        <v>100</v>
      </c>
      <c r="M19" s="17"/>
      <c r="N19" s="16">
        <f t="shared" si="4"/>
        <v>100</v>
      </c>
      <c r="O19" s="18"/>
      <c r="P19" s="16">
        <f t="shared" si="5"/>
        <v>100</v>
      </c>
      <c r="Q19" s="18"/>
      <c r="R19" s="16">
        <f t="shared" si="6"/>
        <v>100</v>
      </c>
      <c r="S19" s="18"/>
      <c r="T19" s="16">
        <f t="shared" si="7"/>
        <v>100</v>
      </c>
      <c r="U19" s="18"/>
      <c r="V19" s="113">
        <f t="shared" si="8"/>
        <v>100</v>
      </c>
      <c r="W19" s="91"/>
      <c r="Y19" t="str">
        <f t="shared" si="9"/>
        <v>PERCENTUAL CORRETO</v>
      </c>
    </row>
    <row r="20" spans="1:25" ht="21.75" customHeight="1" x14ac:dyDescent="0.25">
      <c r="A20" s="112">
        <v>4</v>
      </c>
      <c r="B20" s="15" t="str">
        <f>ORÇAMENTO!C22</f>
        <v>BASE / SUB-BASE</v>
      </c>
      <c r="C20" s="16">
        <f>ORÇAMENTO!H22</f>
        <v>472794.33999999997</v>
      </c>
      <c r="D20" s="24">
        <f t="shared" si="10"/>
        <v>0.28435653060647231</v>
      </c>
      <c r="E20" s="17">
        <v>15</v>
      </c>
      <c r="F20" s="16">
        <f t="shared" si="0"/>
        <v>15</v>
      </c>
      <c r="G20" s="17">
        <v>15</v>
      </c>
      <c r="H20" s="16">
        <f t="shared" si="1"/>
        <v>30</v>
      </c>
      <c r="I20" s="17">
        <v>15</v>
      </c>
      <c r="J20" s="16">
        <f t="shared" si="2"/>
        <v>45</v>
      </c>
      <c r="K20" s="17">
        <v>15</v>
      </c>
      <c r="L20" s="16">
        <f t="shared" si="3"/>
        <v>60</v>
      </c>
      <c r="M20" s="17">
        <v>15</v>
      </c>
      <c r="N20" s="16">
        <f t="shared" si="4"/>
        <v>75</v>
      </c>
      <c r="O20" s="18">
        <v>25</v>
      </c>
      <c r="P20" s="16">
        <f t="shared" si="5"/>
        <v>100</v>
      </c>
      <c r="Q20" s="18"/>
      <c r="R20" s="16">
        <f t="shared" si="6"/>
        <v>100</v>
      </c>
      <c r="S20" s="18"/>
      <c r="T20" s="16">
        <f t="shared" si="7"/>
        <v>100</v>
      </c>
      <c r="U20" s="18"/>
      <c r="V20" s="113">
        <f t="shared" si="8"/>
        <v>100</v>
      </c>
      <c r="W20" s="91"/>
      <c r="Y20" t="str">
        <f t="shared" si="9"/>
        <v>PERCENTUAL CORRETO</v>
      </c>
    </row>
    <row r="21" spans="1:25" ht="21.75" customHeight="1" x14ac:dyDescent="0.25">
      <c r="A21" s="112">
        <v>5</v>
      </c>
      <c r="B21" s="15" t="str">
        <f>ORÇAMENTO!C25</f>
        <v>REVESTIMENTO</v>
      </c>
      <c r="C21" s="16">
        <f>ORÇAMENTO!H25</f>
        <v>970211.53</v>
      </c>
      <c r="D21" s="24">
        <f t="shared" si="10"/>
        <v>0.58352218138905243</v>
      </c>
      <c r="E21" s="17"/>
      <c r="F21" s="16">
        <f t="shared" si="0"/>
        <v>0</v>
      </c>
      <c r="G21" s="17">
        <v>20</v>
      </c>
      <c r="H21" s="16">
        <f t="shared" si="1"/>
        <v>20</v>
      </c>
      <c r="I21" s="17">
        <v>20</v>
      </c>
      <c r="J21" s="16">
        <f t="shared" si="2"/>
        <v>40</v>
      </c>
      <c r="K21" s="17">
        <v>20</v>
      </c>
      <c r="L21" s="16">
        <f t="shared" si="3"/>
        <v>60</v>
      </c>
      <c r="M21" s="17">
        <v>20</v>
      </c>
      <c r="N21" s="16">
        <f t="shared" si="4"/>
        <v>80</v>
      </c>
      <c r="O21" s="18">
        <v>20</v>
      </c>
      <c r="P21" s="16">
        <f t="shared" si="5"/>
        <v>100</v>
      </c>
      <c r="Q21" s="18"/>
      <c r="R21" s="16">
        <f t="shared" si="6"/>
        <v>100</v>
      </c>
      <c r="S21" s="18"/>
      <c r="T21" s="16">
        <f t="shared" si="7"/>
        <v>100</v>
      </c>
      <c r="U21" s="18"/>
      <c r="V21" s="113">
        <f t="shared" si="8"/>
        <v>100</v>
      </c>
      <c r="W21" s="91"/>
      <c r="Y21" t="str">
        <f t="shared" si="9"/>
        <v>PERCENTUAL CORRETO</v>
      </c>
    </row>
    <row r="22" spans="1:25" ht="21.75" customHeight="1" x14ac:dyDescent="0.25">
      <c r="A22" s="112">
        <v>6</v>
      </c>
      <c r="B22" s="15" t="str">
        <f>ORÇAMENTO!C32</f>
        <v>SINALIZAÇÃO DE TRÂNSITO</v>
      </c>
      <c r="C22" s="16">
        <f>ORÇAMENTO!H32</f>
        <v>134682.34</v>
      </c>
      <c r="D22" s="24">
        <f t="shared" si="10"/>
        <v>8.1003090976853293E-2</v>
      </c>
      <c r="E22" s="17"/>
      <c r="F22" s="16">
        <f t="shared" si="0"/>
        <v>0</v>
      </c>
      <c r="G22" s="17"/>
      <c r="H22" s="16">
        <f t="shared" si="1"/>
        <v>0</v>
      </c>
      <c r="I22" s="17"/>
      <c r="J22" s="16">
        <f t="shared" si="2"/>
        <v>0</v>
      </c>
      <c r="K22" s="17"/>
      <c r="L22" s="16">
        <f t="shared" si="3"/>
        <v>0</v>
      </c>
      <c r="M22" s="17"/>
      <c r="N22" s="16">
        <f t="shared" si="4"/>
        <v>0</v>
      </c>
      <c r="O22" s="18">
        <v>100</v>
      </c>
      <c r="P22" s="16">
        <f t="shared" si="5"/>
        <v>100</v>
      </c>
      <c r="Q22" s="18"/>
      <c r="R22" s="16">
        <f t="shared" si="6"/>
        <v>100</v>
      </c>
      <c r="S22" s="18"/>
      <c r="T22" s="16">
        <f t="shared" si="7"/>
        <v>100</v>
      </c>
      <c r="U22" s="18"/>
      <c r="V22" s="113">
        <f t="shared" si="8"/>
        <v>100</v>
      </c>
      <c r="W22" s="91"/>
      <c r="Y22" t="str">
        <f t="shared" si="9"/>
        <v>PERCENTUAL CORRETO</v>
      </c>
    </row>
    <row r="23" spans="1:25" ht="21.75" customHeight="1" x14ac:dyDescent="0.25">
      <c r="A23" s="112">
        <v>7</v>
      </c>
      <c r="B23" s="15" t="str">
        <f>ORÇAMENTO!C37</f>
        <v>ENSAIOS TECNOLÓGICOS</v>
      </c>
      <c r="C23" s="16">
        <f>ORÇAMENTO!H37</f>
        <v>26528.13</v>
      </c>
      <c r="D23" s="24">
        <f t="shared" si="10"/>
        <v>1.5955028163572086E-2</v>
      </c>
      <c r="E23" s="17"/>
      <c r="F23" s="16">
        <f t="shared" si="0"/>
        <v>0</v>
      </c>
      <c r="G23" s="17"/>
      <c r="H23" s="16">
        <f t="shared" si="1"/>
        <v>0</v>
      </c>
      <c r="I23" s="17"/>
      <c r="J23" s="16">
        <f t="shared" si="2"/>
        <v>0</v>
      </c>
      <c r="K23" s="17"/>
      <c r="L23" s="16">
        <f t="shared" si="3"/>
        <v>0</v>
      </c>
      <c r="M23" s="17"/>
      <c r="N23" s="16">
        <f t="shared" si="4"/>
        <v>0</v>
      </c>
      <c r="O23" s="18">
        <v>100</v>
      </c>
      <c r="P23" s="16">
        <f t="shared" si="5"/>
        <v>100</v>
      </c>
      <c r="Q23" s="18"/>
      <c r="R23" s="16">
        <f t="shared" si="6"/>
        <v>100</v>
      </c>
      <c r="S23" s="18"/>
      <c r="T23" s="16">
        <f t="shared" si="7"/>
        <v>100</v>
      </c>
      <c r="U23" s="18"/>
      <c r="V23" s="113">
        <f t="shared" si="8"/>
        <v>100</v>
      </c>
      <c r="W23" s="91"/>
      <c r="Y23" t="str">
        <f t="shared" si="9"/>
        <v>PERCENTUAL CORRETO</v>
      </c>
    </row>
    <row r="24" spans="1:25" hidden="1" x14ac:dyDescent="0.25">
      <c r="A24" s="112">
        <v>8</v>
      </c>
      <c r="B24" s="15"/>
      <c r="C24" s="16"/>
      <c r="D24" s="24">
        <f t="shared" si="10"/>
        <v>0</v>
      </c>
      <c r="E24" s="17"/>
      <c r="F24" s="16">
        <f t="shared" si="0"/>
        <v>0</v>
      </c>
      <c r="G24" s="17"/>
      <c r="H24" s="16">
        <f t="shared" si="1"/>
        <v>0</v>
      </c>
      <c r="I24" s="17"/>
      <c r="J24" s="16">
        <f t="shared" si="2"/>
        <v>0</v>
      </c>
      <c r="K24" s="17"/>
      <c r="L24" s="16">
        <f t="shared" si="3"/>
        <v>0</v>
      </c>
      <c r="M24" s="17"/>
      <c r="N24" s="16">
        <f t="shared" si="4"/>
        <v>0</v>
      </c>
      <c r="O24" s="18"/>
      <c r="P24" s="16">
        <f t="shared" si="5"/>
        <v>0</v>
      </c>
      <c r="Q24" s="18"/>
      <c r="R24" s="16">
        <f t="shared" si="6"/>
        <v>0</v>
      </c>
      <c r="S24" s="18"/>
      <c r="T24" s="16">
        <f t="shared" si="7"/>
        <v>0</v>
      </c>
      <c r="U24" s="18"/>
      <c r="V24" s="113">
        <f t="shared" si="8"/>
        <v>0</v>
      </c>
      <c r="W24" s="91"/>
      <c r="Y24" t="str">
        <f t="shared" si="9"/>
        <v>REVER PERCENTUAL ATÉ ATINGIR 100%- CASO NECESSÁRIO</v>
      </c>
    </row>
    <row r="25" spans="1:25" hidden="1" x14ac:dyDescent="0.25">
      <c r="A25" s="112">
        <v>9</v>
      </c>
      <c r="B25" s="15"/>
      <c r="C25" s="16"/>
      <c r="D25" s="24">
        <f t="shared" si="10"/>
        <v>0</v>
      </c>
      <c r="E25" s="17"/>
      <c r="F25" s="16">
        <f t="shared" si="0"/>
        <v>0</v>
      </c>
      <c r="G25" s="17"/>
      <c r="H25" s="16">
        <f t="shared" si="1"/>
        <v>0</v>
      </c>
      <c r="I25" s="17"/>
      <c r="J25" s="16">
        <f t="shared" si="2"/>
        <v>0</v>
      </c>
      <c r="K25" s="17"/>
      <c r="L25" s="16">
        <f t="shared" si="3"/>
        <v>0</v>
      </c>
      <c r="M25" s="17"/>
      <c r="N25" s="16">
        <f t="shared" si="4"/>
        <v>0</v>
      </c>
      <c r="O25" s="18"/>
      <c r="P25" s="16">
        <f t="shared" si="5"/>
        <v>0</v>
      </c>
      <c r="Q25" s="18"/>
      <c r="R25" s="16">
        <f t="shared" si="6"/>
        <v>0</v>
      </c>
      <c r="S25" s="18"/>
      <c r="T25" s="16">
        <f t="shared" si="7"/>
        <v>0</v>
      </c>
      <c r="U25" s="18"/>
      <c r="V25" s="113">
        <f t="shared" si="8"/>
        <v>0</v>
      </c>
      <c r="W25" s="91"/>
      <c r="Y25" t="str">
        <f t="shared" si="9"/>
        <v>REVER PERCENTUAL ATÉ ATINGIR 100%- CASO NECESSÁRIO</v>
      </c>
    </row>
    <row r="26" spans="1:25" hidden="1" x14ac:dyDescent="0.25">
      <c r="A26" s="112">
        <v>10</v>
      </c>
      <c r="B26" s="15"/>
      <c r="C26" s="16"/>
      <c r="D26" s="24">
        <f t="shared" si="10"/>
        <v>0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/>
      <c r="N26" s="16">
        <f t="shared" si="4"/>
        <v>0</v>
      </c>
      <c r="O26" s="18"/>
      <c r="P26" s="16">
        <f t="shared" si="5"/>
        <v>0</v>
      </c>
      <c r="Q26" s="18"/>
      <c r="R26" s="16">
        <f t="shared" si="6"/>
        <v>0</v>
      </c>
      <c r="S26" s="18"/>
      <c r="T26" s="16">
        <f t="shared" si="7"/>
        <v>0</v>
      </c>
      <c r="U26" s="18"/>
      <c r="V26" s="113">
        <f t="shared" si="8"/>
        <v>0</v>
      </c>
      <c r="W26" s="91"/>
      <c r="Y26" t="str">
        <f t="shared" si="9"/>
        <v>REVER PERCENTUAL ATÉ ATINGIR 100%- CASO NECESSÁRIO</v>
      </c>
    </row>
    <row r="27" spans="1:25" hidden="1" x14ac:dyDescent="0.25">
      <c r="A27" s="112">
        <v>11</v>
      </c>
      <c r="B27" s="15"/>
      <c r="C27" s="16"/>
      <c r="D27" s="24">
        <f t="shared" si="10"/>
        <v>0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/>
      <c r="N27" s="16">
        <f t="shared" si="4"/>
        <v>0</v>
      </c>
      <c r="O27" s="18"/>
      <c r="P27" s="16">
        <f t="shared" si="5"/>
        <v>0</v>
      </c>
      <c r="Q27" s="18"/>
      <c r="R27" s="16">
        <f t="shared" si="6"/>
        <v>0</v>
      </c>
      <c r="S27" s="18"/>
      <c r="T27" s="16">
        <f t="shared" si="7"/>
        <v>0</v>
      </c>
      <c r="U27" s="18"/>
      <c r="V27" s="113">
        <f t="shared" si="8"/>
        <v>0</v>
      </c>
      <c r="W27" s="91"/>
      <c r="Y27" t="str">
        <f t="shared" si="9"/>
        <v>REVER PERCENTUAL ATÉ ATINGIR 100%- CASO NECESSÁRIO</v>
      </c>
    </row>
    <row r="28" spans="1:25" hidden="1" x14ac:dyDescent="0.25">
      <c r="A28" s="112">
        <v>12</v>
      </c>
      <c r="B28" s="15"/>
      <c r="C28" s="16"/>
      <c r="D28" s="24">
        <f t="shared" si="10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6">
        <f t="shared" si="6"/>
        <v>0</v>
      </c>
      <c r="S28" s="18"/>
      <c r="T28" s="16">
        <f t="shared" si="7"/>
        <v>0</v>
      </c>
      <c r="U28" s="18"/>
      <c r="V28" s="113">
        <f t="shared" si="8"/>
        <v>0</v>
      </c>
      <c r="W28" s="91"/>
      <c r="Y28" t="str">
        <f t="shared" si="9"/>
        <v>REVER PERCENTUAL ATÉ ATINGIR 100%- CASO NECESSÁRIO</v>
      </c>
    </row>
    <row r="29" spans="1:25" hidden="1" x14ac:dyDescent="0.25">
      <c r="A29" s="112">
        <v>13</v>
      </c>
      <c r="B29" s="15"/>
      <c r="C29" s="16"/>
      <c r="D29" s="24">
        <f t="shared" si="10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6">
        <f t="shared" si="6"/>
        <v>0</v>
      </c>
      <c r="S29" s="18"/>
      <c r="T29" s="16">
        <f t="shared" si="7"/>
        <v>0</v>
      </c>
      <c r="U29" s="18"/>
      <c r="V29" s="113">
        <f t="shared" si="8"/>
        <v>0</v>
      </c>
      <c r="W29" s="91"/>
      <c r="Y29" t="str">
        <f t="shared" si="9"/>
        <v>REVER PERCENTUAL ATÉ ATINGIR 100%- CASO NECESSÁRIO</v>
      </c>
    </row>
    <row r="30" spans="1:25" hidden="1" x14ac:dyDescent="0.25">
      <c r="A30" s="112">
        <v>14</v>
      </c>
      <c r="B30" s="15"/>
      <c r="C30" s="16"/>
      <c r="D30" s="24">
        <f t="shared" si="10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/>
      <c r="T30" s="16">
        <f t="shared" si="7"/>
        <v>0</v>
      </c>
      <c r="U30" s="18"/>
      <c r="V30" s="113">
        <f t="shared" si="8"/>
        <v>0</v>
      </c>
      <c r="W30" s="91"/>
      <c r="Y30" t="str">
        <f t="shared" si="9"/>
        <v>REVER PERCENTUAL ATÉ ATINGIR 100%- CASO NECESSÁRIO</v>
      </c>
    </row>
    <row r="31" spans="1:25" hidden="1" x14ac:dyDescent="0.25">
      <c r="A31" s="112">
        <v>15</v>
      </c>
      <c r="B31" s="15"/>
      <c r="C31" s="16"/>
      <c r="D31" s="24">
        <f t="shared" si="10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6">
        <f t="shared" si="7"/>
        <v>0</v>
      </c>
      <c r="U31" s="18"/>
      <c r="V31" s="113">
        <f t="shared" si="8"/>
        <v>0</v>
      </c>
      <c r="W31" s="91"/>
      <c r="Y31" t="str">
        <f t="shared" si="9"/>
        <v>REVER PERCENTUAL ATÉ ATINGIR 100%- CASO NECESSÁRIO</v>
      </c>
    </row>
    <row r="32" spans="1:25" hidden="1" x14ac:dyDescent="0.25">
      <c r="A32" s="112">
        <v>16</v>
      </c>
      <c r="B32" s="15"/>
      <c r="C32" s="16"/>
      <c r="D32" s="24">
        <f t="shared" si="10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6">
        <f t="shared" si="7"/>
        <v>0</v>
      </c>
      <c r="U32" s="18"/>
      <c r="V32" s="113">
        <f t="shared" si="8"/>
        <v>0</v>
      </c>
      <c r="W32" s="91"/>
      <c r="Y32" t="str">
        <f t="shared" si="9"/>
        <v>REVER PERCENTUAL ATÉ ATINGIR 100%- CASO NECESSÁRIO</v>
      </c>
    </row>
    <row r="33" spans="1:25" hidden="1" x14ac:dyDescent="0.25">
      <c r="A33" s="112">
        <v>17</v>
      </c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113">
        <f t="shared" si="8"/>
        <v>0</v>
      </c>
      <c r="W33" s="91"/>
      <c r="Y33" t="str">
        <f t="shared" si="9"/>
        <v>REVER PERCENTUAL ATÉ ATINGIR 100%- CASO NECESSÁRIO</v>
      </c>
    </row>
    <row r="34" spans="1:25" hidden="1" x14ac:dyDescent="0.25">
      <c r="A34" s="112">
        <v>18</v>
      </c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113">
        <f t="shared" si="8"/>
        <v>0</v>
      </c>
      <c r="W34" s="91"/>
      <c r="Y34" t="str">
        <f t="shared" si="9"/>
        <v>REVER PERCENTUAL ATÉ ATINGIR 100%- CASO NECESSÁRIO</v>
      </c>
    </row>
    <row r="35" spans="1:25" hidden="1" x14ac:dyDescent="0.25">
      <c r="A35" s="112">
        <v>19</v>
      </c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113">
        <f t="shared" si="8"/>
        <v>0</v>
      </c>
      <c r="W35" s="91"/>
      <c r="Y35" t="str">
        <f t="shared" si="9"/>
        <v>REVER PERCENTUAL ATÉ ATINGIR 100%- CASO NECESSÁRIO</v>
      </c>
    </row>
    <row r="36" spans="1:25" hidden="1" x14ac:dyDescent="0.25">
      <c r="A36" s="112">
        <v>20</v>
      </c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113">
        <f t="shared" si="8"/>
        <v>0</v>
      </c>
      <c r="W36" s="91"/>
      <c r="Y36" t="str">
        <f t="shared" si="9"/>
        <v>REVER PERCENTUAL ATÉ ATINGIR 100%- CASO NECESSÁRIO</v>
      </c>
    </row>
    <row r="37" spans="1:25" hidden="1" x14ac:dyDescent="0.25">
      <c r="A37" s="112">
        <v>21</v>
      </c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113">
        <f t="shared" si="8"/>
        <v>0</v>
      </c>
      <c r="W37" s="91"/>
      <c r="Y37" t="str">
        <f t="shared" si="9"/>
        <v>REVER PERCENTUAL ATÉ ATINGIR 100%- CASO NECESSÁRIO</v>
      </c>
    </row>
    <row r="38" spans="1:25" hidden="1" x14ac:dyDescent="0.25">
      <c r="A38" s="112">
        <v>22</v>
      </c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113">
        <f t="shared" si="8"/>
        <v>0</v>
      </c>
      <c r="W38" s="91"/>
      <c r="Y38" t="str">
        <f t="shared" si="9"/>
        <v>REVER PERCENTUAL ATÉ ATINGIR 100%- CASO NECESSÁRIO</v>
      </c>
    </row>
    <row r="39" spans="1:25" hidden="1" x14ac:dyDescent="0.25">
      <c r="A39" s="112">
        <v>23</v>
      </c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113">
        <f t="shared" si="8"/>
        <v>0</v>
      </c>
      <c r="W39" s="91"/>
      <c r="Y39" t="str">
        <f t="shared" si="9"/>
        <v>REVER PERCENTUAL ATÉ ATINGIR 100%- CASO NECESSÁRIO</v>
      </c>
    </row>
    <row r="40" spans="1:25" hidden="1" x14ac:dyDescent="0.25">
      <c r="A40" s="112">
        <v>24</v>
      </c>
      <c r="B40" s="15"/>
      <c r="C40" s="16"/>
      <c r="D40" s="24">
        <f t="shared" si="10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113">
        <f t="shared" si="8"/>
        <v>0</v>
      </c>
      <c r="W40" s="91"/>
      <c r="Y40" t="str">
        <f t="shared" si="9"/>
        <v>REVER PERCENTUAL ATÉ ATINGIR 100%- CASO NECESSÁRIO</v>
      </c>
    </row>
    <row r="41" spans="1:25" hidden="1" x14ac:dyDescent="0.25">
      <c r="A41" s="112">
        <v>25</v>
      </c>
      <c r="B41" s="15"/>
      <c r="C41" s="16"/>
      <c r="D41" s="24">
        <f t="shared" si="10"/>
        <v>0</v>
      </c>
      <c r="E41" s="17"/>
      <c r="F41" s="16">
        <f t="shared" ref="F41:F43" si="11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/>
      <c r="V41" s="113">
        <f>T41+U41</f>
        <v>0</v>
      </c>
      <c r="W41" s="91"/>
      <c r="Y41" t="str">
        <f t="shared" si="9"/>
        <v>REVER PERCENTUAL ATÉ ATINGIR 100%- CASO NECESSÁRIO</v>
      </c>
    </row>
    <row r="42" spans="1:25" hidden="1" x14ac:dyDescent="0.25">
      <c r="A42" s="112">
        <v>26</v>
      </c>
      <c r="B42" s="15"/>
      <c r="C42" s="16"/>
      <c r="D42" s="24">
        <f t="shared" si="10"/>
        <v>0</v>
      </c>
      <c r="E42" s="17"/>
      <c r="F42" s="16">
        <f t="shared" si="11"/>
        <v>0</v>
      </c>
      <c r="G42" s="17"/>
      <c r="H42" s="16">
        <f t="shared" ref="H42" si="12">F42+G42</f>
        <v>0</v>
      </c>
      <c r="I42" s="17"/>
      <c r="J42" s="16">
        <f t="shared" ref="J42" si="13">H42+I42</f>
        <v>0</v>
      </c>
      <c r="K42" s="17"/>
      <c r="L42" s="16">
        <f t="shared" ref="L42" si="14">J42+K42</f>
        <v>0</v>
      </c>
      <c r="M42" s="17"/>
      <c r="N42" s="16">
        <f t="shared" ref="N42" si="15">L42+M42</f>
        <v>0</v>
      </c>
      <c r="O42" s="18"/>
      <c r="P42" s="16">
        <f t="shared" ref="P42" si="16">N42+O42</f>
        <v>0</v>
      </c>
      <c r="Q42" s="18"/>
      <c r="R42" s="16">
        <f t="shared" ref="R42:R43" si="17">P42+Q42</f>
        <v>0</v>
      </c>
      <c r="S42" s="18"/>
      <c r="T42" s="16">
        <f t="shared" ref="T42:T43" si="18">R42+S42</f>
        <v>0</v>
      </c>
      <c r="U42" s="18"/>
      <c r="V42" s="113">
        <f t="shared" ref="V42:V43" si="19">T42+U42</f>
        <v>0</v>
      </c>
      <c r="W42" s="91"/>
      <c r="Y42" t="str">
        <f t="shared" si="9"/>
        <v>REVER PERCENTUAL ATÉ ATINGIR 100%- CASO NECESSÁRIO</v>
      </c>
    </row>
    <row r="43" spans="1:25" x14ac:dyDescent="0.25">
      <c r="A43" s="112"/>
      <c r="B43" s="15"/>
      <c r="C43" s="16"/>
      <c r="D43" s="87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82"/>
      <c r="L43" s="16">
        <f t="shared" ref="L43" si="22">J43+K43</f>
        <v>0</v>
      </c>
      <c r="M43" s="82"/>
      <c r="N43" s="16">
        <f t="shared" ref="N43" si="23">L43+M43</f>
        <v>0</v>
      </c>
      <c r="O43" s="83"/>
      <c r="P43" s="16">
        <f t="shared" ref="P43" si="24">N43+O43</f>
        <v>0</v>
      </c>
      <c r="Q43" s="83"/>
      <c r="R43" s="16">
        <f t="shared" si="17"/>
        <v>0</v>
      </c>
      <c r="S43" s="83"/>
      <c r="T43" s="16">
        <f t="shared" si="18"/>
        <v>0</v>
      </c>
      <c r="U43" s="83"/>
      <c r="V43" s="113">
        <f t="shared" si="19"/>
        <v>0</v>
      </c>
      <c r="W43" s="91"/>
    </row>
    <row r="44" spans="1:25" x14ac:dyDescent="0.25">
      <c r="A44" s="114"/>
      <c r="B44" s="19" t="s">
        <v>26</v>
      </c>
      <c r="C44" s="25">
        <f>C45/SUM(C17:C42)</f>
        <v>1</v>
      </c>
      <c r="D44" s="25">
        <f>SUM(D17:D43)</f>
        <v>1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5.7154126975936928E-2</v>
      </c>
      <c r="F44" s="26">
        <f>E44</f>
        <v>5.7154126975936928E-2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0.1688868184850004</v>
      </c>
      <c r="H44" s="26">
        <f>F44+G44</f>
        <v>0.22604094546093734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0.1688868184850004</v>
      </c>
      <c r="J44" s="26">
        <f>H44+I44</f>
        <v>0.39492776394593776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0.16016027399210417</v>
      </c>
      <c r="L44" s="26">
        <f>J44+K44</f>
        <v>0.55508803793804196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0.15975909493044277</v>
      </c>
      <c r="N44" s="26">
        <f>L44+M44</f>
        <v>0.71484713286848467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0.28515286713151533</v>
      </c>
      <c r="P44" s="26">
        <f>N44+O44</f>
        <v>1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1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1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1</v>
      </c>
      <c r="W44" s="92"/>
    </row>
    <row r="45" spans="1:25" x14ac:dyDescent="0.25">
      <c r="A45" s="115"/>
      <c r="B45" s="21" t="s">
        <v>27</v>
      </c>
      <c r="C45" s="20">
        <f>SUM(C17:C43)</f>
        <v>1662681.49</v>
      </c>
      <c r="D45" s="25">
        <f>D44</f>
        <v>1</v>
      </c>
      <c r="E45" s="146">
        <f>($C$45*E44)</f>
        <v>95029.109000000011</v>
      </c>
      <c r="F45" s="146"/>
      <c r="G45" s="146">
        <f t="shared" ref="G45" si="25">($C$45*G44)</f>
        <v>280804.98700000002</v>
      </c>
      <c r="H45" s="146"/>
      <c r="I45" s="146">
        <f t="shared" ref="I45" si="26">($C$45*I44)</f>
        <v>280804.98700000002</v>
      </c>
      <c r="J45" s="146"/>
      <c r="K45" s="146">
        <f t="shared" ref="K45" si="27">($C$45*K44)</f>
        <v>266295.52299999999</v>
      </c>
      <c r="L45" s="146"/>
      <c r="M45" s="146">
        <f t="shared" ref="M45" si="28">($C$45*M44)</f>
        <v>265628.49000000005</v>
      </c>
      <c r="N45" s="146"/>
      <c r="O45" s="146">
        <f t="shared" ref="O45" si="29">($C$45*O44)</f>
        <v>474118.39399999991</v>
      </c>
      <c r="P45" s="146"/>
      <c r="Q45" s="146">
        <f t="shared" ref="Q45" si="30">($C$45*Q44)</f>
        <v>0</v>
      </c>
      <c r="R45" s="146"/>
      <c r="S45" s="146">
        <f t="shared" ref="S45" si="31">($C$45*S44)</f>
        <v>0</v>
      </c>
      <c r="T45" s="146"/>
      <c r="U45" s="146">
        <f t="shared" ref="U45" si="32">($C$45*U44)</f>
        <v>0</v>
      </c>
      <c r="V45" s="150"/>
      <c r="W45" s="93"/>
    </row>
    <row r="46" spans="1:25" ht="15.75" thickBot="1" x14ac:dyDescent="0.3">
      <c r="A46" s="116"/>
      <c r="B46" s="117" t="s">
        <v>28</v>
      </c>
      <c r="C46" s="118"/>
      <c r="D46" s="118"/>
      <c r="E46" s="147">
        <f>E45</f>
        <v>95029.109000000011</v>
      </c>
      <c r="F46" s="147"/>
      <c r="G46" s="147">
        <f>G45+E46</f>
        <v>375834.09600000002</v>
      </c>
      <c r="H46" s="147"/>
      <c r="I46" s="147">
        <f t="shared" ref="I46" si="33">I45+G46</f>
        <v>656639.0830000001</v>
      </c>
      <c r="J46" s="147"/>
      <c r="K46" s="147">
        <f t="shared" ref="K46" si="34">K45+I46</f>
        <v>922934.60600000015</v>
      </c>
      <c r="L46" s="147"/>
      <c r="M46" s="147">
        <f t="shared" ref="M46" si="35">M45+K46</f>
        <v>1188563.0960000001</v>
      </c>
      <c r="N46" s="147"/>
      <c r="O46" s="147">
        <f t="shared" ref="O46" si="36">O45+M46</f>
        <v>1662681.49</v>
      </c>
      <c r="P46" s="147"/>
      <c r="Q46" s="147">
        <f t="shared" ref="Q46" si="37">Q45+O46</f>
        <v>1662681.49</v>
      </c>
      <c r="R46" s="147"/>
      <c r="S46" s="147">
        <f t="shared" ref="S46" si="38">S45+Q46</f>
        <v>1662681.49</v>
      </c>
      <c r="T46" s="147"/>
      <c r="U46" s="147">
        <f t="shared" ref="U46" si="39">U45+S46</f>
        <v>1662681.49</v>
      </c>
      <c r="V46" s="151"/>
      <c r="W46" s="93"/>
    </row>
    <row r="48" spans="1:25" ht="71.25" customHeight="1" x14ac:dyDescent="0.25">
      <c r="A48" s="84"/>
      <c r="B48" s="84"/>
      <c r="C48" s="23"/>
      <c r="D48" s="84"/>
      <c r="E48" s="84"/>
      <c r="F48" s="84"/>
      <c r="G48" s="84"/>
      <c r="H48" s="84"/>
      <c r="I48" s="84"/>
      <c r="J48" s="84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67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YftOVamHTrmTADAW1sD/PtGK72GFP3bBCuSUl3X8FTN2u+tBvMzMbf7irSxU+MfEl4hQwDCvCDqPSssDho8b1A==" saltValue="3XjmefwHzr8Ho2mPGVXXpA==" spinCount="100000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F17:F43 H17:H43 J17:J43 L17:L43 N17:N43 P17:P43 R17:R43 T17:T43 V17:W43">
    <cfRule type="cellIs" dxfId="7" priority="8" operator="equal">
      <formula>0</formula>
    </cfRule>
  </conditionalFormatting>
  <conditionalFormatting sqref="F17:F43 P17:P43 R17:R43 T17:T43 V17:V43">
    <cfRule type="cellIs" dxfId="6" priority="19" stopIfTrue="1" operator="equal">
      <formula>D17+F17-100</formula>
    </cfRule>
  </conditionalFormatting>
  <conditionalFormatting sqref="H17:H43">
    <cfRule type="cellIs" dxfId="5" priority="15" stopIfTrue="1" operator="equal">
      <formula>F17+H17-100</formula>
    </cfRule>
  </conditionalFormatting>
  <conditionalFormatting sqref="J17:J43">
    <cfRule type="cellIs" dxfId="4" priority="16" stopIfTrue="1" operator="equal">
      <formula>H17+J17-100</formula>
    </cfRule>
  </conditionalFormatting>
  <conditionalFormatting sqref="L17:L43">
    <cfRule type="cellIs" dxfId="3" priority="17" stopIfTrue="1" operator="equal">
      <formula>J17+L17-100</formula>
    </cfRule>
  </conditionalFormatting>
  <conditionalFormatting sqref="N17:N43">
    <cfRule type="cellIs" dxfId="2" priority="18" stopIfTrue="1" operator="equal">
      <formula>L17+N17-100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E21" sqref="E21:E2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0"/>
      <c r="B1" s="40"/>
      <c r="C1" s="40"/>
      <c r="D1" s="40"/>
      <c r="E1" s="40"/>
    </row>
    <row r="2" spans="1:5" x14ac:dyDescent="0.25">
      <c r="A2" s="40"/>
      <c r="B2" s="40"/>
      <c r="C2" s="40"/>
      <c r="D2" s="40"/>
      <c r="E2" s="40"/>
    </row>
    <row r="3" spans="1:5" x14ac:dyDescent="0.25">
      <c r="A3" s="40"/>
      <c r="B3" s="40"/>
      <c r="C3" s="40"/>
      <c r="D3" s="40"/>
      <c r="E3" s="40"/>
    </row>
    <row r="4" spans="1:5" x14ac:dyDescent="0.25">
      <c r="A4" s="40"/>
      <c r="B4" s="40"/>
      <c r="C4" s="40"/>
      <c r="D4" s="40"/>
      <c r="E4" s="40"/>
    </row>
    <row r="5" spans="1:5" x14ac:dyDescent="0.25">
      <c r="A5" s="40"/>
      <c r="B5" s="40"/>
      <c r="C5" s="40"/>
      <c r="D5" s="40"/>
      <c r="E5" s="40"/>
    </row>
    <row r="6" spans="1:5" x14ac:dyDescent="0.25">
      <c r="A6" s="40"/>
      <c r="B6" s="40"/>
      <c r="C6" s="40"/>
      <c r="D6" s="40"/>
      <c r="E6" s="40"/>
    </row>
    <row r="7" spans="1:5" x14ac:dyDescent="0.25">
      <c r="A7" s="40"/>
      <c r="B7" s="40"/>
      <c r="C7" s="40"/>
      <c r="D7" s="40"/>
      <c r="E7" s="40"/>
    </row>
    <row r="8" spans="1:5" x14ac:dyDescent="0.25">
      <c r="A8" s="158" t="s">
        <v>62</v>
      </c>
      <c r="B8" s="158"/>
      <c r="C8" s="158"/>
      <c r="D8" s="40"/>
      <c r="E8" s="57" t="s">
        <v>63</v>
      </c>
    </row>
    <row r="9" spans="1:5" x14ac:dyDescent="0.25">
      <c r="A9" s="40"/>
      <c r="B9" s="78"/>
      <c r="C9" s="78"/>
      <c r="D9" s="78"/>
      <c r="E9" s="79" t="s">
        <v>64</v>
      </c>
    </row>
    <row r="10" spans="1:5" x14ac:dyDescent="0.25">
      <c r="A10" s="40"/>
      <c r="B10" s="40"/>
      <c r="C10" s="40"/>
      <c r="D10" s="40"/>
      <c r="E10" s="40"/>
    </row>
    <row r="11" spans="1:5" x14ac:dyDescent="0.25">
      <c r="A11" s="80" t="s">
        <v>32</v>
      </c>
      <c r="B11" s="80" t="s">
        <v>81</v>
      </c>
      <c r="C11" s="179" t="s">
        <v>33</v>
      </c>
      <c r="D11" s="180"/>
      <c r="E11" s="181"/>
    </row>
    <row r="12" spans="1:5" x14ac:dyDescent="0.25">
      <c r="A12" s="33"/>
      <c r="B12" s="33"/>
      <c r="C12" s="182" t="str">
        <f>Import.Município</f>
        <v>CORONEL VIVIDA - PR</v>
      </c>
      <c r="D12" s="183"/>
      <c r="E12" s="184"/>
    </row>
    <row r="13" spans="1:5" x14ac:dyDescent="0.25">
      <c r="A13" s="34"/>
      <c r="B13" s="34"/>
      <c r="C13" s="35"/>
      <c r="D13" s="34"/>
      <c r="E13" s="34"/>
    </row>
    <row r="14" spans="1:5" ht="15" customHeight="1" x14ac:dyDescent="0.25">
      <c r="A14" s="81" t="s">
        <v>34</v>
      </c>
      <c r="B14" s="171" t="str">
        <f>ORÇAMENTO!A7</f>
        <v>OBJETO: PAVIMENTAÇÃO DA ESTRADA RURAL ADEMIR ERNESTO SORDI - BARRA VERDE</v>
      </c>
      <c r="C14" s="173" t="str">
        <f>ORÇAMENTO!A8</f>
        <v>LOCALIZAÇÃO: Estrada Rural de Acesso a Comunidade de Barra Verde. (Trecho indicado em projeto)</v>
      </c>
      <c r="D14" s="174"/>
      <c r="E14" s="175"/>
    </row>
    <row r="15" spans="1:5" ht="25.5" customHeight="1" x14ac:dyDescent="0.25">
      <c r="A15" s="36" t="s">
        <v>65</v>
      </c>
      <c r="B15" s="172"/>
      <c r="C15" s="176"/>
      <c r="D15" s="177"/>
      <c r="E15" s="178"/>
    </row>
    <row r="16" spans="1:5" x14ac:dyDescent="0.25">
      <c r="A16" s="37"/>
      <c r="B16" s="37"/>
      <c r="C16" s="38"/>
      <c r="D16" s="38"/>
      <c r="E16" s="37"/>
    </row>
    <row r="17" spans="1:12" x14ac:dyDescent="0.25">
      <c r="A17" s="39" t="s">
        <v>35</v>
      </c>
      <c r="B17" s="37"/>
      <c r="C17" s="38"/>
      <c r="D17" s="38"/>
      <c r="E17" s="37"/>
    </row>
    <row r="18" spans="1:12" x14ac:dyDescent="0.25">
      <c r="A18" s="186" t="s">
        <v>36</v>
      </c>
      <c r="B18" s="186"/>
      <c r="C18" s="186"/>
      <c r="D18" s="186"/>
      <c r="E18" s="186"/>
    </row>
    <row r="19" spans="1:12" x14ac:dyDescent="0.25">
      <c r="A19" s="40"/>
      <c r="B19" s="40"/>
      <c r="C19" s="40"/>
      <c r="D19" s="40"/>
      <c r="E19" s="40"/>
    </row>
    <row r="20" spans="1:12" ht="15.75" thickBot="1" x14ac:dyDescent="0.3">
      <c r="A20" s="41" t="s">
        <v>37</v>
      </c>
      <c r="B20" s="42"/>
      <c r="C20" s="42"/>
      <c r="D20" s="43" t="s">
        <v>38</v>
      </c>
      <c r="E20" s="43" t="s">
        <v>39</v>
      </c>
    </row>
    <row r="21" spans="1:12" ht="15" customHeight="1" thickBot="1" x14ac:dyDescent="0.3">
      <c r="A21" s="44" t="s">
        <v>40</v>
      </c>
      <c r="B21" s="45"/>
      <c r="C21" s="45"/>
      <c r="D21" s="46" t="s">
        <v>41</v>
      </c>
      <c r="E21" s="47">
        <v>4.6699999999999998E-2</v>
      </c>
      <c r="H21" s="168" t="s">
        <v>68</v>
      </c>
      <c r="I21" s="169"/>
      <c r="J21" s="169"/>
      <c r="K21" s="170"/>
    </row>
    <row r="22" spans="1:12" ht="15.75" x14ac:dyDescent="0.25">
      <c r="A22" s="48" t="s">
        <v>42</v>
      </c>
      <c r="B22" s="49"/>
      <c r="C22" s="49"/>
      <c r="D22" s="50" t="s">
        <v>43</v>
      </c>
      <c r="E22" s="51">
        <v>7.3000000000000001E-3</v>
      </c>
      <c r="H22" s="107" t="s">
        <v>69</v>
      </c>
      <c r="I22" s="108" t="s">
        <v>70</v>
      </c>
      <c r="J22" s="108" t="s">
        <v>71</v>
      </c>
      <c r="K22" s="109" t="s">
        <v>72</v>
      </c>
    </row>
    <row r="23" spans="1:12" ht="15.75" x14ac:dyDescent="0.25">
      <c r="A23" s="48" t="s">
        <v>44</v>
      </c>
      <c r="B23" s="49"/>
      <c r="C23" s="49"/>
      <c r="D23" s="50" t="s">
        <v>45</v>
      </c>
      <c r="E23" s="51">
        <v>7.3000000000000001E-3</v>
      </c>
      <c r="H23" s="100" t="s">
        <v>73</v>
      </c>
      <c r="I23" s="94">
        <v>3.7999999999999999E-2</v>
      </c>
      <c r="J23" s="95">
        <v>4.0099999999999997E-2</v>
      </c>
      <c r="K23" s="101">
        <v>4.6699999999999998E-2</v>
      </c>
    </row>
    <row r="24" spans="1:12" ht="15.75" x14ac:dyDescent="0.25">
      <c r="A24" s="48" t="s">
        <v>46</v>
      </c>
      <c r="B24" s="49"/>
      <c r="C24" s="49"/>
      <c r="D24" s="50" t="s">
        <v>47</v>
      </c>
      <c r="E24" s="51">
        <v>1.04E-2</v>
      </c>
      <c r="H24" s="100" t="s">
        <v>74</v>
      </c>
      <c r="I24" s="96">
        <v>3.2000000000000002E-3</v>
      </c>
      <c r="J24" s="97">
        <v>4.0000000000000001E-3</v>
      </c>
      <c r="K24" s="102">
        <v>7.4000000000000003E-3</v>
      </c>
    </row>
    <row r="25" spans="1:12" ht="15.75" x14ac:dyDescent="0.25">
      <c r="A25" s="52" t="s">
        <v>48</v>
      </c>
      <c r="B25" s="53"/>
      <c r="C25" s="53"/>
      <c r="D25" s="50" t="s">
        <v>49</v>
      </c>
      <c r="E25" s="54">
        <v>8.1500000000000003E-2</v>
      </c>
      <c r="H25" s="100" t="s">
        <v>75</v>
      </c>
      <c r="I25" s="96">
        <v>5.0000000000000001E-3</v>
      </c>
      <c r="J25" s="97">
        <v>5.5999999999999999E-3</v>
      </c>
      <c r="K25" s="102">
        <v>9.7000000000000003E-3</v>
      </c>
    </row>
    <row r="26" spans="1:12" ht="15.75" x14ac:dyDescent="0.25">
      <c r="A26" s="52" t="s">
        <v>50</v>
      </c>
      <c r="B26" s="55" t="s">
        <v>51</v>
      </c>
      <c r="C26" s="56"/>
      <c r="D26" s="57" t="s">
        <v>52</v>
      </c>
      <c r="E26" s="54">
        <v>6.4999999999999997E-3</v>
      </c>
      <c r="H26" s="100" t="s">
        <v>76</v>
      </c>
      <c r="I26" s="96">
        <v>1.0200000000000001E-2</v>
      </c>
      <c r="J26" s="97">
        <v>1.11E-2</v>
      </c>
      <c r="K26" s="102">
        <v>1.21E-2</v>
      </c>
    </row>
    <row r="27" spans="1:12" ht="16.5" thickBot="1" x14ac:dyDescent="0.3">
      <c r="A27" s="58"/>
      <c r="B27" s="55" t="s">
        <v>53</v>
      </c>
      <c r="C27" s="56"/>
      <c r="D27" s="57"/>
      <c r="E27" s="54">
        <v>0.03</v>
      </c>
      <c r="H27" s="100" t="s">
        <v>77</v>
      </c>
      <c r="I27" s="98">
        <v>6.6400000000000001E-2</v>
      </c>
      <c r="J27" s="99">
        <v>7.2999999999999995E-2</v>
      </c>
      <c r="K27" s="103">
        <v>8.6900000000000005E-2</v>
      </c>
    </row>
    <row r="28" spans="1:12" ht="15.75" x14ac:dyDescent="0.25">
      <c r="A28" s="58"/>
      <c r="B28" s="55" t="s">
        <v>54</v>
      </c>
      <c r="C28" s="56"/>
      <c r="D28" s="57"/>
      <c r="E28" s="59">
        <f>IF(A18=" - Fornecimento de Materiais e Equipamentos (Aquisição direta)",0,ROUND(E37*D38,4))</f>
        <v>0.03</v>
      </c>
      <c r="H28" s="159" t="s">
        <v>78</v>
      </c>
      <c r="I28" s="160"/>
      <c r="J28" s="160"/>
      <c r="K28" s="161"/>
      <c r="L28" s="104">
        <v>3.6499999999999998E-2</v>
      </c>
    </row>
    <row r="29" spans="1:12" ht="15.75" x14ac:dyDescent="0.25">
      <c r="A29" s="58"/>
      <c r="B29" s="60"/>
      <c r="C29" s="61"/>
      <c r="D29" s="57"/>
      <c r="E29" s="62"/>
      <c r="H29" s="162" t="s">
        <v>79</v>
      </c>
      <c r="I29" s="163"/>
      <c r="J29" s="163"/>
      <c r="K29" s="164"/>
      <c r="L29" s="105">
        <v>0.03</v>
      </c>
    </row>
    <row r="30" spans="1:12" ht="16.5" thickBot="1" x14ac:dyDescent="0.3">
      <c r="A30" s="64" t="s">
        <v>55</v>
      </c>
      <c r="B30" s="64"/>
      <c r="C30" s="64"/>
      <c r="D30" s="64"/>
      <c r="E30" s="65">
        <f>IF(A18=" - Fornecimento de Materiais e Equipamentos (Aquisição direta)",0,ROUND((((1+SUM(E$21:E$23))*(1+E$24)*(1+E$25))/(1-SUM(E$26:E$28)))-1,4))</f>
        <v>0.24229999999999999</v>
      </c>
      <c r="H30" s="165"/>
      <c r="I30" s="166"/>
      <c r="J30" s="166"/>
      <c r="K30" s="167"/>
      <c r="L30" s="106"/>
    </row>
    <row r="31" spans="1:12" hidden="1" x14ac:dyDescent="0.25">
      <c r="A31" s="63" t="s">
        <v>56</v>
      </c>
      <c r="B31" s="64"/>
      <c r="C31" s="64"/>
      <c r="D31" s="64"/>
      <c r="E31" s="65">
        <f>IF(A18=" - Fornecimento de Materiais e Equipamentos (Aquisição direta)",0,ROUND((((1+SUM(E$21:E$23))*(1+E$24)*(1+E$25))/(1-SUM(E$26:E$29)))-1,4))</f>
        <v>0.24229999999999999</v>
      </c>
    </row>
    <row r="32" spans="1:12" x14ac:dyDescent="0.25">
      <c r="A32" s="40"/>
      <c r="B32" s="40"/>
      <c r="C32" s="40"/>
      <c r="D32" s="40"/>
      <c r="E32" s="40"/>
    </row>
    <row r="33" spans="1:5" x14ac:dyDescent="0.25">
      <c r="A33" s="40" t="s">
        <v>57</v>
      </c>
      <c r="B33" s="40"/>
      <c r="C33" s="40"/>
      <c r="D33" s="40"/>
      <c r="E33" s="40"/>
    </row>
    <row r="34" spans="1:5" x14ac:dyDescent="0.25">
      <c r="A34" s="40"/>
      <c r="B34" s="40"/>
      <c r="C34" s="40"/>
      <c r="D34" s="40"/>
      <c r="E34" s="40"/>
    </row>
    <row r="35" spans="1:5" x14ac:dyDescent="0.25">
      <c r="A35" s="187" t="str">
        <f>IF(AND(A18=" - Fornecimento de Materiais e Equipamentos (Aquisição direta)",E$31=0),"",IF(OR($AI$10&lt;$AK$10,$AI$10&gt;$AL$10)=TRUE(),$AK$21,""))</f>
        <v/>
      </c>
      <c r="B35" s="187"/>
      <c r="C35" s="187"/>
      <c r="D35" s="187"/>
      <c r="E35" s="187"/>
    </row>
    <row r="36" spans="1:5" x14ac:dyDescent="0.25">
      <c r="A36" s="66"/>
      <c r="B36" s="66"/>
      <c r="C36" s="66"/>
      <c r="D36" s="66"/>
      <c r="E36" s="66"/>
    </row>
    <row r="37" spans="1:5" ht="15.75" customHeight="1" x14ac:dyDescent="0.25">
      <c r="A37" s="188" t="s">
        <v>58</v>
      </c>
      <c r="B37" s="189"/>
      <c r="C37" s="189"/>
      <c r="D37" s="189"/>
      <c r="E37" s="67">
        <v>0.6</v>
      </c>
    </row>
    <row r="38" spans="1:5" x14ac:dyDescent="0.25">
      <c r="A38" s="188" t="s">
        <v>59</v>
      </c>
      <c r="B38" s="189"/>
      <c r="C38" s="189"/>
      <c r="D38" s="67">
        <v>0.05</v>
      </c>
      <c r="E38" s="66"/>
    </row>
    <row r="39" spans="1:5" x14ac:dyDescent="0.25">
      <c r="A39" s="68"/>
      <c r="B39" s="69"/>
      <c r="C39" s="69"/>
      <c r="D39" s="70"/>
      <c r="E39" s="66"/>
    </row>
    <row r="40" spans="1:5" x14ac:dyDescent="0.25">
      <c r="A40" s="190" t="s">
        <v>60</v>
      </c>
      <c r="B40" s="191"/>
      <c r="C40" s="191"/>
      <c r="D40" s="191"/>
      <c r="E40" s="191"/>
    </row>
    <row r="43" spans="1:5" x14ac:dyDescent="0.25">
      <c r="A43" s="71"/>
      <c r="B43" s="72"/>
      <c r="C43" s="73"/>
      <c r="D43" s="73"/>
      <c r="E43" s="73"/>
    </row>
    <row r="44" spans="1:5" x14ac:dyDescent="0.25">
      <c r="A44" s="40" t="s">
        <v>67</v>
      </c>
      <c r="B44" s="40"/>
      <c r="C44" s="53"/>
      <c r="D44" s="40"/>
      <c r="E44" s="40"/>
    </row>
    <row r="45" spans="1:5" x14ac:dyDescent="0.25">
      <c r="A45" s="185" t="s">
        <v>66</v>
      </c>
      <c r="B45" s="185"/>
      <c r="C45" s="185"/>
      <c r="D45" s="74" t="s">
        <v>61</v>
      </c>
      <c r="E45" s="75" t="s">
        <v>189</v>
      </c>
    </row>
    <row r="46" spans="1:5" x14ac:dyDescent="0.25">
      <c r="A46" s="185" t="s">
        <v>80</v>
      </c>
      <c r="B46" s="185"/>
      <c r="C46" s="185"/>
      <c r="D46" s="40"/>
      <c r="E46" s="40"/>
    </row>
    <row r="47" spans="1:5" x14ac:dyDescent="0.25">
      <c r="A47" s="40"/>
      <c r="B47" s="76"/>
      <c r="C47" s="77"/>
      <c r="D47" s="40"/>
      <c r="E47" s="40"/>
    </row>
  </sheetData>
  <sheetProtection algorithmName="SHA-512" hashValue="mpBkDoZnv6JjT2HdzSI4pzw23HXT1AB6umLOj88EUNLnUtYxURuDF8fOJlwNv1QBZe/Xao80pYOaOU55QG+VsQ==" saltValue="45ZD1ebX5Zyu1PnFs0q3jA==" spinCount="100000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engenharia1</cp:lastModifiedBy>
  <cp:lastPrinted>2024-07-03T11:51:06Z</cp:lastPrinted>
  <dcterms:created xsi:type="dcterms:W3CDTF">2013-05-17T17:26:46Z</dcterms:created>
  <dcterms:modified xsi:type="dcterms:W3CDTF">2024-07-11T17:58:46Z</dcterms:modified>
</cp:coreProperties>
</file>