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Engenharia - ENGENHARIA\REDE ABASTECIMENTO DE ÁGUA - RESERVA INDÍGENA\LICITAÇÃO\"/>
    </mc:Choice>
  </mc:AlternateContent>
  <xr:revisionPtr revIDLastSave="0" documentId="13_ncr:1_{600119A0-8576-4F08-9BB1-E4E64877E62B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  <externalReference r:id="rId5"/>
  </externalReferences>
  <definedNames>
    <definedName name="_xlnm._FilterDatabase" localSheetId="0" hidden="1">ORÇAMENTO!$A$10:$G$36</definedName>
    <definedName name="_xlnm.Print_Area" localSheetId="2">BDI!$A$1:$E$46</definedName>
    <definedName name="_xlnm.Print_Area" localSheetId="0">ORÇAMENTO!$A$1:$G$194</definedName>
    <definedName name="BDI.TipoObra" hidden="1">[2]BDI!$A$138:$A$146</definedName>
    <definedName name="Import.CR">[1]Dados!$G$8</definedName>
    <definedName name="Import.Município">[1]Dados!$G$7</definedName>
    <definedName name="Import.Proponente">[1]Dados!$G$6</definedName>
    <definedName name="ORÇAMENTO.BancoRef" hidden="1">ORÇAMENTO!$F$8</definedName>
    <definedName name="ORÇAMENTO.CustoUnitario" hidden="1">ROUND(ORÇAMENTO!$U1,15-13*ORÇAMENTO!$AF$8)</definedName>
    <definedName name="ORÇAMENTO.PrecoUnitarioLicitado" hidden="1">ORÇAMENTO!$AL1</definedName>
    <definedName name="REFERENCIA.Descricao" hidden="1">IF(ISNUMBER(ORÇAMENTO!$AF1),OFFSET(INDIRECT(ORÇAMENTO.BancoRef),ORÇAMENTO!$AF1-1,3,1),ORÇAMENTO!$AF1)</definedName>
    <definedName name="REFERENCIA.Unidade" hidden="1">IF(ISNUMBER(ORÇAMENTO!$AF1),OFFSET(INDIRECT(ORÇAMENTO.BancoRef),ORÇAMENTO!$AF1-1,4,1),"-")</definedName>
    <definedName name="TIPOORCAMENTO" hidden="1">IF(VALUE([2]MENU!$O$3)=2,"Licitado","Proposto")</definedName>
  </definedNames>
  <calcPr calcId="191029"/>
</workbook>
</file>

<file path=xl/calcChain.xml><?xml version="1.0" encoding="utf-8"?>
<calcChain xmlns="http://schemas.openxmlformats.org/spreadsheetml/2006/main">
  <c r="E28" i="5" l="1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H148" i="1"/>
  <c r="C30" i="2" s="1"/>
  <c r="H64" i="1"/>
  <c r="C22" i="2" s="1"/>
  <c r="I182" i="1"/>
  <c r="F182" i="1" s="1"/>
  <c r="G182" i="1" s="1"/>
  <c r="I180" i="1"/>
  <c r="F180" i="1" s="1"/>
  <c r="G180" i="1" s="1"/>
  <c r="I174" i="1"/>
  <c r="F174" i="1" s="1"/>
  <c r="G174" i="1" s="1"/>
  <c r="I170" i="1"/>
  <c r="F170" i="1" s="1"/>
  <c r="G170" i="1" s="1"/>
  <c r="I169" i="1"/>
  <c r="F169" i="1" s="1"/>
  <c r="G169" i="1" s="1"/>
  <c r="I168" i="1"/>
  <c r="F168" i="1" s="1"/>
  <c r="G168" i="1" s="1"/>
  <c r="I167" i="1"/>
  <c r="F167" i="1" s="1"/>
  <c r="G167" i="1" s="1"/>
  <c r="I162" i="1"/>
  <c r="F162" i="1" s="1"/>
  <c r="G162" i="1" s="1"/>
  <c r="I160" i="1"/>
  <c r="F160" i="1" s="1"/>
  <c r="G160" i="1" s="1"/>
  <c r="I154" i="1"/>
  <c r="F154" i="1" s="1"/>
  <c r="G154" i="1" s="1"/>
  <c r="I150" i="1"/>
  <c r="F150" i="1" s="1"/>
  <c r="G150" i="1" s="1"/>
  <c r="I149" i="1"/>
  <c r="F149" i="1" s="1"/>
  <c r="G149" i="1" s="1"/>
  <c r="I148" i="1"/>
  <c r="F148" i="1" s="1"/>
  <c r="G148" i="1" s="1"/>
  <c r="I147" i="1"/>
  <c r="F147" i="1" s="1"/>
  <c r="G147" i="1" s="1"/>
  <c r="I142" i="1"/>
  <c r="F142" i="1" s="1"/>
  <c r="G142" i="1" s="1"/>
  <c r="I140" i="1"/>
  <c r="F140" i="1" s="1"/>
  <c r="G140" i="1" s="1"/>
  <c r="I134" i="1"/>
  <c r="F134" i="1" s="1"/>
  <c r="G134" i="1" s="1"/>
  <c r="I130" i="1"/>
  <c r="F130" i="1" s="1"/>
  <c r="G130" i="1" s="1"/>
  <c r="I129" i="1"/>
  <c r="F129" i="1" s="1"/>
  <c r="G129" i="1" s="1"/>
  <c r="I128" i="1"/>
  <c r="F128" i="1" s="1"/>
  <c r="G128" i="1" s="1"/>
  <c r="I127" i="1"/>
  <c r="F127" i="1" s="1"/>
  <c r="G127" i="1" s="1"/>
  <c r="I122" i="1"/>
  <c r="F122" i="1" s="1"/>
  <c r="G122" i="1" s="1"/>
  <c r="I120" i="1"/>
  <c r="F120" i="1" s="1"/>
  <c r="G120" i="1" s="1"/>
  <c r="I114" i="1"/>
  <c r="F114" i="1" s="1"/>
  <c r="G114" i="1" s="1"/>
  <c r="I110" i="1"/>
  <c r="F110" i="1" s="1"/>
  <c r="G110" i="1" s="1"/>
  <c r="H109" i="1" s="1"/>
  <c r="C26" i="2" s="1"/>
  <c r="I109" i="1"/>
  <c r="F109" i="1" s="1"/>
  <c r="G109" i="1" s="1"/>
  <c r="I108" i="1"/>
  <c r="F108" i="1" s="1"/>
  <c r="G108" i="1" s="1"/>
  <c r="I107" i="1"/>
  <c r="F107" i="1" s="1"/>
  <c r="G107" i="1" s="1"/>
  <c r="I102" i="1"/>
  <c r="F102" i="1" s="1"/>
  <c r="G102" i="1" s="1"/>
  <c r="I100" i="1"/>
  <c r="F100" i="1" s="1"/>
  <c r="G100" i="1" s="1"/>
  <c r="I94" i="1"/>
  <c r="F94" i="1" s="1"/>
  <c r="G94" i="1" s="1"/>
  <c r="I90" i="1"/>
  <c r="F90" i="1" s="1"/>
  <c r="G90" i="1" s="1"/>
  <c r="I89" i="1"/>
  <c r="F89" i="1" s="1"/>
  <c r="G89" i="1" s="1"/>
  <c r="I88" i="1"/>
  <c r="F88" i="1" s="1"/>
  <c r="G88" i="1" s="1"/>
  <c r="I87" i="1"/>
  <c r="F87" i="1" s="1"/>
  <c r="G87" i="1" s="1"/>
  <c r="I82" i="1"/>
  <c r="F82" i="1" s="1"/>
  <c r="G82" i="1" s="1"/>
  <c r="I81" i="1"/>
  <c r="F81" i="1" s="1"/>
  <c r="G81" i="1" s="1"/>
  <c r="I80" i="1"/>
  <c r="F80" i="1" s="1"/>
  <c r="G80" i="1" s="1"/>
  <c r="I74" i="1"/>
  <c r="F74" i="1" s="1"/>
  <c r="G74" i="1" s="1"/>
  <c r="I70" i="1"/>
  <c r="F70" i="1" s="1"/>
  <c r="G70" i="1" s="1"/>
  <c r="I69" i="1"/>
  <c r="F69" i="1" s="1"/>
  <c r="G69" i="1" s="1"/>
  <c r="I68" i="1"/>
  <c r="F68" i="1" s="1"/>
  <c r="G68" i="1" s="1"/>
  <c r="I67" i="1"/>
  <c r="F67" i="1" s="1"/>
  <c r="G67" i="1" s="1"/>
  <c r="I62" i="1"/>
  <c r="F62" i="1" s="1"/>
  <c r="G62" i="1" s="1"/>
  <c r="I61" i="1"/>
  <c r="F61" i="1" s="1"/>
  <c r="G61" i="1" s="1"/>
  <c r="I60" i="1"/>
  <c r="F60" i="1" s="1"/>
  <c r="G60" i="1" s="1"/>
  <c r="I55" i="1"/>
  <c r="F55" i="1" s="1"/>
  <c r="G55" i="1" s="1"/>
  <c r="I54" i="1"/>
  <c r="F54" i="1" s="1"/>
  <c r="G54" i="1" s="1"/>
  <c r="I50" i="1"/>
  <c r="F50" i="1" s="1"/>
  <c r="G50" i="1" s="1"/>
  <c r="I49" i="1"/>
  <c r="F49" i="1" s="1"/>
  <c r="G49" i="1" s="1"/>
  <c r="I48" i="1"/>
  <c r="F48" i="1" s="1"/>
  <c r="G48" i="1" s="1"/>
  <c r="I47" i="1"/>
  <c r="F47" i="1" s="1"/>
  <c r="G47" i="1" s="1"/>
  <c r="I42" i="1"/>
  <c r="F42" i="1" s="1"/>
  <c r="G42" i="1" s="1"/>
  <c r="I41" i="1"/>
  <c r="F41" i="1" s="1"/>
  <c r="G41" i="1" s="1"/>
  <c r="I40" i="1"/>
  <c r="F40" i="1" s="1"/>
  <c r="G40" i="1" s="1"/>
  <c r="I35" i="1"/>
  <c r="F35" i="1" s="1"/>
  <c r="G35" i="1" s="1"/>
  <c r="I34" i="1"/>
  <c r="F34" i="1" s="1"/>
  <c r="G34" i="1" s="1"/>
  <c r="I30" i="1"/>
  <c r="F30" i="1" s="1"/>
  <c r="G30" i="1" s="1"/>
  <c r="I29" i="1"/>
  <c r="F29" i="1" s="1"/>
  <c r="G29" i="1" s="1"/>
  <c r="I28" i="1"/>
  <c r="F28" i="1" s="1"/>
  <c r="G28" i="1" s="1"/>
  <c r="I27" i="1"/>
  <c r="F27" i="1" s="1"/>
  <c r="G27" i="1" s="1"/>
  <c r="I22" i="1"/>
  <c r="F22" i="1" s="1"/>
  <c r="G22" i="1" s="1"/>
  <c r="I21" i="1"/>
  <c r="F21" i="1" s="1"/>
  <c r="G21" i="1" s="1"/>
  <c r="I20" i="1"/>
  <c r="F20" i="1" s="1"/>
  <c r="G20" i="1" s="1"/>
  <c r="I15" i="1"/>
  <c r="F15" i="1" s="1"/>
  <c r="G15" i="1" s="1"/>
  <c r="I14" i="1"/>
  <c r="F14" i="1" s="1"/>
  <c r="G14" i="1" s="1"/>
  <c r="I16" i="1"/>
  <c r="F16" i="1" s="1"/>
  <c r="G16" i="1" s="1"/>
  <c r="I17" i="1"/>
  <c r="F17" i="1" s="1"/>
  <c r="G17" i="1" s="1"/>
  <c r="I18" i="1"/>
  <c r="F18" i="1" s="1"/>
  <c r="G18" i="1" s="1"/>
  <c r="I19" i="1"/>
  <c r="F19" i="1" s="1"/>
  <c r="G19" i="1" s="1"/>
  <c r="I23" i="1"/>
  <c r="F23" i="1" s="1"/>
  <c r="G23" i="1" s="1"/>
  <c r="I24" i="1"/>
  <c r="I25" i="1"/>
  <c r="I26" i="1"/>
  <c r="F26" i="1" s="1"/>
  <c r="G26" i="1" s="1"/>
  <c r="I31" i="1"/>
  <c r="F31" i="1" s="1"/>
  <c r="G31" i="1" s="1"/>
  <c r="I32" i="1"/>
  <c r="F32" i="1" s="1"/>
  <c r="G32" i="1" s="1"/>
  <c r="I33" i="1"/>
  <c r="F33" i="1" s="1"/>
  <c r="G33" i="1" s="1"/>
  <c r="I36" i="1"/>
  <c r="F36" i="1" s="1"/>
  <c r="G36" i="1" s="1"/>
  <c r="I37" i="1"/>
  <c r="F37" i="1" s="1"/>
  <c r="G37" i="1" s="1"/>
  <c r="I38" i="1"/>
  <c r="F38" i="1" s="1"/>
  <c r="G38" i="1" s="1"/>
  <c r="I39" i="1"/>
  <c r="F39" i="1" s="1"/>
  <c r="G39" i="1" s="1"/>
  <c r="I43" i="1"/>
  <c r="F43" i="1" s="1"/>
  <c r="G43" i="1" s="1"/>
  <c r="I44" i="1"/>
  <c r="F44" i="1" s="1"/>
  <c r="G44" i="1" s="1"/>
  <c r="I45" i="1"/>
  <c r="F45" i="1" s="1"/>
  <c r="G45" i="1" s="1"/>
  <c r="I46" i="1"/>
  <c r="F46" i="1" s="1"/>
  <c r="G46" i="1" s="1"/>
  <c r="I51" i="1"/>
  <c r="F51" i="1" s="1"/>
  <c r="G51" i="1" s="1"/>
  <c r="I52" i="1"/>
  <c r="F52" i="1" s="1"/>
  <c r="G52" i="1" s="1"/>
  <c r="I53" i="1"/>
  <c r="F53" i="1" s="1"/>
  <c r="G53" i="1" s="1"/>
  <c r="I56" i="1"/>
  <c r="F56" i="1" s="1"/>
  <c r="G56" i="1" s="1"/>
  <c r="I57" i="1"/>
  <c r="F57" i="1" s="1"/>
  <c r="G57" i="1" s="1"/>
  <c r="I58" i="1"/>
  <c r="F58" i="1" s="1"/>
  <c r="G58" i="1" s="1"/>
  <c r="I59" i="1"/>
  <c r="F59" i="1" s="1"/>
  <c r="G59" i="1" s="1"/>
  <c r="I63" i="1"/>
  <c r="I64" i="1"/>
  <c r="I65" i="1"/>
  <c r="F65" i="1" s="1"/>
  <c r="G65" i="1" s="1"/>
  <c r="I66" i="1"/>
  <c r="F66" i="1" s="1"/>
  <c r="G66" i="1" s="1"/>
  <c r="I71" i="1"/>
  <c r="F71" i="1" s="1"/>
  <c r="G71" i="1" s="1"/>
  <c r="I72" i="1"/>
  <c r="F72" i="1" s="1"/>
  <c r="G72" i="1" s="1"/>
  <c r="I73" i="1"/>
  <c r="F73" i="1" s="1"/>
  <c r="G73" i="1" s="1"/>
  <c r="I75" i="1"/>
  <c r="F75" i="1" s="1"/>
  <c r="G75" i="1" s="1"/>
  <c r="H74" i="1" s="1"/>
  <c r="C24" i="2" s="1"/>
  <c r="I76" i="1"/>
  <c r="F76" i="1" s="1"/>
  <c r="G76" i="1" s="1"/>
  <c r="I77" i="1"/>
  <c r="F77" i="1" s="1"/>
  <c r="G77" i="1" s="1"/>
  <c r="I78" i="1"/>
  <c r="F78" i="1" s="1"/>
  <c r="G78" i="1" s="1"/>
  <c r="I79" i="1"/>
  <c r="F79" i="1" s="1"/>
  <c r="G79" i="1" s="1"/>
  <c r="I83" i="1"/>
  <c r="F83" i="1" s="1"/>
  <c r="G83" i="1" s="1"/>
  <c r="I84" i="1"/>
  <c r="F84" i="1" s="1"/>
  <c r="G84" i="1" s="1"/>
  <c r="I85" i="1"/>
  <c r="F85" i="1" s="1"/>
  <c r="G85" i="1" s="1"/>
  <c r="I86" i="1"/>
  <c r="F86" i="1" s="1"/>
  <c r="G86" i="1" s="1"/>
  <c r="I91" i="1"/>
  <c r="F91" i="1" s="1"/>
  <c r="G91" i="1" s="1"/>
  <c r="I92" i="1"/>
  <c r="F92" i="1" s="1"/>
  <c r="G92" i="1" s="1"/>
  <c r="I93" i="1"/>
  <c r="F93" i="1" s="1"/>
  <c r="G93" i="1" s="1"/>
  <c r="I95" i="1"/>
  <c r="F95" i="1" s="1"/>
  <c r="G95" i="1" s="1"/>
  <c r="I96" i="1"/>
  <c r="F96" i="1" s="1"/>
  <c r="G96" i="1" s="1"/>
  <c r="I97" i="1"/>
  <c r="F97" i="1" s="1"/>
  <c r="G97" i="1" s="1"/>
  <c r="I98" i="1"/>
  <c r="F98" i="1" s="1"/>
  <c r="G98" i="1" s="1"/>
  <c r="I99" i="1"/>
  <c r="F99" i="1" s="1"/>
  <c r="G99" i="1" s="1"/>
  <c r="I101" i="1"/>
  <c r="F101" i="1" s="1"/>
  <c r="G101" i="1" s="1"/>
  <c r="I103" i="1"/>
  <c r="F103" i="1" s="1"/>
  <c r="G103" i="1" s="1"/>
  <c r="I104" i="1"/>
  <c r="F104" i="1" s="1"/>
  <c r="G104" i="1" s="1"/>
  <c r="I105" i="1"/>
  <c r="F105" i="1" s="1"/>
  <c r="G105" i="1" s="1"/>
  <c r="I106" i="1"/>
  <c r="F106" i="1" s="1"/>
  <c r="G106" i="1" s="1"/>
  <c r="I111" i="1"/>
  <c r="F111" i="1" s="1"/>
  <c r="G111" i="1" s="1"/>
  <c r="I112" i="1"/>
  <c r="F112" i="1" s="1"/>
  <c r="G112" i="1" s="1"/>
  <c r="I113" i="1"/>
  <c r="F113" i="1" s="1"/>
  <c r="G113" i="1" s="1"/>
  <c r="I115" i="1"/>
  <c r="F115" i="1" s="1"/>
  <c r="G115" i="1" s="1"/>
  <c r="I116" i="1"/>
  <c r="F116" i="1" s="1"/>
  <c r="G116" i="1" s="1"/>
  <c r="I117" i="1"/>
  <c r="F117" i="1" s="1"/>
  <c r="G117" i="1" s="1"/>
  <c r="I118" i="1"/>
  <c r="F118" i="1" s="1"/>
  <c r="G118" i="1" s="1"/>
  <c r="I119" i="1"/>
  <c r="F119" i="1" s="1"/>
  <c r="G119" i="1" s="1"/>
  <c r="I121" i="1"/>
  <c r="F121" i="1" s="1"/>
  <c r="G121" i="1" s="1"/>
  <c r="I123" i="1"/>
  <c r="F123" i="1" s="1"/>
  <c r="G123" i="1" s="1"/>
  <c r="I124" i="1"/>
  <c r="F124" i="1" s="1"/>
  <c r="G124" i="1" s="1"/>
  <c r="I125" i="1"/>
  <c r="F125" i="1" s="1"/>
  <c r="G125" i="1" s="1"/>
  <c r="I126" i="1"/>
  <c r="F126" i="1" s="1"/>
  <c r="G126" i="1" s="1"/>
  <c r="I131" i="1"/>
  <c r="F131" i="1" s="1"/>
  <c r="G131" i="1" s="1"/>
  <c r="I132" i="1"/>
  <c r="F132" i="1" s="1"/>
  <c r="G132" i="1" s="1"/>
  <c r="I133" i="1"/>
  <c r="F133" i="1" s="1"/>
  <c r="G133" i="1" s="1"/>
  <c r="I135" i="1"/>
  <c r="F135" i="1" s="1"/>
  <c r="G135" i="1" s="1"/>
  <c r="I136" i="1"/>
  <c r="F136" i="1" s="1"/>
  <c r="G136" i="1" s="1"/>
  <c r="I137" i="1"/>
  <c r="F137" i="1" s="1"/>
  <c r="G137" i="1" s="1"/>
  <c r="I138" i="1"/>
  <c r="F138" i="1" s="1"/>
  <c r="G138" i="1" s="1"/>
  <c r="I139" i="1"/>
  <c r="F139" i="1" s="1"/>
  <c r="G139" i="1" s="1"/>
  <c r="I141" i="1"/>
  <c r="F141" i="1" s="1"/>
  <c r="G141" i="1" s="1"/>
  <c r="I143" i="1"/>
  <c r="F143" i="1" s="1"/>
  <c r="G143" i="1" s="1"/>
  <c r="I144" i="1"/>
  <c r="F144" i="1" s="1"/>
  <c r="G144" i="1" s="1"/>
  <c r="I145" i="1"/>
  <c r="F145" i="1" s="1"/>
  <c r="G145" i="1" s="1"/>
  <c r="I146" i="1"/>
  <c r="F146" i="1" s="1"/>
  <c r="G146" i="1" s="1"/>
  <c r="I151" i="1"/>
  <c r="F151" i="1" s="1"/>
  <c r="G151" i="1" s="1"/>
  <c r="I152" i="1"/>
  <c r="F152" i="1" s="1"/>
  <c r="G152" i="1" s="1"/>
  <c r="I153" i="1"/>
  <c r="F153" i="1" s="1"/>
  <c r="G153" i="1" s="1"/>
  <c r="I155" i="1"/>
  <c r="F155" i="1" s="1"/>
  <c r="G155" i="1" s="1"/>
  <c r="I156" i="1"/>
  <c r="F156" i="1" s="1"/>
  <c r="G156" i="1" s="1"/>
  <c r="I157" i="1"/>
  <c r="F157" i="1" s="1"/>
  <c r="G157" i="1" s="1"/>
  <c r="I158" i="1"/>
  <c r="F158" i="1" s="1"/>
  <c r="G158" i="1" s="1"/>
  <c r="I159" i="1"/>
  <c r="F159" i="1" s="1"/>
  <c r="G159" i="1" s="1"/>
  <c r="I161" i="1"/>
  <c r="F161" i="1" s="1"/>
  <c r="G161" i="1" s="1"/>
  <c r="I163" i="1"/>
  <c r="F163" i="1" s="1"/>
  <c r="G163" i="1" s="1"/>
  <c r="I164" i="1"/>
  <c r="F164" i="1" s="1"/>
  <c r="G164" i="1" s="1"/>
  <c r="I165" i="1"/>
  <c r="F165" i="1" s="1"/>
  <c r="G165" i="1" s="1"/>
  <c r="I166" i="1"/>
  <c r="F166" i="1" s="1"/>
  <c r="G166" i="1" s="1"/>
  <c r="I171" i="1"/>
  <c r="F171" i="1" s="1"/>
  <c r="G171" i="1" s="1"/>
  <c r="I172" i="1"/>
  <c r="F172" i="1" s="1"/>
  <c r="G172" i="1" s="1"/>
  <c r="I173" i="1"/>
  <c r="F173" i="1" s="1"/>
  <c r="G173" i="1" s="1"/>
  <c r="I175" i="1"/>
  <c r="F175" i="1" s="1"/>
  <c r="G175" i="1" s="1"/>
  <c r="I176" i="1"/>
  <c r="F176" i="1" s="1"/>
  <c r="G176" i="1" s="1"/>
  <c r="I177" i="1"/>
  <c r="F177" i="1" s="1"/>
  <c r="G177" i="1" s="1"/>
  <c r="I178" i="1"/>
  <c r="F178" i="1" s="1"/>
  <c r="G178" i="1" s="1"/>
  <c r="I179" i="1"/>
  <c r="F179" i="1" s="1"/>
  <c r="G179" i="1" s="1"/>
  <c r="I181" i="1"/>
  <c r="F181" i="1" s="1"/>
  <c r="G181" i="1" s="1"/>
  <c r="I183" i="1"/>
  <c r="F183" i="1" s="1"/>
  <c r="G183" i="1" s="1"/>
  <c r="I184" i="1"/>
  <c r="F184" i="1" s="1"/>
  <c r="G184" i="1" s="1"/>
  <c r="I185" i="1"/>
  <c r="F185" i="1" s="1"/>
  <c r="G185" i="1" s="1"/>
  <c r="I186" i="1"/>
  <c r="F186" i="1" s="1"/>
  <c r="G186" i="1" s="1"/>
  <c r="F24" i="1"/>
  <c r="G24" i="1" s="1"/>
  <c r="F25" i="1"/>
  <c r="G25" i="1"/>
  <c r="F63" i="1"/>
  <c r="G63" i="1"/>
  <c r="F64" i="1"/>
  <c r="G64" i="1" s="1"/>
  <c r="H151" i="1" l="1"/>
  <c r="C31" i="2" s="1"/>
  <c r="H16" i="1"/>
  <c r="C19" i="2" s="1"/>
  <c r="H163" i="1"/>
  <c r="C33" i="2" s="1"/>
  <c r="H153" i="1"/>
  <c r="C32" i="2" s="1"/>
  <c r="H128" i="1"/>
  <c r="C29" i="2" s="1"/>
  <c r="H66" i="1"/>
  <c r="C23" i="2" s="1"/>
  <c r="H171" i="1"/>
  <c r="C34" i="2" s="1"/>
  <c r="H40" i="1"/>
  <c r="C20" i="2" s="1"/>
  <c r="H88" i="1"/>
  <c r="C25" i="2" s="1"/>
  <c r="H58" i="1"/>
  <c r="C21" i="2" s="1"/>
  <c r="H113" i="1"/>
  <c r="C28" i="2" s="1"/>
  <c r="K35" i="2" l="1"/>
  <c r="K36" i="2"/>
  <c r="K37" i="2"/>
  <c r="K38" i="2"/>
  <c r="K39" i="2"/>
  <c r="K40" i="2"/>
  <c r="K41" i="2"/>
  <c r="K42" i="2"/>
  <c r="M35" i="2"/>
  <c r="M36" i="2"/>
  <c r="M37" i="2"/>
  <c r="M38" i="2"/>
  <c r="M39" i="2"/>
  <c r="M40" i="2"/>
  <c r="M41" i="2"/>
  <c r="M42" i="2"/>
  <c r="B17" i="2"/>
  <c r="A17" i="2"/>
  <c r="I13" i="1"/>
  <c r="F13" i="1" s="1"/>
  <c r="G13" i="1" s="1"/>
  <c r="G188" i="1" l="1"/>
  <c r="M10" i="1" s="1"/>
  <c r="H12" i="1"/>
  <c r="H11" i="1" s="1"/>
  <c r="C18" i="2"/>
  <c r="F18" i="2"/>
  <c r="H18" i="2" s="1"/>
  <c r="J18" i="2" s="1"/>
  <c r="L18" i="2" s="1"/>
  <c r="N18" i="2" s="1"/>
  <c r="P18" i="2" s="1"/>
  <c r="F19" i="2"/>
  <c r="H19" i="2" s="1"/>
  <c r="J19" i="2" s="1"/>
  <c r="L19" i="2" s="1"/>
  <c r="N19" i="2" s="1"/>
  <c r="P19" i="2" s="1"/>
  <c r="F20" i="2"/>
  <c r="H20" i="2" s="1"/>
  <c r="J20" i="2" s="1"/>
  <c r="L20" i="2" s="1"/>
  <c r="N20" i="2" s="1"/>
  <c r="P20" i="2" s="1"/>
  <c r="F21" i="2"/>
  <c r="H21" i="2" s="1"/>
  <c r="J21" i="2" s="1"/>
  <c r="L21" i="2" s="1"/>
  <c r="N21" i="2" s="1"/>
  <c r="P21" i="2" s="1"/>
  <c r="F22" i="2"/>
  <c r="H22" i="2" s="1"/>
  <c r="J22" i="2" s="1"/>
  <c r="L22" i="2" s="1"/>
  <c r="N22" i="2" s="1"/>
  <c r="P22" i="2" s="1"/>
  <c r="F23" i="2"/>
  <c r="H23" i="2" s="1"/>
  <c r="J23" i="2" s="1"/>
  <c r="L23" i="2" s="1"/>
  <c r="N23" i="2" s="1"/>
  <c r="P23" i="2" s="1"/>
  <c r="F24" i="2"/>
  <c r="H24" i="2" s="1"/>
  <c r="J24" i="2" s="1"/>
  <c r="L24" i="2" s="1"/>
  <c r="N24" i="2" s="1"/>
  <c r="P24" i="2" s="1"/>
  <c r="F25" i="2"/>
  <c r="H25" i="2" s="1"/>
  <c r="J25" i="2" s="1"/>
  <c r="L25" i="2" s="1"/>
  <c r="N25" i="2" s="1"/>
  <c r="P25" i="2" s="1"/>
  <c r="F26" i="2"/>
  <c r="H26" i="2" s="1"/>
  <c r="J26" i="2" s="1"/>
  <c r="L26" i="2" s="1"/>
  <c r="N26" i="2" s="1"/>
  <c r="P26" i="2" s="1"/>
  <c r="F28" i="2"/>
  <c r="H28" i="2" s="1"/>
  <c r="J28" i="2" s="1"/>
  <c r="L28" i="2" s="1"/>
  <c r="N28" i="2" s="1"/>
  <c r="P28" i="2" s="1"/>
  <c r="F29" i="2"/>
  <c r="H29" i="2" s="1"/>
  <c r="J29" i="2" s="1"/>
  <c r="L29" i="2" s="1"/>
  <c r="N29" i="2" s="1"/>
  <c r="P29" i="2" s="1"/>
  <c r="F30" i="2"/>
  <c r="H30" i="2" s="1"/>
  <c r="J30" i="2" s="1"/>
  <c r="L30" i="2" s="1"/>
  <c r="N30" i="2" s="1"/>
  <c r="P30" i="2" s="1"/>
  <c r="F31" i="2"/>
  <c r="H31" i="2" s="1"/>
  <c r="J31" i="2" s="1"/>
  <c r="L31" i="2" s="1"/>
  <c r="N31" i="2" s="1"/>
  <c r="P31" i="2" s="1"/>
  <c r="F32" i="2"/>
  <c r="H32" i="2" s="1"/>
  <c r="J32" i="2" s="1"/>
  <c r="L32" i="2" s="1"/>
  <c r="N32" i="2" s="1"/>
  <c r="P32" i="2" s="1"/>
  <c r="F33" i="2"/>
  <c r="H33" i="2" s="1"/>
  <c r="J33" i="2" s="1"/>
  <c r="L33" i="2" s="1"/>
  <c r="N33" i="2" s="1"/>
  <c r="P33" i="2" s="1"/>
  <c r="F34" i="2"/>
  <c r="H34" i="2" s="1"/>
  <c r="J34" i="2" s="1"/>
  <c r="L34" i="2" s="1"/>
  <c r="N34" i="2" s="1"/>
  <c r="P34" i="2" s="1"/>
  <c r="F35" i="2"/>
  <c r="H35" i="2" s="1"/>
  <c r="J35" i="2" s="1"/>
  <c r="L35" i="2" s="1"/>
  <c r="N35" i="2" s="1"/>
  <c r="P35" i="2" s="1"/>
  <c r="F36" i="2"/>
  <c r="H36" i="2" s="1"/>
  <c r="J36" i="2" s="1"/>
  <c r="L36" i="2" s="1"/>
  <c r="N36" i="2" s="1"/>
  <c r="P36" i="2" s="1"/>
  <c r="F37" i="2"/>
  <c r="H37" i="2" s="1"/>
  <c r="J37" i="2" s="1"/>
  <c r="L37" i="2" s="1"/>
  <c r="N37" i="2" s="1"/>
  <c r="P37" i="2" s="1"/>
  <c r="F38" i="2"/>
  <c r="H38" i="2" s="1"/>
  <c r="J38" i="2" s="1"/>
  <c r="L38" i="2" s="1"/>
  <c r="N38" i="2" s="1"/>
  <c r="P38" i="2" s="1"/>
  <c r="F39" i="2"/>
  <c r="H39" i="2" s="1"/>
  <c r="J39" i="2" s="1"/>
  <c r="L39" i="2" s="1"/>
  <c r="N39" i="2" s="1"/>
  <c r="P39" i="2" s="1"/>
  <c r="F40" i="2"/>
  <c r="H40" i="2" s="1"/>
  <c r="J40" i="2" s="1"/>
  <c r="L40" i="2" s="1"/>
  <c r="N40" i="2" s="1"/>
  <c r="P40" i="2" s="1"/>
  <c r="C45" i="2" l="1"/>
  <c r="C14" i="5"/>
  <c r="B14" i="5"/>
  <c r="C44" i="2" l="1"/>
  <c r="F41" i="2" l="1"/>
  <c r="H41" i="2" s="1"/>
  <c r="J41" i="2" s="1"/>
  <c r="L41" i="2" s="1"/>
  <c r="N41" i="2" s="1"/>
  <c r="P41" i="2" s="1"/>
  <c r="F42" i="2"/>
  <c r="H42" i="2" s="1"/>
  <c r="J42" i="2" s="1"/>
  <c r="L42" i="2" s="1"/>
  <c r="N42" i="2" s="1"/>
  <c r="P42" i="2" s="1"/>
  <c r="F43" i="2"/>
  <c r="H43" i="2" s="1"/>
  <c r="J43" i="2" s="1"/>
  <c r="L43" i="2" s="1"/>
  <c r="N43" i="2" s="1"/>
  <c r="P43" i="2" s="1"/>
  <c r="C12" i="5" l="1"/>
  <c r="A12" i="2"/>
  <c r="E31" i="5" l="1"/>
  <c r="A35" i="5" s="1"/>
  <c r="E30" i="5"/>
  <c r="D28" i="2" l="1"/>
  <c r="D26" i="2"/>
  <c r="D20" i="2"/>
  <c r="D35" i="2"/>
  <c r="D23" i="2"/>
  <c r="D41" i="2"/>
  <c r="D31" i="2"/>
  <c r="D39" i="2"/>
  <c r="D21" i="2"/>
  <c r="D30" i="2"/>
  <c r="D37" i="2"/>
  <c r="D24" i="2"/>
  <c r="D29" i="2"/>
  <c r="D38" i="2"/>
  <c r="D32" i="2"/>
  <c r="D42" i="2"/>
  <c r="D33" i="2"/>
  <c r="D34" i="2"/>
  <c r="D25" i="2"/>
  <c r="D18" i="2"/>
  <c r="D22" i="2"/>
  <c r="D36" i="2"/>
  <c r="D19" i="2"/>
  <c r="D40" i="2"/>
  <c r="D43" i="2"/>
  <c r="A11" i="2"/>
  <c r="E44" i="2" l="1"/>
  <c r="D44" i="2"/>
  <c r="D45" i="2" s="1"/>
  <c r="G44" i="2"/>
  <c r="O44" i="2"/>
  <c r="M44" i="2"/>
  <c r="K44" i="2"/>
  <c r="I44" i="2"/>
  <c r="O45" i="2" l="1"/>
  <c r="M45" i="2"/>
  <c r="K45" i="2"/>
  <c r="I45" i="2"/>
  <c r="G45" i="2"/>
  <c r="F44" i="2"/>
  <c r="H44" i="2" s="1"/>
  <c r="J44" i="2" s="1"/>
  <c r="L44" i="2" s="1"/>
  <c r="N44" i="2" s="1"/>
  <c r="P44" i="2" s="1"/>
  <c r="E45" i="2"/>
  <c r="E46" i="2" l="1"/>
  <c r="G46" i="2" l="1"/>
  <c r="I46" i="2" s="1"/>
  <c r="K46" i="2" s="1"/>
  <c r="M46" i="2" s="1"/>
  <c r="O46" i="2" s="1"/>
</calcChain>
</file>

<file path=xl/sharedStrings.xml><?xml version="1.0" encoding="utf-8"?>
<sst xmlns="http://schemas.openxmlformats.org/spreadsheetml/2006/main" count="796" uniqueCount="543">
  <si>
    <t>CÓDIGO SINAPI E DESCRIÇÃO DO SERVIÇO</t>
  </si>
  <si>
    <t>UNID.</t>
  </si>
  <si>
    <t>QUANT.</t>
  </si>
  <si>
    <t>P. UNITÁRIO</t>
  </si>
  <si>
    <t>TOTAL</t>
  </si>
  <si>
    <t>ITEM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</si>
  <si>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</si>
  <si>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</si>
  <si>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</si>
  <si>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</si>
  <si>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</si>
  <si>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</si>
  <si>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</si>
  <si>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</si>
  <si>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</si>
  <si>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</si>
  <si>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</si>
  <si>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</si>
  <si>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</si>
  <si>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</si>
  <si>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</si>
  <si>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</si>
  <si>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</si>
  <si>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</si>
  <si>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</si>
  <si>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</si>
  <si>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</si>
  <si>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</si>
  <si>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</si>
  <si>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</si>
  <si>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</si>
  <si>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</si>
  <si>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</si>
  <si>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</si>
  <si>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</si>
  <si>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</si>
  <si>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</si>
  <si>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</si>
  <si>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</si>
  <si>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</si>
  <si>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</si>
  <si>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</si>
  <si>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</si>
  <si>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</si>
  <si>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</si>
  <si>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</si>
  <si>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</si>
  <si>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</si>
  <si>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</si>
  <si>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</si>
  <si>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</si>
  <si>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</si>
  <si>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</si>
  <si>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</si>
  <si>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</si>
  <si>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</si>
  <si>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</si>
  <si>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</si>
  <si>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</si>
  <si>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</si>
  <si>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</si>
  <si>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</si>
  <si>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</si>
  <si>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</si>
  <si>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</si>
  <si>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</si>
  <si>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M2</t>
  </si>
  <si>
    <t>M3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</si>
  <si>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</si>
  <si>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</si>
  <si>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</si>
  <si>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</si>
  <si>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</si>
  <si>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</si>
  <si>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</si>
  <si>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</si>
  <si>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</si>
  <si>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</si>
  <si>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</si>
  <si>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</si>
  <si>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</si>
  <si>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</si>
  <si>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</si>
  <si>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Programa</t>
  </si>
  <si>
    <t>M</t>
  </si>
  <si>
    <t/>
  </si>
  <si>
    <t>1.1.</t>
  </si>
  <si>
    <t>1.2.</t>
  </si>
  <si>
    <t>1.3.</t>
  </si>
  <si>
    <t>1.4.</t>
  </si>
  <si>
    <t>1.5.</t>
  </si>
  <si>
    <t>1.6.</t>
  </si>
  <si>
    <t>UND</t>
  </si>
  <si>
    <t xml:space="preserve">M2    </t>
  </si>
  <si>
    <t>CÓDIGO</t>
  </si>
  <si>
    <t>1.7.</t>
  </si>
  <si>
    <t>1.8.</t>
  </si>
  <si>
    <t>1.9.</t>
  </si>
  <si>
    <t>100576</t>
  </si>
  <si>
    <t>UN</t>
  </si>
  <si>
    <t>OBJETO: REDE DE ABASTECIMENTO DE ÁGUA - RESERVA INDÍGENA DE PASSO LISO - CORONEL VIVIDA-PR</t>
  </si>
  <si>
    <t>Localização: Reserva Indígena de Passo Liso</t>
  </si>
  <si>
    <t>1 - POÇO (C.S.B.) E ABRIGO DO QUADRO DE COMANDO</t>
  </si>
  <si>
    <t xml:space="preserve">CSB - Serviços Preliminares </t>
  </si>
  <si>
    <t>101137</t>
  </si>
  <si>
    <t>99059</t>
  </si>
  <si>
    <t>CSB - Abrigo para quadro de comando e dosador de cloro</t>
  </si>
  <si>
    <t>101176</t>
  </si>
  <si>
    <t>96526</t>
  </si>
  <si>
    <t>96621</t>
  </si>
  <si>
    <t>96536</t>
  </si>
  <si>
    <t>104916</t>
  </si>
  <si>
    <t>104918</t>
  </si>
  <si>
    <t>96555</t>
  </si>
  <si>
    <t>94992</t>
  </si>
  <si>
    <t>103332</t>
  </si>
  <si>
    <t>92265</t>
  </si>
  <si>
    <t>92761</t>
  </si>
  <si>
    <t>92759</t>
  </si>
  <si>
    <t>103682</t>
  </si>
  <si>
    <t>101964</t>
  </si>
  <si>
    <t>03</t>
  </si>
  <si>
    <t>94441</t>
  </si>
  <si>
    <t>87904</t>
  </si>
  <si>
    <t>87777</t>
  </si>
  <si>
    <t>95305</t>
  </si>
  <si>
    <t>101162</t>
  </si>
  <si>
    <t>94807</t>
  </si>
  <si>
    <t>96622</t>
  </si>
  <si>
    <t>CSB - Execução do poço</t>
  </si>
  <si>
    <t>17</t>
  </si>
  <si>
    <t>10</t>
  </si>
  <si>
    <t>11</t>
  </si>
  <si>
    <t>12</t>
  </si>
  <si>
    <t>18</t>
  </si>
  <si>
    <t>15</t>
  </si>
  <si>
    <t>97101</t>
  </si>
  <si>
    <t>19</t>
  </si>
  <si>
    <t>20</t>
  </si>
  <si>
    <t>21</t>
  </si>
  <si>
    <t>14</t>
  </si>
  <si>
    <t>16</t>
  </si>
  <si>
    <t>22</t>
  </si>
  <si>
    <t>23</t>
  </si>
  <si>
    <t>24</t>
  </si>
  <si>
    <t>25</t>
  </si>
  <si>
    <t>CSB - Bloco de ancoragem recalque</t>
  </si>
  <si>
    <t>96521</t>
  </si>
  <si>
    <t>96528</t>
  </si>
  <si>
    <t>93382</t>
  </si>
  <si>
    <t>CSB - DOSADOR DE CLORO</t>
  </si>
  <si>
    <t>04</t>
  </si>
  <si>
    <t>CSB - Entrada de energia - Casa de Química</t>
  </si>
  <si>
    <t>101493</t>
  </si>
  <si>
    <t>100602</t>
  </si>
  <si>
    <t>5033</t>
  </si>
  <si>
    <t>102327</t>
  </si>
  <si>
    <t>97667</t>
  </si>
  <si>
    <t>92984</t>
  </si>
  <si>
    <t>CSB - Instalação elétrica - abrigo do quadro de comando</t>
  </si>
  <si>
    <t>97882</t>
  </si>
  <si>
    <t>3380</t>
  </si>
  <si>
    <t>39805</t>
  </si>
  <si>
    <t>93653</t>
  </si>
  <si>
    <t>93655</t>
  </si>
  <si>
    <t>91845</t>
  </si>
  <si>
    <t>1872</t>
  </si>
  <si>
    <t>92004</t>
  </si>
  <si>
    <t>91981</t>
  </si>
  <si>
    <t>38773</t>
  </si>
  <si>
    <t>97610</t>
  </si>
  <si>
    <t>91924</t>
  </si>
  <si>
    <t>91928</t>
  </si>
  <si>
    <t>CSB - Fechamento em alambrado</t>
  </si>
  <si>
    <t>101173</t>
  </si>
  <si>
    <t>36797</t>
  </si>
  <si>
    <t>4111</t>
  </si>
  <si>
    <t>96527</t>
  </si>
  <si>
    <t>96523</t>
  </si>
  <si>
    <t>96543</t>
  </si>
  <si>
    <t>96545</t>
  </si>
  <si>
    <t>96557</t>
  </si>
  <si>
    <t>92415</t>
  </si>
  <si>
    <t>92762</t>
  </si>
  <si>
    <t>103669</t>
  </si>
  <si>
    <t>346</t>
  </si>
  <si>
    <t>2</t>
  </si>
  <si>
    <t>43130</t>
  </si>
  <si>
    <t>10937</t>
  </si>
  <si>
    <t>339</t>
  </si>
  <si>
    <t>1</t>
  </si>
  <si>
    <t>CSB - Pátio em brita</t>
  </si>
  <si>
    <t>100324</t>
  </si>
  <si>
    <t>97087</t>
  </si>
  <si>
    <t>2- RESERVATÓRIO ELEVADO REE</t>
  </si>
  <si>
    <t>2.1-FUNDAÇÃO RESERVATÓRIO ELEVADO</t>
  </si>
  <si>
    <t>401020</t>
  </si>
  <si>
    <t>100896</t>
  </si>
  <si>
    <t>95578</t>
  </si>
  <si>
    <t>95583</t>
  </si>
  <si>
    <t>97084</t>
  </si>
  <si>
    <t>96619</t>
  </si>
  <si>
    <t>96546</t>
  </si>
  <si>
    <t>92924</t>
  </si>
  <si>
    <t>106400</t>
  </si>
  <si>
    <t>CERCAMENTO REE - RESERVATÓRIO</t>
  </si>
  <si>
    <t>05</t>
  </si>
  <si>
    <t>REE-Pátio em brita</t>
  </si>
  <si>
    <t>REE - RESERVATÓRIO</t>
  </si>
  <si>
    <t>3</t>
  </si>
  <si>
    <t>3-REDE DE DISTRIBUIÇÃO DE ÁGUA</t>
  </si>
  <si>
    <t>104736</t>
  </si>
  <si>
    <t>02</t>
  </si>
  <si>
    <t>105260</t>
  </si>
  <si>
    <t>89443</t>
  </si>
  <si>
    <t>105365</t>
  </si>
  <si>
    <t>7048</t>
  </si>
  <si>
    <t>104003</t>
  </si>
  <si>
    <t>89415</t>
  </si>
  <si>
    <t>4-Ligações individuais</t>
  </si>
  <si>
    <t>97741</t>
  </si>
  <si>
    <t>103953</t>
  </si>
  <si>
    <t>104997</t>
  </si>
  <si>
    <t>89356</t>
  </si>
  <si>
    <t>89408</t>
  </si>
  <si>
    <t>5- VÁLVULA REDUTORA DE PRESSÃO</t>
  </si>
  <si>
    <t>9859</t>
  </si>
  <si>
    <t>4178</t>
  </si>
  <si>
    <t>12430</t>
  </si>
  <si>
    <t>6005</t>
  </si>
  <si>
    <t>61</t>
  </si>
  <si>
    <t>4</t>
  </si>
  <si>
    <t>88267</t>
  </si>
  <si>
    <t>88248</t>
  </si>
  <si>
    <t>93358</t>
  </si>
  <si>
    <t>103335</t>
  </si>
  <si>
    <t>87878</t>
  </si>
  <si>
    <t>87794</t>
  </si>
  <si>
    <t>97735</t>
  </si>
  <si>
    <t>-</t>
  </si>
  <si>
    <t>ESCAVAÇÃO HORIZONTAL, INCLUINDO CARGA, DESCARGA E TRANSPORTE EM SOLO DE 1A CATEGORIA COM TRATOR DE ESTEIRAS (347HP/LÂMINA: 8,70M3) E CAMINHÃO BASCULANTE DE 10M3, DMT ATÉ 200M. AF_07/2020</t>
  </si>
  <si>
    <t>REGULARIZAÇÃO E COMPACTAÇÃO DE SUBLEITO DE SOLO PREDOMINANTEMENTE ARGILOSO, PARA OBRAS DE CONSTRUÇÃO DE PAVIMENTOS. AF_09/2024</t>
  </si>
  <si>
    <t>LOCAÇÃO CONVENCIONAL DE OBRA, UTILIZANDO GABARITO DE TÁBUAS CORRIDAS PONTALETADAS A CADA 2,00M -  2 UTILIZAÇÕES. AF_03/2024</t>
  </si>
  <si>
    <t>ESTACA BROCA DE CONCRETO, DIÂMETRO DE 30CM, ESCAVAÇÃO MANUAL COM TRADO CONCHA, INTEIRAMENTE ARMADA. AF_05/2020_PA</t>
  </si>
  <si>
    <t>ESCAVAÇÃO MANUAL PARA VIGA BALDRAME OU SAPATA CORRIDA (SEM ESCAVAÇÃO PARA COLOCAÇÃO DE FÔRMAS). AF_01/2024</t>
  </si>
  <si>
    <t>LASTRO COM MATERIAL GRANULAR, APLICAÇÃO EM BLOCOS DE COROAMENTO, ESPESSURA DE *5 CM*. AF_01/2024</t>
  </si>
  <si>
    <t>FABRICAÇÃO, MONTAGEM E DESMONTAGEM DE FÔRMA PARA VIGA BALDRAME, EM MADEIRA SERRADA, E=25 MM, 4 UTILIZAÇÕES. AF_01/2024</t>
  </si>
  <si>
    <t>ARMAÇÃO DE SAPATA ISOLADA, VIGA BALDRAME E SAPATA CORRIDA UTILIZANDO AÇO CA-60 DE 5 MM - MONTAGEM. AF_01/2024</t>
  </si>
  <si>
    <t>KG</t>
  </si>
  <si>
    <t>ARMAÇÃO DE SAPATA ISOLADA, VIGA BALDRAME E SAPATA CORRIDA UTILIZANDO AÇO CA-50 DE 8 MM - MONTAGEM. AF_01/2024</t>
  </si>
  <si>
    <t>CONCRETAGEM DE BLOCO DE COROAMENTO OU VIGA BALDRAME, FCK 30 MPA, COM USO DE JERICA - LANÇAMENTO, ADENSAMENTO E ACABAMENTO. AF_01/2024</t>
  </si>
  <si>
    <t>EXECUÇÃO DE PASSEIO (CALÇADA) OU PISO DE CONCRETO COM CONCRETO MOLDADO IN LOCO, FEITO EM OBRA, ACABAMENTO CONVENCIONAL, ESPESSURA 6 CM, ARMADO. AF_08/2022</t>
  </si>
  <si>
    <t>ALVENARIA DE VEDAÇÃO DE BLOCOS CERÂMICOS FURADOS NA HORIZONTAL DE 9X14X19 CM (ESPESSURA 9 CM) E ARGAMASSA DE ASSENTAMENTO COM PREPARO EM BETONEIRA. AF_12/2021</t>
  </si>
  <si>
    <t>FABRICAÇÃO DE FÔRMA PARA VIGAS, EM CHAPA DE MADEIRA COMPENSADA RESINADA, E = 17 MM. AF_09/2020</t>
  </si>
  <si>
    <t>ARMAÇÃO DE PILAR OU VIGA DE ESTRUTURA CONVENCIONAL DE CONCRETO ARMADO UTILIZANDO AÇO CA-50 DE 8,0 MM - MONTAGEM. AF_06/2022</t>
  </si>
  <si>
    <t>ARMAÇÃO DE PILAR OU VIGA DE ESTRUTURA CONVENCIONAL DE CONCRETO ARMADO UTILIZANDO AÇO CA-60 DE 5,0 MM - MONTAGEM. AF_06/2022</t>
  </si>
  <si>
    <t>CONCRETAGEM DE VIGAS E LAJES, FCK=25 MPA, PARA QUALQUER TIPO DE LAJE COM BALDES EM EDIFICAÇÃO TÉRREA - LANÇAMENTO, ADENSAMENTO E ACABAMENTO. AF_02/2022</t>
  </si>
  <si>
    <t>LAJE PRÉ-MOLDADA UNIDIRECIONAL, BIAPOIADA, PARA FORRO, ENCHIMENTO EM CERÂMICA, VIGOTA CONVENCIONAL, ALTURA TOTAL DA LAJE (ENCHIMENTO+CAPA) = (8+3). AF_11/2020_PA</t>
  </si>
  <si>
    <t>TRAMA DE MADEIRA COMPOSTA POR RIPAS,  PARA TELHADOS DE ATÉ 2 ÁGUAS PARA TELHA DE ENCAIXE DE CERÂMICA  INCLUSO TRANSPORTE VERTICAL.</t>
  </si>
  <si>
    <t>TELHAMENTO COM TELHA CERÂMICA DE ENCAIXE, TIPO FRANCESA, COM MAIS DE 2 ÁGUAS, INCLUSO TRANSPORTE VERTICAL. AF_07/2019</t>
  </si>
  <si>
    <t>CHAPISCO APLICADO EM ALVENARIA (COM PRESENÇA DE VÃOS) E ESTRUTURAS DE CONCRETO DE FACHADA, COM COLHER DE PEDREIRO.  ARGAMASSA TRAÇO 1:3 COM PREPARO MANUAL. AF_10/2022</t>
  </si>
  <si>
    <t>EMBOÇO OU MASSA ÚNICA EM ARGAMASSA TRAÇO 1:2:8, PREPARO MANUAL, APLICADA MANUALMENTE EM PANOS DE FACHADA COM PRESENÇA DE VÃOS, ESPESSURA DE 25 MM. AF_08/2022</t>
  </si>
  <si>
    <t>TEXTURA ACRÍLICA, APLICAÇÃO MANUAL EM PAREDE, UMA DEMÃO. AF_04/2023</t>
  </si>
  <si>
    <t>ALVENARIA DE VEDAÇÃO COM ELEMENTO VAZADO DE CERÂMICA (COBOGÓ) DE 7X20X20CM E ARGAMASSA DE ASSENTAMENTO COM PREPARO EM BETONEIRA. AF_05/2020</t>
  </si>
  <si>
    <t>PORTA EM AÇO DE ABRIR TIPO VENEZIANA SEM GUARNIÇÃO, 87X210CM, FIXAÇÃO COM PARAFUSOS - FORNECIMENTO E INSTALAÇÃO. AF_12/2019</t>
  </si>
  <si>
    <t>LASTRO COM MATERIAL GRANULAR, APLICADO EM PISOS OU LAJES SOBRE SOLO, ESPESSURA DE *5 CM*. AF_01/2024</t>
  </si>
  <si>
    <t>Perfuração de poço artesiano em até 200m de profundidade</t>
  </si>
  <si>
    <t>und</t>
  </si>
  <si>
    <t>Transporte e instalação de equipamentos</t>
  </si>
  <si>
    <t>unidade</t>
  </si>
  <si>
    <t>Teste de vazão de qualidade de 24 horas, com emissão de relatório técnico conclusivo</t>
  </si>
  <si>
    <t>Análise física, química e bacteriológica, com emissão de laudo</t>
  </si>
  <si>
    <t xml:space="preserve">Conjunto Motobomba submersa 5 cv monofásico </t>
  </si>
  <si>
    <t>Outorga de uso da água do poço perfurado emitido pelo órgão competente</t>
  </si>
  <si>
    <t>EXECUÇÃO DE RADIER, ESPESSURA DE 10 CM, FCK = 30 MPA, COM USO DE FORMAS EM MADEIRA SERRADA. AF_09/2021</t>
  </si>
  <si>
    <t>Cabo submersível PP 3x10 mm</t>
  </si>
  <si>
    <t>m</t>
  </si>
  <si>
    <t>Tubo edutor de ferro galvanizado din 1.1/2" (6m) 40 mm</t>
  </si>
  <si>
    <t>br</t>
  </si>
  <si>
    <t>Registro de gaveta de ferro 1.1/2" 40 mm</t>
  </si>
  <si>
    <t>Quadro painel de comando completo 5 CV monofásico 254 V</t>
  </si>
  <si>
    <t>Automação Moto Bomba longa distância por pressão</t>
  </si>
  <si>
    <t>Tê de redução de ferro 1.1/2"-3/4" 40 mm p / 25 mm</t>
  </si>
  <si>
    <t>Curva 90º de ferro 1.1/2"-40mm</t>
  </si>
  <si>
    <t>Tubo de ferro galvanizado 1.1/2" - 40 mm</t>
  </si>
  <si>
    <t>Mão de obra para instalação de equipamentos da bomba</t>
  </si>
  <si>
    <t>ESCAVAÇÃO MECANIZADA PARA BLOCO DE COROAMENTO OU SAPATA COM RETROESCAVADEIRA (INCLUINDO ESCAVAÇÃO PARA COLOCAÇÃO DE FÔRMAS). AF_01/2024</t>
  </si>
  <si>
    <t>FABRICAÇÃO, MONTAGEM E DESMONTAGEM DE FÔRMA PARA BLOCO DE COROAMENTO, EM MADEIRA SERRADA, E=25 MM, 1 UTILIZAÇÃO. AF_01/2024</t>
  </si>
  <si>
    <t>REATERRO MANUAL DE VALAS, COM COMPACTADOR DE SOLOS DE PERCUSSÃO. AF_08/2023</t>
  </si>
  <si>
    <t>DOSADOR DE CLORO AUTOMÁTICO, COM USO DE PASTILHAS  DE 200g PARA DESINFECÇÃO, FORNECIMENTO E INSTALAÇÃO</t>
  </si>
  <si>
    <t>ENTRADA DE ENERGIA ELÉTRICA, AÉREA, MONOFÁSICA, COM CAIXA DE EMBUTIR, CABO DE 10 MM2 E DISJUNTOR DIN 50A (NÃO INCLUSO O POSTE DE CONCRETO). AF_07/2020_PS</t>
  </si>
  <si>
    <t>ASSENTAMENTO DE POSTE DE CONCRETO COM COMPRIMENTO NOMINAL DE 9 M, CARGA NOMINAL DE 600 DAN, ENGASTAMENTO BASE CONCRETADA COM 1 M DE CONCRETO E 0,5 M DE SOLO (NÃO INCLUI FORNECIMENTO). AF_11/2019</t>
  </si>
  <si>
    <t xml:space="preserve">POSTE DE CONCRETO ARMADO DE SECAO DUPLO T, EXTENSAO DE 9,00 M, RESISTENCIA DE 300 A 400 DAN, TIPO B OU 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</si>
  <si>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    </t>
  </si>
  <si>
    <t>ESCAVAÇÃO MECANIZADA DE VALA COM PROF. ATÉ 1,5 M (MÉDIA MONTANTE E JUSANTE/UMA COMPOSIÇÃO POR TRECHO), RETROESCAV. (0,26 M3), LARG. DE 0,8 M A 1,5 M, EM SOLO DE 2A CATEGORIA, EM LOCAIS COM BAIXO NÍVEL DE INTERFERÊNCIA. AF_09/2024</t>
  </si>
  <si>
    <t>ELETRODUTO FLEXÍVEL CORRUGADO, PEAD, DN 50 (1 1/2"), PARA REDE ENTERRADA DE DISTRIBUIÇÃO DE ENERGIA ELÉTRICA - FORNECIMENTO E INSTALAÇÃO. AF_12/2021</t>
  </si>
  <si>
    <t>CABO DE COBRE FLEXÍVEL ISOLADO, 25 MM², ANTI-CHAMA 0,6/1,0 KV, PARA REDE ENTERRADA DE DISTRIBUIÇÃO DE ENERGIA ELÉTRICA - FORNECIMENTO E INSTALAÇÃO. AF_12/2021</t>
  </si>
  <si>
    <t>CAIXA ENTERRADA ELÉTRICA RETANGULAR, EM CONCRETO PRÉ-MOLDADO, FUNDO COM BRITA, DIMENSÕES INTERNAS: 0,4X0,4X0,4 M. AF_12/2020</t>
  </si>
  <si>
    <t xml:space="preserve">HASTE DE ATERRAMENTO EM ACO COM 3,00 M DE COMPRIMENTO E DN = 5/8", REVESTIDA COM BAIXA CAMADA DE COBRE, COM CONECTOR TIPO GRAMPO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</si>
  <si>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QUADRO DE DISTRIBUICAO, EM PVC, DE EMBUTIR, COM BARRAMENTO TERRA / NEUTRO, PARA 12 DISJUNTORES NEMA OU 16 DISJUNTORES DIN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</si>
  <si>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DISJUNTOR MONOPOLAR TIPO DIN, CORRENTE NOMINAL DE 10A - FORNECIMENTO E INSTALAÇÃO. AF_10/2020</t>
  </si>
  <si>
    <t>DISJUNTOR MONOPOLAR TIPO DIN, CORRENTE NOMINAL DE 20A - FORNECIMENTO E INSTALAÇÃO. AF_10/2020</t>
  </si>
  <si>
    <t>ELETRODUTO FLEXÍVEL CORRUGADO REFORÇADO, PVC, DN 25 MM (3/4"), PARA CIRCUITOS TERMINAIS, INSTALADO EM LAJE - FORNECIMENTO E INSTALAÇÃO. AF_03/2023</t>
  </si>
  <si>
    <t xml:space="preserve">CAIXA DE PASSAGEM, EM PVC, DE 4" X 2", PARA ELETRODUTO FLEXIVEL CORRUGADO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</si>
  <si>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TOMADA MÉDIA DE EMBUTIR (2 MÓDULOS), 2P+T 10 A, INCLUINDO SUPORTE E PLACA - FORNECIMENTO E INSTALAÇÃO. AF_03/2023</t>
  </si>
  <si>
    <t>INTERRUPTOR BIPOLAR (1 MÓDULO), 10A/250V, INCLUINDO SUPORTE E PLACA - FORNECIMENTO E INSTALAÇÃO. AF_03/2023</t>
  </si>
  <si>
    <t xml:space="preserve">LUMINARIA DE TETO PLAFON/PLAFONIER EM PLASTICO COM BASE E27, POTENCIA MAXIMA 60 W (NAO INCLUI LAMPADA)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</si>
  <si>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LÂMPADA COMPACTA DE LED 10 W, BASE E27 - FORNECIMENTO E INSTALAÇÃO. AF_09/2024</t>
  </si>
  <si>
    <t>CABO DE COBRE FLEXÍVEL ISOLADO, 1,5 MM², ANTI-CHAMA 450/750 V, PARA CIRCUITOS TERMINAIS - FORNECIMENTO E INSTALAÇÃO. AF_03/2023</t>
  </si>
  <si>
    <t>CABO DE COBRE FLEXÍVEL ISOLADO, 4 MM², ANTI-CHAMA 450/750 V, PARA CIRCUITOS TERMINAIS - FORNECIMENTO E INSTALAÇÃO. AF_03/2023</t>
  </si>
  <si>
    <t>ESTACA BROCA DE CONCRETO, DIÂMETRO DE 20CM, ESCAVAÇÃO MANUAL COM TRADO CONCHA, COM ARMADURA DE ARRANQUE. AF_05/2020</t>
  </si>
  <si>
    <t xml:space="preserve">MOURAO DE CONCRETO CURVO, *10 X 10* CM, H= *2,60* M + CURVA DE 0,40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</si>
  <si>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ESCORA PRE-MOLDADA EM CONCRETO, *10 X 10* CM, H = 2,30M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</si>
  <si>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ESCAVAÇÃO MANUAL PARA VIGA BALDRAME OU SAPATA CORRIDA (INCLUINDO ESCAVAÇÃO PARA COLOCAÇÃO DE FÔRMAS). AF_01/2024</t>
  </si>
  <si>
    <t>ESCAVAÇÃO MANUAL PARA BLOCO DE COROAMENTO OU SAPATA (INCLUINDO ESCAVAÇÃO PARA COLOCAÇÃO DE FÔRMAS). AF_01/2024</t>
  </si>
  <si>
    <t>ARMAÇÃO DE BLOCO UTILIZANDO AÇO CA-60 DE 5 MM - MONTAGEM. AF_01/2024</t>
  </si>
  <si>
    <t>ARMAÇÃO DE BLOCO UTILIZANDO AÇO CA-50 DE 8 MM - MONTAGEM. AF_01/2024</t>
  </si>
  <si>
    <t>CONCRETAGEM DE BLOCO DE COROAMENTO OU VIGA BALDRAME, FCK 30 MPA, COM USO DE BOMBA - LANÇAMENTO, ADENSAMENTO E ACABAMENTO. AF_01/2024</t>
  </si>
  <si>
    <t>MONTAGEM E DESMONTAGEM DE FÔRMA DE PILARES RETANGULARES E ESTRUTURAS SIMILARES, PÉ-DIREITO SIMPLES, EM CHAPA DE MADEIRA COMPENSADA RESINADA, 2 UTILIZAÇÕES. AF_09/2020</t>
  </si>
  <si>
    <t>ARMAÇÃO DE PILAR OU VIGA DE ESTRUTURA CONVENCIONAL DE CONCRETO ARMADO UTILIZANDO AÇO CA-50 DE 10,0 MM - MONTAGEM. AF_06/2022</t>
  </si>
  <si>
    <t>CONCRETAGEM DE PILARES, FCK = 25 MPA,  COM USO DE BALDES - LANÇAMENTO, ADENSAMENTO E ACABAMENTO. AF_02/2022</t>
  </si>
  <si>
    <t xml:space="preserve">ARAME DE ACO OVALADO 15 X 17 (45,7 KG, 700 KGF), ROLO 1000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</si>
  <si>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KG    </t>
  </si>
  <si>
    <t>CATRACA PARA CERCA DE ARAME LISO</t>
  </si>
  <si>
    <t xml:space="preserve">ARAME GALVANIZADO 12 BWG, D = 2,76 MM (0,048 KG/M) OU 14 BWG, D = 2,11 MM (0,026 KG/M)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</si>
  <si>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TELA DE ARAME GALVANIZADA REVESTIDA EM PVC, QUADRANGULAR / LOSANGULAR, FIO 2,11 MM (14 BWG), BITOLA FINAL = *2,8* MM, MALHA *8 X 8* CM, H = 2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</si>
  <si>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ARAME FARPADO GALVANIZADO, 14 BWG (2,11 MM), CLASSE 250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</si>
  <si>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     </t>
  </si>
  <si>
    <t>PORTÃO PARA VEÍCULOS EM TUBO FG E TELA DE ARAME GALVANIZADA</t>
  </si>
  <si>
    <t>LASTRO COM MATERIAL GRANULAR (PEDRA BRITADA N.1 E PEDRA BRITADA N.2), APLICADO EM PISOS OU LAJES SOBRE SOLO, ESPESSURA DE *10 CM*. AF_01/2024</t>
  </si>
  <si>
    <t>CAMADA SEPARADORA PARA EXECUÇÃO DE RADIER, PISO DE CONCRETO OU LAJE SOBRE SOLO, EM LONA PLÁSTICA. AF_09/2021</t>
  </si>
  <si>
    <t>DESMATAMENTO E LIMPEZA DIAM. ATÉ 30CM</t>
  </si>
  <si>
    <t>ESTACA ESCAVADA MECANICAMENTE, SEM FLUIDO ESTABILIZANTE, COM 25CM DE DIÂMETRO, CONCRETO LANÇADO POR CAMINHÃO BETONEIRA (EXCLUSIVE MOBILIZAÇÃO E DESMOBILIZAÇÃO). AF_01/2020_PA</t>
  </si>
  <si>
    <t>MONTAGEM DE ARMADURA DE ESTACAS, DIÂMETRO = 12,5 MM. AF_09/2021_PS</t>
  </si>
  <si>
    <t>MONTAGEM DE ARMADURA TRANSVERSAL DE ESTACAS DE SEÇÃO CIRCULAR, DIÂMETRO = 5,0 MM. AF_09/2021_PS</t>
  </si>
  <si>
    <t>COMPACTAÇÃO MECÂNICA DE SOLO PARA EXECUÇÃO DE RADIER, PISO DE CONCRETO OU LAJE SOBRE SOLO, COM COMPACTADOR DE SOLOS TIPO PLACA VIBRATÓRIA. AF_09/2021</t>
  </si>
  <si>
    <t>LASTRO DE CONCRETO MAGRO, APLICADO EM BLOCOS DE COROAMENTO OU SAPATAS, ESPESSURA DE 5 CM. AF_01/2024</t>
  </si>
  <si>
    <t>ARMAÇÃO DE BLOCO UTILIZANDO AÇO CA-50 DE 10 MM - MONTAGEM. AF_01/2024</t>
  </si>
  <si>
    <t>ARMAÇÃO DE ESTRUTURAS DIVERSAS DE CONCRETO ARMADO, EXCETO VIGAS, PILARES, LAJES E FUNDAÇÕES, UTILIZANDO AÇO CA-50 DE 25,0 MM - MONTAGEM. AF_06/2022</t>
  </si>
  <si>
    <t>BARRA ROSCADA ZINCADA 5/8"</t>
  </si>
  <si>
    <t>PORTÃO PARA PEDESTRE EM TUBO FG E TELA DE ARAME GALVANIZADA, 1m*1,7m, pintado</t>
  </si>
  <si>
    <t>RESERVATÓRIO DE ÁGUA, MODELO TAÇA, SEM ÁGUA NA COLUNA, CAPACIDADE DE 35. M³, ALTURA DA COLUNA MAIOR OU IGUAL A 5,00 m, FORNECIMENTO E IÇAMENTO NO LOCAL (INSTALAÇÃO), SEM EXECUÇÃO DA BASE.</t>
  </si>
  <si>
    <t>REATERRO MECANIZADO DE VALA COM RETROESCAVADEIRA (CAPACIDADE   DA   CAÇAMBA   DA RETRO: 0,26 M³/POTÊNCIA: 88 HP), LARGURA DE 0,8 A 1,5 M, PROFUNDIDADE DE 1,5 A 3,0 M, COM SOLO (SEM SUBSTITUIÇÃO) DE 1ª CATEGORIA, COM PLACA VIBRATÓRIA. AF_08/2023</t>
  </si>
  <si>
    <t>TUBO PVC PARA REDE DE ÁGUA, DIÂMETRO DE 32 MM, JUNTA SOLDADA  - FORNECIMENTO E ASSENTAMENTO</t>
  </si>
  <si>
    <t>ASSENTAMENTO E FORNECIMENTO DE TUBO DE PVC PBA PARA REDE DE ÁGUA, DN 50, JUNTA ELÁSTICA INTEGRADA, INSTALADO EM LOCAL COM NÍVEL ALTO DE INTERFERÊNCIAS (INCLUI FORNECIMENTO). AF_05/2024</t>
  </si>
  <si>
    <t>TE, PVC, SOLDÁVEL, DN 32MM, INSTALADO EM RAMAL DE DISTRIBUIÇÃO DE ÁGUA - FORNECIMENTO E INSTALAÇÃO. AF_06/2022</t>
  </si>
  <si>
    <t>ASSENTAMENTO DE CONEXÃO 3 ACESSOS DE PVC PBA PARA REDE DE ÁGUA, DN 50, JUNTA ELÁSTICA INTEGRADA, INSTALADO EM LOCAL COM NÍVEL ALTO DE INTERFERÊNCIAS (NÃO INCLUI FORNECIMENTO). AF_05/2024</t>
  </si>
  <si>
    <t xml:space="preserve">TE, PVC PBA, BBB, 90 GRAUS, DN 50 / DE 60 MM, PARA REDE DE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</si>
  <si>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BUCHA DE REDUÇÃO , LONGA, PVC, SOLDÁVEL, DN 50 X 32 MM, INSTALADO EM RAMAL DE DISTRIBUIÇÃO DE ÁGUA - FORNECIMENTO E INSTALAÇÃO. AF_06/2022</t>
  </si>
  <si>
    <t>CURVA 90 GRAUS, PVC, SOLDÁVEL, DN 32MM, INSTALADO EM RAMAL DE DISTRIBUIÇÃO DE ÁGUA - FORNECIMENTO E INSTALAÇÃO. AF_06/2022</t>
  </si>
  <si>
    <t>KIT CAVALETE PARA MEDIÇÃO DE ÁGUA - ENTRADA INDIVIDUALIZADA, EM PVC 25 MM (3/4"), PARA 1 MEDIDOR - FORNECIMENTO E INSTALAÇÃO (EXCLUSIVE HIDRÔMETRO). AF_03/2024</t>
  </si>
  <si>
    <t>BUCHA DE REDUÇÃO, CURTA, PVC, SOLDÁVEL, DN 32 X 25 MM, INSTALADO EM RAMAL DE DISTRIBUIÇÃO DE ÁGUA - FORNECIMENTO E INSTALAÇÃO. AF_06/2022</t>
  </si>
  <si>
    <t>HIDRÔMETRO DN 1", 7 M³/H - FORNECIMENTO E INSTALAÇÃO. AF_03/2024</t>
  </si>
  <si>
    <t>TUBO, PVC, SOLDÁVEL, DE 25MM, INSTALADO EM RAMAL OU SUB-RAMAL DE ÁGUA - FORNECIMENTO E INSTALAÇÃO. AF_06/2022</t>
  </si>
  <si>
    <t>JOELHO 90 GRAUS, PVC, SOLDÁVEL, DN 25MM, INSTALADO EM RAMAL DE DISTRIBUIÇÃO DE ÁGUA - FORNECIMENTO E INSTALAÇÃO. AF_06/2022</t>
  </si>
  <si>
    <t xml:space="preserve">TUBO PVC ROSCAVEL, 3/4", AGUA FRIA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</si>
  <si>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NIPLE DE FERRO GALVANIZADO, COM ROSCA BSP, DE 3/4"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</si>
  <si>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UNIAO COM ASSENTO CONICO DE BRONZE, DIAMETRO 3/4"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</si>
  <si>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REGISTRO GAVETA COM ACABAMENTO E CANOPLA CROMADOS, SIMPLES, BITOLA 3/4" (REF 1509)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</si>
  <si>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ADAPTADOR DE COMPRESSAO EM POLIPROPILENO (PP), PARA TUBO EM PEAD, 20 MM X 3/4", PARA LIGACAO PREDIAL DE AGUA (NTS 179)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</si>
  <si>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Válvula redutora de pressão, com ação direta, pressão de entrada até 10 bar e saída ajustável, rosca BSP</t>
  </si>
  <si>
    <t>ENCANADOR OU BOMBEIRO HIDRÁULICO COM ENCARGOS COMPLEMENTARES</t>
  </si>
  <si>
    <t>H</t>
  </si>
  <si>
    <t>AUXILIAR DE ENCANADOR OU BOMBEIRO HIDRÁULICO COM ENCARGOS COMPLEMENTARES</t>
  </si>
  <si>
    <t>ESCAVAÇÃO MANUAL DE VALA. AF_09/2024</t>
  </si>
  <si>
    <t>ALVENARIA DE VEDAÇÃO DE BLOCOS CERÂMICOS FURADOS NA HORIZONTAL DE 14X9X19 CM (ESPESSURA 14 CM, BLOCO DEITADO) E ARGAMASSA DE ASSENTAMENTO COM PREPARO MANUAL. AF_12/2021</t>
  </si>
  <si>
    <t>CHAPISCO APLICADO EM ALVENARIAS E ESTRUTURAS DE CONCRETO INTERNAS, COM COLHER DE PEDREIRO.  ARGAMASSA TRAÇO 1:3 COM PREPARO MANUAL. AF_10/2022</t>
  </si>
  <si>
    <t>EMBOÇO OU MASSA ÚNICA EM ARGAMASSA TRAÇO 1:2:8, PREPARO MANUAL, APLICADA MANUALMENTE EM PANOS CEGOS DE FACHADA (SEM PRESENÇA DE VÃOS), ESPESSURA DE 25 MM. AF_09/2022</t>
  </si>
  <si>
    <t>PEÇA RETANGULAR PRÉ-MOLDADA, VOLUME DE CONCRETO DE 30 A 100 LITROS, TAXA DE AÇO APROXIMADA DE 30KG/M³. AF_03/2024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</si>
  <si>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</si>
  <si>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</si>
  <si>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</si>
  <si>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</si>
  <si>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</si>
  <si>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</si>
  <si>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</si>
  <si>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</si>
  <si>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</si>
  <si>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2.1</t>
  </si>
  <si>
    <t>2.2</t>
  </si>
  <si>
    <t>2.3</t>
  </si>
  <si>
    <t>2.4</t>
  </si>
  <si>
    <t>1.1.1</t>
  </si>
  <si>
    <t>1.1.2</t>
  </si>
  <si>
    <t>1.1.3</t>
  </si>
  <si>
    <t>1.2.1</t>
  </si>
  <si>
    <t>1.2.2</t>
  </si>
  <si>
    <t>1.2.3</t>
  </si>
  <si>
    <t>1.2.9</t>
  </si>
  <si>
    <t>1.2.5</t>
  </si>
  <si>
    <t>1.2.4</t>
  </si>
  <si>
    <t>1.2.6</t>
  </si>
  <si>
    <t>1.2.7</t>
  </si>
  <si>
    <t>1.2.8</t>
  </si>
  <si>
    <t>1.2.17</t>
  </si>
  <si>
    <t>1.2.10</t>
  </si>
  <si>
    <t>1.2.11</t>
  </si>
  <si>
    <t>1.2.14</t>
  </si>
  <si>
    <t>1.2.12</t>
  </si>
  <si>
    <t>1.2.13</t>
  </si>
  <si>
    <t>1.2.15</t>
  </si>
  <si>
    <t>1.2.16</t>
  </si>
  <si>
    <t>1.2.18</t>
  </si>
  <si>
    <t>1.2.19</t>
  </si>
  <si>
    <t>1.2.20</t>
  </si>
  <si>
    <t>1.2.21</t>
  </si>
  <si>
    <t>1.2.22</t>
  </si>
  <si>
    <t>1.2.23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</si>
  <si>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</si>
  <si>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</si>
  <si>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</si>
  <si>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</si>
  <si>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</si>
  <si>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</si>
  <si>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</si>
  <si>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</si>
  <si>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</si>
  <si>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</si>
  <si>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</si>
  <si>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</si>
  <si>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</si>
  <si>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</si>
  <si>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</si>
  <si>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</si>
  <si>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1.3.17</t>
  </si>
  <si>
    <t>1.4.1</t>
  </si>
  <si>
    <t>1.4.2</t>
  </si>
  <si>
    <t>1.4.3</t>
  </si>
  <si>
    <t>1.4.4</t>
  </si>
  <si>
    <t>1.4.5</t>
  </si>
  <si>
    <t>1.5.1</t>
  </si>
  <si>
    <t>1.6.1</t>
  </si>
  <si>
    <t>1.6.2</t>
  </si>
  <si>
    <t>1.6.3</t>
  </si>
  <si>
    <t>1.6.4</t>
  </si>
  <si>
    <t>1.6.5</t>
  </si>
  <si>
    <t>1.6.6</t>
  </si>
  <si>
    <t>1.6.7</t>
  </si>
  <si>
    <t>1.7.1</t>
  </si>
  <si>
    <t>1.7.2</t>
  </si>
  <si>
    <t>1.7.3</t>
  </si>
  <si>
    <t>1.7.4</t>
  </si>
  <si>
    <t>1.7.5</t>
  </si>
  <si>
    <t>1.7.6</t>
  </si>
  <si>
    <t>1.7.7</t>
  </si>
  <si>
    <t>1.7.8</t>
  </si>
  <si>
    <t>1.7.9</t>
  </si>
  <si>
    <t>1.7.10</t>
  </si>
  <si>
    <t>1.7.11</t>
  </si>
  <si>
    <t>1.7.12</t>
  </si>
  <si>
    <t>1.7.13</t>
  </si>
  <si>
    <t>1.8.1</t>
  </si>
  <si>
    <t>1.8.2</t>
  </si>
  <si>
    <t>1.8.3</t>
  </si>
  <si>
    <t>1.8.4</t>
  </si>
  <si>
    <t>1.8.5</t>
  </si>
  <si>
    <t>1.8.6</t>
  </si>
  <si>
    <t>1.8.7</t>
  </si>
  <si>
    <t>1.8.8</t>
  </si>
  <si>
    <t>1.8.9</t>
  </si>
  <si>
    <t>1.8.10</t>
  </si>
  <si>
    <t>1.8.11</t>
  </si>
  <si>
    <t>1.8.12</t>
  </si>
  <si>
    <t>1.8.13</t>
  </si>
  <si>
    <t>1.8.14</t>
  </si>
  <si>
    <t>1.8.15</t>
  </si>
  <si>
    <t>1.8.16</t>
  </si>
  <si>
    <t>1.8.17</t>
  </si>
  <si>
    <t>1.8.18</t>
  </si>
  <si>
    <t>1.8.19</t>
  </si>
  <si>
    <t>1.8.20</t>
  </si>
  <si>
    <t>1.9.1</t>
  </si>
  <si>
    <t>1.9.2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</si>
  <si>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</si>
  <si>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</si>
  <si>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</si>
  <si>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</si>
  <si>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</si>
  <si>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</si>
  <si>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</si>
  <si>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</si>
  <si>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</si>
  <si>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</si>
  <si>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</si>
  <si>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</si>
  <si>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</si>
  <si>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</si>
  <si>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</si>
  <si>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</si>
  <si>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</si>
  <si>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</si>
  <si>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</si>
  <si>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</si>
  <si>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</si>
  <si>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</si>
  <si>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</si>
  <si>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</si>
  <si>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</si>
  <si>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</si>
  <si>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</si>
  <si>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</si>
  <si>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</si>
  <si>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</si>
  <si>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</si>
  <si>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</si>
  <si>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2.2.19</t>
  </si>
  <si>
    <t>2.3.1</t>
  </si>
  <si>
    <t>2.3.2</t>
  </si>
  <si>
    <t>2.4.1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</si>
  <si>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</si>
  <si>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</si>
  <si>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</si>
  <si>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</si>
  <si>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</si>
  <si>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</si>
  <si>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</si>
  <si>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</si>
  <si>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</si>
  <si>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4.1</t>
  </si>
  <si>
    <t>4.2</t>
  </si>
  <si>
    <t>4.3</t>
  </si>
  <si>
    <t>4.4</t>
  </si>
  <si>
    <t>4.5</t>
  </si>
  <si>
    <t>4.6</t>
  </si>
  <si>
    <t>4.7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</si>
  <si>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</si>
  <si>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</si>
  <si>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</si>
  <si>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</si>
  <si>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</si>
  <si>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</si>
  <si>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</si>
  <si>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</si>
  <si>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</si>
  <si>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</si>
  <si>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</si>
  <si>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</si>
  <si>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</si>
  <si>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</si>
  <si>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</si>
  <si>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CORONEL VIVIDA, XX DE XXXXXXXXXXX DE 2025</t>
  </si>
  <si>
    <t>01/01</t>
  </si>
  <si>
    <t xml:space="preserve">Construção de Redes de Abastecimento de Água, Coleta de Esgoto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</si>
</sst>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0.000%"/>
  </numFmts>
  <fonts count="2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6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196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1" fillId="2" borderId="2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center"/>
    </xf>
    <xf numFmtId="4" fontId="1" fillId="2" borderId="2" xfId="0" applyNumberFormat="1" applyFont="1" applyFill="1" applyBorder="1"/>
    <xf numFmtId="4" fontId="4" fillId="3" borderId="0" xfId="0" applyNumberFormat="1" applyFont="1" applyFill="1" applyAlignment="1">
      <alignment horizontal="right"/>
    </xf>
    <xf numFmtId="4" fontId="6" fillId="0" borderId="1" xfId="0" applyNumberFormat="1" applyFont="1" applyBorder="1" applyAlignment="1">
      <alignment horizontal="center"/>
    </xf>
    <xf numFmtId="0" fontId="7" fillId="2" borderId="2" xfId="0" applyFont="1" applyFill="1" applyBorder="1" applyAlignment="1">
      <alignment horizontal="center" vertical="top" wrapText="1"/>
    </xf>
    <xf numFmtId="4" fontId="6" fillId="0" borderId="0" xfId="0" applyNumberFormat="1" applyFont="1" applyAlignment="1">
      <alignment horizontal="center"/>
    </xf>
    <xf numFmtId="165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2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justify" vertical="top" wrapText="1"/>
    </xf>
    <xf numFmtId="4" fontId="1" fillId="0" borderId="2" xfId="0" applyNumberFormat="1" applyFont="1" applyBorder="1"/>
    <xf numFmtId="4" fontId="1" fillId="4" borderId="2" xfId="0" applyNumberFormat="1" applyFont="1" applyFill="1" applyBorder="1" applyProtection="1">
      <protection locked="0"/>
    </xf>
    <xf numFmtId="4" fontId="1" fillId="4" borderId="4" xfId="0" applyNumberFormat="1" applyFont="1" applyFill="1" applyBorder="1" applyProtection="1">
      <protection locked="0"/>
    </xf>
    <xf numFmtId="0" fontId="2" fillId="0" borderId="19" xfId="0" applyFont="1" applyBorder="1" applyAlignment="1">
      <alignment horizontal="right" vertical="center"/>
    </xf>
    <xf numFmtId="4" fontId="2" fillId="0" borderId="11" xfId="0" applyNumberFormat="1" applyFont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4" fontId="1" fillId="0" borderId="0" xfId="0" applyNumberFormat="1" applyFo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14" fillId="0" borderId="16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left" vertical="center" wrapText="1"/>
      <protection hidden="1"/>
    </xf>
    <xf numFmtId="0" fontId="14" fillId="0" borderId="10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0" xfId="0" applyFont="1" applyBorder="1"/>
    <xf numFmtId="0" fontId="15" fillId="0" borderId="22" xfId="0" applyFont="1" applyBorder="1"/>
    <xf numFmtId="0" fontId="15" fillId="0" borderId="31" xfId="0" applyFont="1" applyBorder="1" applyAlignment="1">
      <alignment horizontal="center"/>
    </xf>
    <xf numFmtId="10" fontId="15" fillId="7" borderId="31" xfId="1" applyNumberFormat="1" applyFont="1" applyFill="1" applyBorder="1" applyProtection="1">
      <protection locked="0"/>
    </xf>
    <xf numFmtId="0" fontId="15" fillId="0" borderId="25" xfId="0" applyFont="1" applyBorder="1"/>
    <xf numFmtId="0" fontId="15" fillId="0" borderId="5" xfId="0" applyFont="1" applyBorder="1"/>
    <xf numFmtId="0" fontId="15" fillId="0" borderId="32" xfId="0" applyFont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7" xfId="0" applyFont="1" applyBorder="1"/>
    <xf numFmtId="0" fontId="15" fillId="0" borderId="3" xfId="0" applyFont="1" applyBorder="1"/>
    <xf numFmtId="10" fontId="15" fillId="7" borderId="33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6" xfId="0" applyFont="1" applyBorder="1"/>
    <xf numFmtId="0" fontId="15" fillId="0" borderId="29" xfId="0" applyFont="1" applyBorder="1" applyAlignment="1">
      <alignment horizontal="center"/>
    </xf>
    <xf numFmtId="0" fontId="15" fillId="0" borderId="13" xfId="0" applyFont="1" applyBorder="1"/>
    <xf numFmtId="10" fontId="15" fillId="0" borderId="32" xfId="1" applyNumberFormat="1" applyFont="1" applyFill="1" applyBorder="1" applyProtection="1"/>
    <xf numFmtId="0" fontId="15" fillId="0" borderId="24" xfId="0" applyFont="1" applyBorder="1"/>
    <xf numFmtId="0" fontId="15" fillId="0" borderId="34" xfId="0" applyFont="1" applyBorder="1"/>
    <xf numFmtId="10" fontId="15" fillId="0" borderId="33" xfId="1" applyNumberFormat="1" applyFont="1" applyFill="1" applyBorder="1" applyAlignment="1" applyProtection="1">
      <alignment horizontal="right"/>
    </xf>
    <xf numFmtId="0" fontId="15" fillId="0" borderId="28" xfId="0" applyFont="1" applyBorder="1"/>
    <xf numFmtId="10" fontId="15" fillId="0" borderId="11" xfId="1" applyNumberFormat="1" applyFont="1" applyFill="1" applyBorder="1"/>
    <xf numFmtId="0" fontId="17" fillId="0" borderId="20" xfId="0" applyFont="1" applyBorder="1"/>
    <xf numFmtId="0" fontId="17" fillId="0" borderId="28" xfId="0" applyFont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10" fontId="19" fillId="0" borderId="0" xfId="0" applyNumberFormat="1" applyFont="1" applyAlignment="1">
      <alignment horizontal="left" vertical="center" wrapText="1"/>
    </xf>
    <xf numFmtId="0" fontId="18" fillId="0" borderId="22" xfId="0" applyFont="1" applyBorder="1" applyAlignment="1">
      <alignment vertical="center" wrapText="1"/>
    </xf>
    <xf numFmtId="0" fontId="22" fillId="0" borderId="22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49" fontId="15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4" fontId="1" fillId="4" borderId="14" xfId="0" applyNumberFormat="1" applyFont="1" applyFill="1" applyBorder="1" applyProtection="1">
      <protection locked="0"/>
    </xf>
    <xf numFmtId="4" fontId="1" fillId="4" borderId="23" xfId="0" applyNumberFormat="1" applyFont="1" applyFill="1" applyBorder="1" applyProtection="1">
      <protection locked="0"/>
    </xf>
    <xf numFmtId="0" fontId="0" fillId="0" borderId="8" xfId="0" applyBorder="1" applyProtection="1">
      <protection locked="0"/>
    </xf>
    <xf numFmtId="0" fontId="12" fillId="0" borderId="0" xfId="0" applyFont="1" applyAlignment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Protection="1"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Alignment="1">
      <alignment horizontal="right" vertical="center"/>
    </xf>
    <xf numFmtId="10" fontId="25" fillId="0" borderId="36" xfId="0" applyNumberFormat="1" applyFont="1" applyBorder="1" applyAlignment="1">
      <alignment horizontal="center" vertical="center"/>
    </xf>
    <xf numFmtId="10" fontId="25" fillId="0" borderId="35" xfId="0" applyNumberFormat="1" applyFont="1" applyBorder="1" applyAlignment="1">
      <alignment horizontal="center" vertical="center"/>
    </xf>
    <xf numFmtId="10" fontId="25" fillId="0" borderId="12" xfId="0" applyNumberFormat="1" applyFont="1" applyBorder="1" applyAlignment="1">
      <alignment horizontal="center" vertical="center"/>
    </xf>
    <xf numFmtId="10" fontId="25" fillId="0" borderId="2" xfId="0" applyNumberFormat="1" applyFont="1" applyBorder="1" applyAlignment="1">
      <alignment horizontal="center" vertical="center"/>
    </xf>
    <xf numFmtId="10" fontId="25" fillId="0" borderId="37" xfId="0" applyNumberFormat="1" applyFont="1" applyBorder="1" applyAlignment="1">
      <alignment horizontal="center" vertical="center"/>
    </xf>
    <xf numFmtId="10" fontId="25" fillId="0" borderId="38" xfId="0" applyNumberFormat="1" applyFont="1" applyBorder="1" applyAlignment="1">
      <alignment horizontal="center" vertical="center"/>
    </xf>
    <xf numFmtId="0" fontId="12" fillId="8" borderId="39" xfId="0" applyFont="1" applyFill="1" applyBorder="1" applyAlignment="1">
      <alignment vertical="center"/>
    </xf>
    <xf numFmtId="10" fontId="25" fillId="0" borderId="40" xfId="0" applyNumberFormat="1" applyFont="1" applyBorder="1" applyAlignment="1">
      <alignment horizontal="center" vertical="center"/>
    </xf>
    <xf numFmtId="10" fontId="25" fillId="0" borderId="41" xfId="0" applyNumberFormat="1" applyFont="1" applyBorder="1" applyAlignment="1">
      <alignment horizontal="center" vertical="center"/>
    </xf>
    <xf numFmtId="10" fontId="25" fillId="0" borderId="42" xfId="0" applyNumberFormat="1" applyFont="1" applyBorder="1" applyAlignment="1">
      <alignment horizontal="center" vertical="center"/>
    </xf>
    <xf numFmtId="10" fontId="25" fillId="0" borderId="49" xfId="0" applyNumberFormat="1" applyFont="1" applyBorder="1" applyAlignment="1">
      <alignment horizontal="center" vertical="center"/>
    </xf>
    <xf numFmtId="10" fontId="25" fillId="0" borderId="50" xfId="0" applyNumberFormat="1" applyFont="1" applyBorder="1" applyAlignment="1">
      <alignment horizontal="center" vertical="center"/>
    </xf>
    <xf numFmtId="10" fontId="25" fillId="0" borderId="51" xfId="0" applyNumberFormat="1" applyFont="1" applyBorder="1" applyAlignment="1">
      <alignment horizontal="center" vertical="center"/>
    </xf>
    <xf numFmtId="0" fontId="12" fillId="8" borderId="52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3" xfId="0" applyFont="1" applyFill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/>
    </xf>
    <xf numFmtId="0" fontId="1" fillId="0" borderId="62" xfId="0" applyFont="1" applyBorder="1" applyAlignment="1">
      <alignment horizontal="center" vertical="top"/>
    </xf>
    <xf numFmtId="4" fontId="1" fillId="0" borderId="41" xfId="0" applyNumberFormat="1" applyFont="1" applyBorder="1"/>
    <xf numFmtId="0" fontId="2" fillId="0" borderId="63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66" xfId="0" applyFont="1" applyBorder="1" applyAlignment="1">
      <alignment horizontal="right" vertical="center"/>
    </xf>
    <xf numFmtId="0" fontId="2" fillId="5" borderId="67" xfId="0" applyFont="1" applyFill="1" applyBorder="1" applyAlignment="1">
      <alignment vertical="center"/>
    </xf>
    <xf numFmtId="164" fontId="1" fillId="2" borderId="2" xfId="2" applyFont="1" applyFill="1" applyBorder="1" applyAlignment="1" applyProtection="1"/>
    <xf numFmtId="164" fontId="1" fillId="3" borderId="2" xfId="2" applyFont="1" applyFill="1" applyBorder="1" applyAlignment="1" applyProtection="1">
      <protection locked="0"/>
    </xf>
    <xf numFmtId="164" fontId="4" fillId="0" borderId="0" xfId="0" applyNumberFormat="1" applyFont="1" applyAlignment="1">
      <alignment horizontal="center"/>
    </xf>
    <xf numFmtId="164" fontId="0" fillId="0" borderId="0" xfId="0" applyNumberFormat="1"/>
    <xf numFmtId="4" fontId="1" fillId="0" borderId="0" xfId="0" quotePrefix="1" applyNumberFormat="1" applyFont="1" applyProtection="1">
      <protection locked="0"/>
    </xf>
    <xf numFmtId="0" fontId="2" fillId="0" borderId="5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10" fontId="2" fillId="0" borderId="61" xfId="1" applyNumberFormat="1" applyFont="1" applyBorder="1" applyAlignment="1" applyProtection="1">
      <alignment vertical="center"/>
    </xf>
    <xf numFmtId="16" fontId="0" fillId="0" borderId="0" xfId="0" applyNumberFormat="1" applyProtection="1">
      <protection locked="0"/>
    </xf>
    <xf numFmtId="0" fontId="0" fillId="0" borderId="0" xfId="0" quotePrefix="1" applyProtection="1">
      <protection locked="0"/>
    </xf>
    <xf numFmtId="0" fontId="4" fillId="3" borderId="3" xfId="0" applyFont="1" applyFill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4" fontId="12" fillId="0" borderId="0" xfId="0" applyNumberFormat="1" applyFont="1" applyAlignment="1" applyProtection="1">
      <alignment horizontal="center"/>
      <protection locked="0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5" fillId="0" borderId="2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2" fillId="0" borderId="58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8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4" fontId="2" fillId="0" borderId="67" xfId="0" applyNumberFormat="1" applyFont="1" applyBorder="1" applyAlignment="1">
      <alignment horizontal="right" vertical="center"/>
    </xf>
    <xf numFmtId="4" fontId="2" fillId="0" borderId="68" xfId="0" applyNumberFormat="1" applyFont="1" applyBorder="1" applyAlignment="1">
      <alignment horizontal="right" vertical="center"/>
    </xf>
    <xf numFmtId="0" fontId="2" fillId="0" borderId="59" xfId="0" applyFont="1" applyBorder="1" applyAlignment="1">
      <alignment horizontal="center" vertical="center"/>
    </xf>
    <xf numFmtId="4" fontId="2" fillId="0" borderId="61" xfId="0" applyNumberFormat="1" applyFont="1" applyBorder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15" fillId="0" borderId="0" xfId="0" applyFont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0" fontId="12" fillId="8" borderId="39" xfId="0" applyFont="1" applyFill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43" xfId="0" applyBorder="1" applyAlignment="1">
      <alignment vertical="center"/>
    </xf>
    <xf numFmtId="0" fontId="12" fillId="8" borderId="44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5" xfId="0" applyBorder="1" applyAlignment="1">
      <alignment vertical="center"/>
    </xf>
    <xf numFmtId="0" fontId="12" fillId="8" borderId="46" xfId="0" applyFont="1" applyFill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12" fillId="8" borderId="54" xfId="0" applyFont="1" applyFill="1" applyBorder="1" applyAlignment="1">
      <alignment horizontal="center"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18" xfId="0" applyFont="1" applyBorder="1" applyAlignment="1">
      <alignment horizontal="left" vertical="top" wrapText="1"/>
    </xf>
    <xf numFmtId="0" fontId="14" fillId="0" borderId="21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13" fillId="0" borderId="18" xfId="0" applyFont="1" applyBorder="1" applyAlignment="1">
      <alignment horizontal="left" vertical="center"/>
    </xf>
    <xf numFmtId="0" fontId="13" fillId="0" borderId="21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center"/>
    </xf>
    <xf numFmtId="4" fontId="2" fillId="2" borderId="2" xfId="0" applyNumberFormat="1" applyFont="1" applyFill="1" applyBorder="1"/>
    <xf numFmtId="164" fontId="2" fillId="2" borderId="2" xfId="2" applyFont="1" applyFill="1" applyBorder="1" applyAlignment="1" applyProtection="1"/>
    <xf numFmtId="0" fontId="2" fillId="0" borderId="62" xfId="0" applyFont="1" applyBorder="1" applyAlignment="1">
      <alignment horizontal="center" vertical="top"/>
    </xf>
    <xf numFmtId="4" fontId="2" fillId="0" borderId="2" xfId="0" applyNumberFormat="1" applyFont="1" applyBorder="1" applyAlignment="1">
      <alignment horizontal="justify" vertical="top" wrapText="1"/>
    </xf>
  </cellXfs>
  <cellStyles count="3">
    <cellStyle name="Normal" xfId="0" builtinId="0"/>
    <cellStyle name="Porcentagem" xfId="1" builtinId="5"/>
    <cellStyle name="Vírgula" xfId="2" builtinId="3"/>
  </cellStyles>
  <dxfs count="9"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eng\COMPARTILHADO\ASFALTO\2017%20-%20PAV%20ASF&#193;LTICA\04%20%20-%20ACESSOS%20AO%20LAGO\OR&#199;AMENTO%20CR%208419572016-MTUR-P1037093-43\OR&#199;AMENTO%20C%20R%20841957-2016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L:\Departamento%20de%20Engenharia%20-%20ENGENHARIA\REDE%20ABASTECIMENTO%20DE%20&#193;GUA%20-%20RESERVA%20IND&#205;GENA\OR&#199;AMENTO\or&#231;amento%20rede-04-02-25.xlsm" TargetMode="External"/><Relationship Id="rId1" Type="http://schemas.openxmlformats.org/officeDocument/2006/relationships/externalLinkPath" Target="/Departamento%20de%20Engenharia%20-%20ENGENHARIA/REDE%20ABASTECIMENTO%20DE%20&#193;GUA%20-%20RESERVA%20IND&#205;GENA/OR&#199;AMENTO/or&#231;amento%20rede-04-02-2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NU"/>
      <sheetName val="DADOS"/>
      <sheetName val="NOVO"/>
      <sheetName val="BDI"/>
      <sheetName val="ORÇAMENTO"/>
      <sheetName val="CÁLCULO"/>
      <sheetName val="QUANTITATIV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97"/>
  <sheetViews>
    <sheetView tabSelected="1" workbookViewId="0"/>
  </sheetViews>
  <sheetFormatPr defaultRowHeight="15" x14ac:dyDescent="0.25"/>
  <cols>
    <col min="1" max="1" width="4.85546875" bestFit="1" customWidth="1"/>
    <col min="2" max="2" width="7" bestFit="1" customWidth="1"/>
    <col min="3" max="3" width="50" bestFit="1" customWidth="1"/>
    <col min="4" max="4" width="6.140625" bestFit="1" customWidth="1"/>
    <col min="5" max="5" width="7.855468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5.285156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5"/>
      <c r="B1" s="25"/>
      <c r="C1" s="25"/>
      <c r="D1" s="25"/>
      <c r="E1" s="25"/>
      <c r="F1" s="25"/>
      <c r="G1" s="25"/>
      <c r="K1" s="132" t="s">
        <v>20</v>
      </c>
    </row>
    <row r="2" spans="1:13" ht="15" customHeight="1" x14ac:dyDescent="0.25">
      <c r="A2" s="25"/>
      <c r="B2" s="25"/>
      <c r="C2" s="25"/>
      <c r="D2" s="25"/>
      <c r="E2" s="25"/>
      <c r="F2" s="25"/>
      <c r="G2" s="25"/>
      <c r="I2" s="135" t="s">
        <v>7</v>
      </c>
      <c r="K2" s="133"/>
    </row>
    <row r="3" spans="1:13" ht="15" customHeight="1" x14ac:dyDescent="0.25">
      <c r="A3" s="25"/>
      <c r="B3" s="25"/>
      <c r="C3" s="26"/>
      <c r="D3" s="25"/>
      <c r="E3" s="25"/>
      <c r="F3" s="25"/>
      <c r="G3" s="25"/>
      <c r="I3" s="136"/>
      <c r="K3" s="133"/>
    </row>
    <row r="4" spans="1:13" ht="15" customHeight="1" x14ac:dyDescent="0.25">
      <c r="A4" s="25"/>
      <c r="B4" s="25"/>
      <c r="C4" s="26"/>
      <c r="D4" s="25"/>
      <c r="E4" s="25"/>
      <c r="F4" s="25"/>
      <c r="G4" s="25"/>
      <c r="I4" s="136"/>
      <c r="K4" s="133"/>
    </row>
    <row r="5" spans="1:13" ht="15" customHeight="1" x14ac:dyDescent="0.25">
      <c r="A5" s="25"/>
      <c r="B5" s="25"/>
      <c r="C5" s="25"/>
      <c r="D5" s="25"/>
      <c r="E5" s="25"/>
      <c r="F5" s="25"/>
      <c r="G5" s="25"/>
      <c r="I5" s="136"/>
      <c r="K5" s="133"/>
    </row>
    <row r="6" spans="1:13" ht="15" customHeight="1" x14ac:dyDescent="0.25">
      <c r="A6" s="25"/>
      <c r="B6" s="25"/>
      <c r="C6" s="25"/>
      <c r="D6" s="25"/>
      <c r="E6" s="25"/>
      <c r="F6" s="25"/>
      <c r="G6" s="25"/>
      <c r="I6" s="137"/>
      <c r="K6" s="133"/>
    </row>
    <row r="7" spans="1:13" ht="15.75" customHeight="1" x14ac:dyDescent="0.25">
      <c r="A7" s="130" t="s">
        <v>100</v>
      </c>
      <c r="B7" s="130"/>
      <c r="C7" s="130"/>
      <c r="D7" s="130"/>
      <c r="E7" s="130"/>
      <c r="F7" s="130"/>
      <c r="G7" s="130"/>
      <c r="K7" s="133"/>
    </row>
    <row r="8" spans="1:13" x14ac:dyDescent="0.25">
      <c r="A8" s="138" t="s">
        <v>101</v>
      </c>
      <c r="B8" s="138"/>
      <c r="C8" s="138"/>
      <c r="D8" s="138"/>
      <c r="E8" s="138"/>
      <c r="F8" s="138"/>
      <c r="G8" s="138"/>
      <c r="K8" s="133"/>
      <c r="L8" s="9" t="s">
        <v>8</v>
      </c>
    </row>
    <row r="9" spans="1:13" ht="15" customHeight="1" x14ac:dyDescent="0.25">
      <c r="A9" s="139"/>
      <c r="B9" s="140"/>
      <c r="C9" s="140"/>
      <c r="D9" s="140"/>
      <c r="E9" s="140"/>
      <c r="F9" s="140"/>
      <c r="G9" s="141"/>
      <c r="K9" s="134"/>
      <c r="L9" s="9" t="s">
        <v>3</v>
      </c>
    </row>
    <row r="10" spans="1:13" s="1" customFormat="1" ht="47.25" x14ac:dyDescent="0.25">
      <c r="A10" s="2" t="s">
        <v>5</v>
      </c>
      <c r="B10" s="2" t="s">
        <v>94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18</v>
      </c>
      <c r="J10" s="10" t="s">
        <v>19</v>
      </c>
      <c r="K10" s="12">
        <v>0</v>
      </c>
      <c r="L10" s="9" t="s">
        <v>6</v>
      </c>
      <c r="M10" s="9">
        <f>G188</f>
        <v>456065.64000000007</v>
      </c>
    </row>
    <row r="11" spans="1:13" s="1" customFormat="1" x14ac:dyDescent="0.25">
      <c r="A11" s="27">
        <v>1</v>
      </c>
      <c r="B11" s="27"/>
      <c r="C11" s="28" t="s">
        <v>102</v>
      </c>
      <c r="D11" s="27" t="s">
        <v>239</v>
      </c>
      <c r="E11" s="192">
        <v>0</v>
      </c>
      <c r="F11" s="193"/>
      <c r="G11" s="193"/>
      <c r="H11" s="120">
        <f>SUM(H12:H109)</f>
        <v>138143.51999999999</v>
      </c>
      <c r="I11" s="119"/>
      <c r="L11" s="9"/>
    </row>
    <row r="12" spans="1:13" s="1" customFormat="1" x14ac:dyDescent="0.25">
      <c r="A12" s="27" t="s">
        <v>369</v>
      </c>
      <c r="B12" s="27"/>
      <c r="C12" s="28" t="s">
        <v>103</v>
      </c>
      <c r="D12" s="27" t="s">
        <v>239</v>
      </c>
      <c r="E12" s="192">
        <v>0</v>
      </c>
      <c r="F12" s="193"/>
      <c r="G12" s="193"/>
      <c r="H12" s="120">
        <f>SUM(G13:G15)</f>
        <v>7197.92</v>
      </c>
      <c r="I12" s="119"/>
      <c r="L12" s="9"/>
    </row>
    <row r="13" spans="1:13" s="1" customFormat="1" ht="45" x14ac:dyDescent="0.25">
      <c r="A13" s="6" t="s">
        <v>382</v>
      </c>
      <c r="B13" s="6" t="s">
        <v>104</v>
      </c>
      <c r="C13" s="5" t="s">
        <v>240</v>
      </c>
      <c r="D13" s="6" t="s">
        <v>67</v>
      </c>
      <c r="E13" s="7">
        <v>80</v>
      </c>
      <c r="F13" s="118">
        <f t="shared" ref="F13" si="0">ROUND(I13,2)</f>
        <v>19.260000000000002</v>
      </c>
      <c r="G13" s="118">
        <f t="shared" ref="G13" si="1">ROUND(F13*E13,2)</f>
        <v>1540.8</v>
      </c>
      <c r="I13" s="119">
        <f t="shared" ref="I13:I76" si="2">ROUND(L13-(L13*$K$10),2)</f>
        <v>19.260000000000002</v>
      </c>
      <c r="L13" s="9">
        <v>19.260000000000002</v>
      </c>
    </row>
    <row r="14" spans="1:13" s="1" customFormat="1" ht="33.75" x14ac:dyDescent="0.25">
      <c r="A14" s="6" t="s">
        <v>383</v>
      </c>
      <c r="B14" s="6" t="s">
        <v>98</v>
      </c>
      <c r="C14" s="5" t="s">
        <v>241</v>
      </c>
      <c r="D14" s="6" t="s">
        <v>66</v>
      </c>
      <c r="E14" s="7">
        <v>400</v>
      </c>
      <c r="F14" s="118">
        <f t="shared" ref="F14:F77" si="3">ROUND(I14,2)</f>
        <v>2.9</v>
      </c>
      <c r="G14" s="118">
        <f t="shared" ref="G14:G77" si="4">ROUND(F14*E14,2)</f>
        <v>1160</v>
      </c>
      <c r="H14" s="120"/>
      <c r="I14" s="119">
        <f t="shared" si="2"/>
        <v>2.9</v>
      </c>
      <c r="L14" s="9">
        <v>2.9</v>
      </c>
    </row>
    <row r="15" spans="1:13" s="1" customFormat="1" ht="33.75" x14ac:dyDescent="0.25">
      <c r="A15" s="6" t="s">
        <v>384</v>
      </c>
      <c r="B15" s="6" t="s">
        <v>105</v>
      </c>
      <c r="C15" s="5" t="s">
        <v>242</v>
      </c>
      <c r="D15" s="6" t="s">
        <v>84</v>
      </c>
      <c r="E15" s="7">
        <v>48</v>
      </c>
      <c r="F15" s="118">
        <f t="shared" si="3"/>
        <v>93.69</v>
      </c>
      <c r="G15" s="118">
        <f t="shared" si="4"/>
        <v>4497.12</v>
      </c>
      <c r="I15" s="119">
        <f t="shared" si="2"/>
        <v>93.69</v>
      </c>
      <c r="L15" s="9">
        <v>93.69</v>
      </c>
    </row>
    <row r="16" spans="1:13" s="1" customFormat="1" x14ac:dyDescent="0.25">
      <c r="A16" s="27" t="s">
        <v>370</v>
      </c>
      <c r="B16" s="27"/>
      <c r="C16" s="28" t="s">
        <v>106</v>
      </c>
      <c r="D16" s="27" t="s">
        <v>239</v>
      </c>
      <c r="E16" s="192">
        <v>0</v>
      </c>
      <c r="F16" s="193">
        <f t="shared" si="3"/>
        <v>0</v>
      </c>
      <c r="G16" s="193">
        <f t="shared" si="4"/>
        <v>0</v>
      </c>
      <c r="H16" s="120">
        <f>SUM(G17:G39)</f>
        <v>11987.76</v>
      </c>
      <c r="I16" s="119">
        <f t="shared" si="2"/>
        <v>0</v>
      </c>
      <c r="L16" s="9">
        <v>0</v>
      </c>
    </row>
    <row r="17" spans="1:16" s="1" customFormat="1" ht="33.75" x14ac:dyDescent="0.25">
      <c r="A17" s="6" t="s">
        <v>385</v>
      </c>
      <c r="B17" s="6" t="s">
        <v>107</v>
      </c>
      <c r="C17" s="5" t="s">
        <v>243</v>
      </c>
      <c r="D17" s="6" t="s">
        <v>84</v>
      </c>
      <c r="E17" s="7">
        <v>4</v>
      </c>
      <c r="F17" s="118">
        <f t="shared" si="3"/>
        <v>202.18</v>
      </c>
      <c r="G17" s="118">
        <f t="shared" si="4"/>
        <v>808.72</v>
      </c>
      <c r="H17" s="120"/>
      <c r="I17" s="119">
        <f t="shared" si="2"/>
        <v>202.18</v>
      </c>
      <c r="L17" s="9">
        <v>202.18</v>
      </c>
    </row>
    <row r="18" spans="1:16" s="1" customFormat="1" ht="33.75" x14ac:dyDescent="0.25">
      <c r="A18" s="6" t="s">
        <v>386</v>
      </c>
      <c r="B18" s="6" t="s">
        <v>108</v>
      </c>
      <c r="C18" s="5" t="s">
        <v>244</v>
      </c>
      <c r="D18" s="6" t="s">
        <v>67</v>
      </c>
      <c r="E18" s="7">
        <v>0.3</v>
      </c>
      <c r="F18" s="118">
        <f t="shared" si="3"/>
        <v>329.94</v>
      </c>
      <c r="G18" s="118">
        <f t="shared" si="4"/>
        <v>98.98</v>
      </c>
      <c r="I18" s="119">
        <f t="shared" si="2"/>
        <v>329.94</v>
      </c>
      <c r="L18" s="9">
        <v>329.94</v>
      </c>
    </row>
    <row r="19" spans="1:16" s="1" customFormat="1" ht="22.5" x14ac:dyDescent="0.25">
      <c r="A19" s="6" t="s">
        <v>387</v>
      </c>
      <c r="B19" s="6" t="s">
        <v>109</v>
      </c>
      <c r="C19" s="5" t="s">
        <v>245</v>
      </c>
      <c r="D19" s="6" t="s">
        <v>67</v>
      </c>
      <c r="E19" s="7">
        <v>0.05</v>
      </c>
      <c r="F19" s="118">
        <f t="shared" si="3"/>
        <v>247.89</v>
      </c>
      <c r="G19" s="118">
        <f t="shared" si="4"/>
        <v>12.39</v>
      </c>
      <c r="I19" s="119">
        <f t="shared" si="2"/>
        <v>247.89</v>
      </c>
      <c r="L19" s="9">
        <v>247.89</v>
      </c>
    </row>
    <row r="20" spans="1:16" s="1" customFormat="1" ht="33.75" x14ac:dyDescent="0.25">
      <c r="A20" s="6" t="s">
        <v>390</v>
      </c>
      <c r="B20" s="6" t="s">
        <v>110</v>
      </c>
      <c r="C20" s="5" t="s">
        <v>246</v>
      </c>
      <c r="D20" s="6" t="s">
        <v>66</v>
      </c>
      <c r="E20" s="7">
        <v>3.96</v>
      </c>
      <c r="F20" s="118">
        <f t="shared" si="3"/>
        <v>94.27</v>
      </c>
      <c r="G20" s="118">
        <f t="shared" si="4"/>
        <v>373.31</v>
      </c>
      <c r="I20" s="119">
        <f t="shared" si="2"/>
        <v>94.27</v>
      </c>
      <c r="L20" s="9">
        <v>94.27</v>
      </c>
      <c r="P20" s="125"/>
    </row>
    <row r="21" spans="1:16" s="1" customFormat="1" ht="33.75" x14ac:dyDescent="0.25">
      <c r="A21" s="6" t="s">
        <v>389</v>
      </c>
      <c r="B21" s="6" t="s">
        <v>111</v>
      </c>
      <c r="C21" s="5" t="s">
        <v>247</v>
      </c>
      <c r="D21" s="6" t="s">
        <v>248</v>
      </c>
      <c r="E21" s="7">
        <v>2.64</v>
      </c>
      <c r="F21" s="118">
        <f t="shared" si="3"/>
        <v>23.76</v>
      </c>
      <c r="G21" s="118">
        <f t="shared" si="4"/>
        <v>62.73</v>
      </c>
      <c r="H21" s="120"/>
      <c r="I21" s="119">
        <f t="shared" si="2"/>
        <v>23.76</v>
      </c>
      <c r="L21" s="9">
        <v>23.76</v>
      </c>
    </row>
    <row r="22" spans="1:16" s="1" customFormat="1" ht="33.75" x14ac:dyDescent="0.25">
      <c r="A22" s="6" t="s">
        <v>391</v>
      </c>
      <c r="B22" s="6" t="s">
        <v>112</v>
      </c>
      <c r="C22" s="5" t="s">
        <v>249</v>
      </c>
      <c r="D22" s="6" t="s">
        <v>248</v>
      </c>
      <c r="E22" s="7">
        <v>10.43</v>
      </c>
      <c r="F22" s="118">
        <f t="shared" si="3"/>
        <v>19.399999999999999</v>
      </c>
      <c r="G22" s="118">
        <f t="shared" si="4"/>
        <v>202.34</v>
      </c>
      <c r="I22" s="119">
        <f t="shared" si="2"/>
        <v>19.399999999999999</v>
      </c>
      <c r="L22" s="9">
        <v>19.399999999999999</v>
      </c>
    </row>
    <row r="23" spans="1:16" s="1" customFormat="1" ht="33.75" x14ac:dyDescent="0.25">
      <c r="A23" s="6" t="s">
        <v>392</v>
      </c>
      <c r="B23" s="6" t="s">
        <v>113</v>
      </c>
      <c r="C23" s="5" t="s">
        <v>250</v>
      </c>
      <c r="D23" s="6" t="s">
        <v>67</v>
      </c>
      <c r="E23" s="7">
        <v>0.3</v>
      </c>
      <c r="F23" s="118">
        <f t="shared" si="3"/>
        <v>911.2</v>
      </c>
      <c r="G23" s="118">
        <f t="shared" si="4"/>
        <v>273.36</v>
      </c>
      <c r="H23" s="120"/>
      <c r="I23" s="119">
        <f t="shared" si="2"/>
        <v>911.2</v>
      </c>
      <c r="L23" s="9">
        <v>911.2</v>
      </c>
    </row>
    <row r="24" spans="1:16" s="1" customFormat="1" ht="33.75" x14ac:dyDescent="0.25">
      <c r="A24" s="6" t="s">
        <v>393</v>
      </c>
      <c r="B24" s="6" t="s">
        <v>114</v>
      </c>
      <c r="C24" s="5" t="s">
        <v>251</v>
      </c>
      <c r="D24" s="6" t="s">
        <v>66</v>
      </c>
      <c r="E24" s="7">
        <v>2.25</v>
      </c>
      <c r="F24" s="118">
        <f t="shared" si="3"/>
        <v>102.48</v>
      </c>
      <c r="G24" s="118">
        <f t="shared" si="4"/>
        <v>230.58</v>
      </c>
      <c r="I24" s="119">
        <f t="shared" si="2"/>
        <v>102.48</v>
      </c>
      <c r="L24" s="9">
        <v>102.48</v>
      </c>
    </row>
    <row r="25" spans="1:16" s="1" customFormat="1" ht="33.75" x14ac:dyDescent="0.25">
      <c r="A25" s="6" t="s">
        <v>388</v>
      </c>
      <c r="B25" s="6" t="s">
        <v>115</v>
      </c>
      <c r="C25" s="5" t="s">
        <v>252</v>
      </c>
      <c r="D25" s="6" t="s">
        <v>66</v>
      </c>
      <c r="E25" s="7">
        <v>11.73</v>
      </c>
      <c r="F25" s="118">
        <f t="shared" si="3"/>
        <v>176.65</v>
      </c>
      <c r="G25" s="118">
        <f t="shared" si="4"/>
        <v>2072.1</v>
      </c>
      <c r="I25" s="119">
        <f t="shared" si="2"/>
        <v>176.65</v>
      </c>
      <c r="L25" s="9">
        <v>176.65</v>
      </c>
    </row>
    <row r="26" spans="1:16" s="1" customFormat="1" ht="22.5" x14ac:dyDescent="0.25">
      <c r="A26" s="6" t="s">
        <v>395</v>
      </c>
      <c r="B26" s="6" t="s">
        <v>116</v>
      </c>
      <c r="C26" s="5" t="s">
        <v>253</v>
      </c>
      <c r="D26" s="6" t="s">
        <v>66</v>
      </c>
      <c r="E26" s="7">
        <v>3.96</v>
      </c>
      <c r="F26" s="118">
        <f t="shared" si="3"/>
        <v>144.38</v>
      </c>
      <c r="G26" s="118">
        <f t="shared" si="4"/>
        <v>571.74</v>
      </c>
      <c r="H26" s="120"/>
      <c r="I26" s="119">
        <f t="shared" si="2"/>
        <v>144.38</v>
      </c>
      <c r="L26" s="9">
        <v>144.38</v>
      </c>
    </row>
    <row r="27" spans="1:16" s="1" customFormat="1" ht="33.75" x14ac:dyDescent="0.25">
      <c r="A27" s="6" t="s">
        <v>396</v>
      </c>
      <c r="B27" s="6" t="s">
        <v>117</v>
      </c>
      <c r="C27" s="5" t="s">
        <v>254</v>
      </c>
      <c r="D27" s="6" t="s">
        <v>248</v>
      </c>
      <c r="E27" s="7">
        <v>10.43</v>
      </c>
      <c r="F27" s="118">
        <f t="shared" si="3"/>
        <v>16.32</v>
      </c>
      <c r="G27" s="118">
        <f t="shared" si="4"/>
        <v>170.22</v>
      </c>
      <c r="I27" s="119">
        <f t="shared" si="2"/>
        <v>16.32</v>
      </c>
      <c r="L27" s="9">
        <v>16.32</v>
      </c>
    </row>
    <row r="28" spans="1:16" s="1" customFormat="1" ht="33.75" x14ac:dyDescent="0.25">
      <c r="A28" s="6" t="s">
        <v>398</v>
      </c>
      <c r="B28" s="6" t="s">
        <v>118</v>
      </c>
      <c r="C28" s="5" t="s">
        <v>255</v>
      </c>
      <c r="D28" s="6" t="s">
        <v>248</v>
      </c>
      <c r="E28" s="7">
        <v>2.64</v>
      </c>
      <c r="F28" s="118">
        <f t="shared" si="3"/>
        <v>19.5</v>
      </c>
      <c r="G28" s="118">
        <f t="shared" si="4"/>
        <v>51.48</v>
      </c>
      <c r="H28" s="120"/>
      <c r="I28" s="119">
        <f t="shared" si="2"/>
        <v>19.5</v>
      </c>
      <c r="L28" s="9">
        <v>19.5</v>
      </c>
    </row>
    <row r="29" spans="1:16" s="1" customFormat="1" ht="33.75" x14ac:dyDescent="0.25">
      <c r="A29" s="6" t="s">
        <v>399</v>
      </c>
      <c r="B29" s="6" t="s">
        <v>119</v>
      </c>
      <c r="C29" s="5" t="s">
        <v>256</v>
      </c>
      <c r="D29" s="6" t="s">
        <v>67</v>
      </c>
      <c r="E29" s="7">
        <v>0.3</v>
      </c>
      <c r="F29" s="118">
        <f t="shared" si="3"/>
        <v>1220.21</v>
      </c>
      <c r="G29" s="118">
        <f t="shared" si="4"/>
        <v>366.06</v>
      </c>
      <c r="H29" s="120"/>
      <c r="I29" s="119">
        <f t="shared" si="2"/>
        <v>1220.21</v>
      </c>
      <c r="L29" s="9">
        <v>1220.21</v>
      </c>
    </row>
    <row r="30" spans="1:16" s="1" customFormat="1" ht="33.75" x14ac:dyDescent="0.25">
      <c r="A30" s="6" t="s">
        <v>397</v>
      </c>
      <c r="B30" s="6" t="s">
        <v>120</v>
      </c>
      <c r="C30" s="5" t="s">
        <v>257</v>
      </c>
      <c r="D30" s="6" t="s">
        <v>66</v>
      </c>
      <c r="E30" s="7">
        <v>7.84</v>
      </c>
      <c r="F30" s="118">
        <f t="shared" si="3"/>
        <v>218.89</v>
      </c>
      <c r="G30" s="118">
        <f t="shared" si="4"/>
        <v>1716.1</v>
      </c>
      <c r="I30" s="119">
        <f t="shared" si="2"/>
        <v>218.89</v>
      </c>
      <c r="L30" s="9">
        <v>218.89</v>
      </c>
    </row>
    <row r="31" spans="1:16" s="1" customFormat="1" ht="33.75" x14ac:dyDescent="0.25">
      <c r="A31" s="6" t="s">
        <v>400</v>
      </c>
      <c r="B31" s="6" t="s">
        <v>121</v>
      </c>
      <c r="C31" s="5" t="s">
        <v>258</v>
      </c>
      <c r="D31" s="6" t="s">
        <v>66</v>
      </c>
      <c r="E31" s="7">
        <v>7.84</v>
      </c>
      <c r="F31" s="118">
        <f t="shared" si="3"/>
        <v>47.84</v>
      </c>
      <c r="G31" s="118">
        <f t="shared" si="4"/>
        <v>375.07</v>
      </c>
      <c r="H31" s="120"/>
      <c r="I31" s="119">
        <f t="shared" si="2"/>
        <v>47.84</v>
      </c>
      <c r="L31" s="9">
        <v>47.84</v>
      </c>
    </row>
    <row r="32" spans="1:16" s="1" customFormat="1" ht="33.75" x14ac:dyDescent="0.25">
      <c r="A32" s="6" t="s">
        <v>401</v>
      </c>
      <c r="B32" s="6" t="s">
        <v>122</v>
      </c>
      <c r="C32" s="5" t="s">
        <v>259</v>
      </c>
      <c r="D32" s="6" t="s">
        <v>66</v>
      </c>
      <c r="E32" s="7">
        <v>7.84</v>
      </c>
      <c r="F32" s="118">
        <f t="shared" si="3"/>
        <v>56.88</v>
      </c>
      <c r="G32" s="118">
        <f t="shared" si="4"/>
        <v>445.94</v>
      </c>
      <c r="I32" s="119">
        <f t="shared" si="2"/>
        <v>56.88</v>
      </c>
      <c r="L32" s="9">
        <v>56.88</v>
      </c>
    </row>
    <row r="33" spans="1:14" s="1" customFormat="1" ht="45" x14ac:dyDescent="0.25">
      <c r="A33" s="6" t="s">
        <v>394</v>
      </c>
      <c r="B33" s="6" t="s">
        <v>123</v>
      </c>
      <c r="C33" s="5" t="s">
        <v>260</v>
      </c>
      <c r="D33" s="6" t="s">
        <v>66</v>
      </c>
      <c r="E33" s="7">
        <v>23.46</v>
      </c>
      <c r="F33" s="118">
        <f t="shared" si="3"/>
        <v>13.01</v>
      </c>
      <c r="G33" s="118">
        <f t="shared" si="4"/>
        <v>305.20999999999998</v>
      </c>
      <c r="H33" s="120"/>
      <c r="I33" s="119">
        <f t="shared" si="2"/>
        <v>13.01</v>
      </c>
      <c r="L33" s="9">
        <v>13.01</v>
      </c>
    </row>
    <row r="34" spans="1:14" s="1" customFormat="1" ht="45" x14ac:dyDescent="0.25">
      <c r="A34" s="6" t="s">
        <v>402</v>
      </c>
      <c r="B34" s="6" t="s">
        <v>124</v>
      </c>
      <c r="C34" s="5" t="s">
        <v>261</v>
      </c>
      <c r="D34" s="6" t="s">
        <v>66</v>
      </c>
      <c r="E34" s="7">
        <v>7.92</v>
      </c>
      <c r="F34" s="118">
        <f t="shared" si="3"/>
        <v>85.53</v>
      </c>
      <c r="G34" s="118">
        <f t="shared" si="4"/>
        <v>677.4</v>
      </c>
      <c r="I34" s="119">
        <f t="shared" si="2"/>
        <v>85.53</v>
      </c>
      <c r="L34" s="9">
        <v>85.53</v>
      </c>
    </row>
    <row r="35" spans="1:14" s="1" customFormat="1" ht="22.5" x14ac:dyDescent="0.25">
      <c r="A35" s="6" t="s">
        <v>403</v>
      </c>
      <c r="B35" s="6" t="s">
        <v>125</v>
      </c>
      <c r="C35" s="5" t="s">
        <v>262</v>
      </c>
      <c r="D35" s="6" t="s">
        <v>66</v>
      </c>
      <c r="E35" s="7">
        <v>20.86</v>
      </c>
      <c r="F35" s="118">
        <f t="shared" si="3"/>
        <v>18.13</v>
      </c>
      <c r="G35" s="118">
        <f t="shared" si="4"/>
        <v>378.19</v>
      </c>
      <c r="H35" s="120"/>
      <c r="I35" s="119">
        <f t="shared" si="2"/>
        <v>18.13</v>
      </c>
      <c r="L35" s="9">
        <v>18.13</v>
      </c>
    </row>
    <row r="36" spans="1:14" s="1" customFormat="1" ht="33.75" x14ac:dyDescent="0.25">
      <c r="A36" s="6" t="s">
        <v>404</v>
      </c>
      <c r="B36" s="6" t="s">
        <v>126</v>
      </c>
      <c r="C36" s="5" t="s">
        <v>263</v>
      </c>
      <c r="D36" s="6" t="s">
        <v>66</v>
      </c>
      <c r="E36" s="7">
        <v>0.45</v>
      </c>
      <c r="F36" s="118">
        <f t="shared" si="3"/>
        <v>219.07</v>
      </c>
      <c r="G36" s="118">
        <f t="shared" si="4"/>
        <v>98.58</v>
      </c>
      <c r="H36" s="120"/>
      <c r="I36" s="119">
        <f t="shared" si="2"/>
        <v>219.07</v>
      </c>
      <c r="L36" s="9">
        <v>219.07</v>
      </c>
    </row>
    <row r="37" spans="1:14" s="1" customFormat="1" ht="33.75" x14ac:dyDescent="0.25">
      <c r="A37" s="6" t="s">
        <v>405</v>
      </c>
      <c r="B37" s="6" t="s">
        <v>127</v>
      </c>
      <c r="C37" s="5" t="s">
        <v>264</v>
      </c>
      <c r="D37" s="6" t="s">
        <v>99</v>
      </c>
      <c r="E37" s="7">
        <v>1</v>
      </c>
      <c r="F37" s="118">
        <f t="shared" si="3"/>
        <v>1719.39</v>
      </c>
      <c r="G37" s="118">
        <f t="shared" si="4"/>
        <v>1719.39</v>
      </c>
      <c r="H37" s="120"/>
      <c r="I37" s="119">
        <f t="shared" si="2"/>
        <v>1719.39</v>
      </c>
      <c r="L37" s="9">
        <v>1719.39</v>
      </c>
    </row>
    <row r="38" spans="1:14" s="1" customFormat="1" ht="22.5" x14ac:dyDescent="0.25">
      <c r="A38" s="6" t="s">
        <v>406</v>
      </c>
      <c r="B38" s="6" t="s">
        <v>128</v>
      </c>
      <c r="C38" s="5" t="s">
        <v>265</v>
      </c>
      <c r="D38" s="6" t="s">
        <v>67</v>
      </c>
      <c r="E38" s="7">
        <v>0.43</v>
      </c>
      <c r="F38" s="118">
        <f t="shared" si="3"/>
        <v>224.52</v>
      </c>
      <c r="G38" s="118">
        <f t="shared" si="4"/>
        <v>96.54</v>
      </c>
      <c r="H38" s="120"/>
      <c r="I38" s="119">
        <f t="shared" si="2"/>
        <v>224.52</v>
      </c>
      <c r="L38" s="9">
        <v>224.52</v>
      </c>
    </row>
    <row r="39" spans="1:14" s="1" customFormat="1" ht="33.75" x14ac:dyDescent="0.25">
      <c r="A39" s="6" t="s">
        <v>407</v>
      </c>
      <c r="B39" s="6" t="s">
        <v>114</v>
      </c>
      <c r="C39" s="5" t="s">
        <v>251</v>
      </c>
      <c r="D39" s="6" t="s">
        <v>66</v>
      </c>
      <c r="E39" s="7">
        <v>8.6</v>
      </c>
      <c r="F39" s="118">
        <f t="shared" si="3"/>
        <v>102.48</v>
      </c>
      <c r="G39" s="118">
        <f t="shared" si="4"/>
        <v>881.33</v>
      </c>
      <c r="H39" s="120"/>
      <c r="I39" s="119">
        <f t="shared" si="2"/>
        <v>102.48</v>
      </c>
      <c r="L39" s="9">
        <v>102.48</v>
      </c>
    </row>
    <row r="40" spans="1:14" s="1" customFormat="1" x14ac:dyDescent="0.25">
      <c r="A40" s="27" t="s">
        <v>371</v>
      </c>
      <c r="B40" s="27"/>
      <c r="C40" s="28" t="s">
        <v>129</v>
      </c>
      <c r="D40" s="27" t="s">
        <v>239</v>
      </c>
      <c r="E40" s="192">
        <v>0</v>
      </c>
      <c r="F40" s="193">
        <f t="shared" si="3"/>
        <v>0</v>
      </c>
      <c r="G40" s="193">
        <f t="shared" si="4"/>
        <v>0</v>
      </c>
      <c r="H40" s="120">
        <f>SUM(G41:G57)</f>
        <v>88177.17</v>
      </c>
      <c r="I40" s="119">
        <f t="shared" si="2"/>
        <v>0</v>
      </c>
      <c r="L40" s="9">
        <v>0</v>
      </c>
    </row>
    <row r="41" spans="1:14" s="1" customFormat="1" x14ac:dyDescent="0.25">
      <c r="A41" s="6" t="s">
        <v>408</v>
      </c>
      <c r="B41" s="6" t="s">
        <v>130</v>
      </c>
      <c r="C41" s="5" t="s">
        <v>266</v>
      </c>
      <c r="D41" s="6" t="s">
        <v>267</v>
      </c>
      <c r="E41" s="7">
        <v>1</v>
      </c>
      <c r="F41" s="118">
        <f t="shared" si="3"/>
        <v>29330.080000000002</v>
      </c>
      <c r="G41" s="118">
        <f t="shared" si="4"/>
        <v>29330.080000000002</v>
      </c>
      <c r="H41" s="120"/>
      <c r="I41" s="119">
        <f t="shared" si="2"/>
        <v>29330.080000000002</v>
      </c>
      <c r="L41" s="9">
        <v>29330.080000000002</v>
      </c>
    </row>
    <row r="42" spans="1:14" s="1" customFormat="1" x14ac:dyDescent="0.25">
      <c r="A42" s="6" t="s">
        <v>409</v>
      </c>
      <c r="B42" s="6" t="s">
        <v>131</v>
      </c>
      <c r="C42" s="5" t="s">
        <v>268</v>
      </c>
      <c r="D42" s="6" t="s">
        <v>269</v>
      </c>
      <c r="E42" s="7">
        <v>1</v>
      </c>
      <c r="F42" s="118">
        <f t="shared" si="3"/>
        <v>2734.16</v>
      </c>
      <c r="G42" s="118">
        <f t="shared" si="4"/>
        <v>2734.16</v>
      </c>
      <c r="H42" s="120"/>
      <c r="I42" s="119">
        <f t="shared" si="2"/>
        <v>2734.16</v>
      </c>
      <c r="L42" s="9">
        <v>2734.16</v>
      </c>
    </row>
    <row r="43" spans="1:14" s="1" customFormat="1" ht="22.5" x14ac:dyDescent="0.25">
      <c r="A43" s="6" t="s">
        <v>410</v>
      </c>
      <c r="B43" s="6" t="s">
        <v>132</v>
      </c>
      <c r="C43" s="5" t="s">
        <v>270</v>
      </c>
      <c r="D43" s="6" t="s">
        <v>269</v>
      </c>
      <c r="E43" s="7">
        <v>1</v>
      </c>
      <c r="F43" s="118">
        <f t="shared" si="3"/>
        <v>9246.43</v>
      </c>
      <c r="G43" s="118">
        <f t="shared" si="4"/>
        <v>9246.43</v>
      </c>
      <c r="H43" s="120"/>
      <c r="I43" s="119">
        <f t="shared" si="2"/>
        <v>9246.43</v>
      </c>
      <c r="L43" s="9">
        <v>9246.43</v>
      </c>
    </row>
    <row r="44" spans="1:14" s="1" customFormat="1" x14ac:dyDescent="0.25">
      <c r="A44" s="6" t="s">
        <v>411</v>
      </c>
      <c r="B44" s="6" t="s">
        <v>133</v>
      </c>
      <c r="C44" s="5" t="s">
        <v>271</v>
      </c>
      <c r="D44" s="6" t="s">
        <v>269</v>
      </c>
      <c r="E44" s="7">
        <v>1</v>
      </c>
      <c r="F44" s="118">
        <f t="shared" si="3"/>
        <v>1154.56</v>
      </c>
      <c r="G44" s="118">
        <f t="shared" si="4"/>
        <v>1154.56</v>
      </c>
      <c r="H44" s="120"/>
      <c r="I44" s="119">
        <f t="shared" si="2"/>
        <v>1154.56</v>
      </c>
      <c r="L44" s="9">
        <v>1154.56</v>
      </c>
    </row>
    <row r="45" spans="1:14" s="1" customFormat="1" x14ac:dyDescent="0.25">
      <c r="A45" s="6" t="s">
        <v>412</v>
      </c>
      <c r="B45" s="6" t="s">
        <v>134</v>
      </c>
      <c r="C45" s="5" t="s">
        <v>272</v>
      </c>
      <c r="D45" s="6" t="s">
        <v>267</v>
      </c>
      <c r="E45" s="7">
        <v>1</v>
      </c>
      <c r="F45" s="118">
        <f t="shared" si="3"/>
        <v>12428</v>
      </c>
      <c r="G45" s="118">
        <f t="shared" si="4"/>
        <v>12428</v>
      </c>
      <c r="H45" s="120"/>
      <c r="I45" s="119">
        <f t="shared" si="2"/>
        <v>12428</v>
      </c>
      <c r="L45" s="9">
        <v>12428</v>
      </c>
    </row>
    <row r="46" spans="1:14" s="1" customFormat="1" ht="22.5" x14ac:dyDescent="0.25">
      <c r="A46" s="6" t="s">
        <v>413</v>
      </c>
      <c r="B46" s="6" t="s">
        <v>135</v>
      </c>
      <c r="C46" s="5" t="s">
        <v>273</v>
      </c>
      <c r="D46" s="6" t="s">
        <v>269</v>
      </c>
      <c r="E46" s="7">
        <v>1</v>
      </c>
      <c r="F46" s="118">
        <f t="shared" si="3"/>
        <v>2678.23</v>
      </c>
      <c r="G46" s="118">
        <f t="shared" si="4"/>
        <v>2678.23</v>
      </c>
      <c r="H46" s="120"/>
      <c r="I46" s="119">
        <f t="shared" si="2"/>
        <v>2678.23</v>
      </c>
      <c r="L46" s="9">
        <v>2678.23</v>
      </c>
      <c r="N46" s="125"/>
    </row>
    <row r="47" spans="1:14" s="1" customFormat="1" ht="22.5" x14ac:dyDescent="0.25">
      <c r="A47" s="6" t="s">
        <v>414</v>
      </c>
      <c r="B47" s="6" t="s">
        <v>128</v>
      </c>
      <c r="C47" s="5" t="s">
        <v>265</v>
      </c>
      <c r="D47" s="6" t="s">
        <v>67</v>
      </c>
      <c r="E47" s="7">
        <v>0.05</v>
      </c>
      <c r="F47" s="118">
        <f t="shared" si="3"/>
        <v>224.52</v>
      </c>
      <c r="G47" s="118">
        <f t="shared" si="4"/>
        <v>11.23</v>
      </c>
      <c r="H47" s="120"/>
      <c r="I47" s="119">
        <f t="shared" si="2"/>
        <v>224.52</v>
      </c>
      <c r="L47" s="9">
        <v>224.52</v>
      </c>
    </row>
    <row r="48" spans="1:14" s="1" customFormat="1" ht="22.5" x14ac:dyDescent="0.25">
      <c r="A48" s="6" t="s">
        <v>415</v>
      </c>
      <c r="B48" s="6" t="s">
        <v>136</v>
      </c>
      <c r="C48" s="5" t="s">
        <v>274</v>
      </c>
      <c r="D48" s="6" t="s">
        <v>66</v>
      </c>
      <c r="E48" s="7">
        <v>1</v>
      </c>
      <c r="F48" s="118">
        <f t="shared" si="3"/>
        <v>212.72</v>
      </c>
      <c r="G48" s="118">
        <f t="shared" si="4"/>
        <v>212.72</v>
      </c>
      <c r="H48" s="120"/>
      <c r="I48" s="119">
        <f t="shared" si="2"/>
        <v>212.72</v>
      </c>
      <c r="L48" s="9">
        <v>212.72</v>
      </c>
    </row>
    <row r="49" spans="1:14" s="1" customFormat="1" x14ac:dyDescent="0.25">
      <c r="A49" s="6" t="s">
        <v>416</v>
      </c>
      <c r="B49" s="6" t="s">
        <v>137</v>
      </c>
      <c r="C49" s="5" t="s">
        <v>275</v>
      </c>
      <c r="D49" s="6" t="s">
        <v>276</v>
      </c>
      <c r="E49" s="7">
        <v>200</v>
      </c>
      <c r="F49" s="118">
        <f t="shared" si="3"/>
        <v>49.59</v>
      </c>
      <c r="G49" s="118">
        <f t="shared" si="4"/>
        <v>9918</v>
      </c>
      <c r="H49" s="120"/>
      <c r="I49" s="119">
        <f t="shared" si="2"/>
        <v>49.59</v>
      </c>
      <c r="L49" s="9">
        <v>49.59</v>
      </c>
    </row>
    <row r="50" spans="1:14" s="1" customFormat="1" x14ac:dyDescent="0.25">
      <c r="A50" s="6" t="s">
        <v>417</v>
      </c>
      <c r="B50" s="6" t="s">
        <v>138</v>
      </c>
      <c r="C50" s="5" t="s">
        <v>277</v>
      </c>
      <c r="D50" s="6" t="s">
        <v>278</v>
      </c>
      <c r="E50" s="7">
        <v>10</v>
      </c>
      <c r="F50" s="118">
        <f t="shared" si="3"/>
        <v>571.69000000000005</v>
      </c>
      <c r="G50" s="118">
        <f t="shared" si="4"/>
        <v>5716.9</v>
      </c>
      <c r="H50" s="120"/>
      <c r="I50" s="119">
        <f t="shared" si="2"/>
        <v>571.69000000000005</v>
      </c>
      <c r="L50" s="9">
        <v>571.69000000000005</v>
      </c>
    </row>
    <row r="51" spans="1:14" s="1" customFormat="1" x14ac:dyDescent="0.25">
      <c r="A51" s="6" t="s">
        <v>418</v>
      </c>
      <c r="B51" s="6" t="s">
        <v>139</v>
      </c>
      <c r="C51" s="5" t="s">
        <v>279</v>
      </c>
      <c r="D51" s="6" t="s">
        <v>267</v>
      </c>
      <c r="E51" s="7">
        <v>2</v>
      </c>
      <c r="F51" s="118">
        <f t="shared" si="3"/>
        <v>186.42</v>
      </c>
      <c r="G51" s="118">
        <f t="shared" si="4"/>
        <v>372.84</v>
      </c>
      <c r="H51" s="120"/>
      <c r="I51" s="119">
        <f t="shared" si="2"/>
        <v>186.42</v>
      </c>
      <c r="L51" s="9">
        <v>186.42</v>
      </c>
    </row>
    <row r="52" spans="1:14" s="1" customFormat="1" x14ac:dyDescent="0.25">
      <c r="A52" s="6" t="s">
        <v>419</v>
      </c>
      <c r="B52" s="6" t="s">
        <v>140</v>
      </c>
      <c r="C52" s="5" t="s">
        <v>280</v>
      </c>
      <c r="D52" s="6" t="s">
        <v>269</v>
      </c>
      <c r="E52" s="7">
        <v>1</v>
      </c>
      <c r="F52" s="118">
        <f t="shared" si="3"/>
        <v>3231.28</v>
      </c>
      <c r="G52" s="118">
        <f t="shared" si="4"/>
        <v>3231.28</v>
      </c>
      <c r="H52" s="120"/>
      <c r="I52" s="119">
        <f t="shared" si="2"/>
        <v>3231.28</v>
      </c>
      <c r="L52" s="9">
        <v>3231.28</v>
      </c>
    </row>
    <row r="53" spans="1:14" s="1" customFormat="1" x14ac:dyDescent="0.25">
      <c r="A53" s="6" t="s">
        <v>420</v>
      </c>
      <c r="B53" s="6" t="s">
        <v>141</v>
      </c>
      <c r="C53" s="5" t="s">
        <v>281</v>
      </c>
      <c r="D53" s="6" t="s">
        <v>269</v>
      </c>
      <c r="E53" s="7">
        <v>1</v>
      </c>
      <c r="F53" s="118">
        <f t="shared" si="3"/>
        <v>8202.48</v>
      </c>
      <c r="G53" s="118">
        <f t="shared" si="4"/>
        <v>8202.48</v>
      </c>
      <c r="H53" s="120"/>
      <c r="I53" s="119">
        <f t="shared" si="2"/>
        <v>8202.48</v>
      </c>
      <c r="L53" s="9">
        <v>8202.48</v>
      </c>
    </row>
    <row r="54" spans="1:14" s="1" customFormat="1" x14ac:dyDescent="0.25">
      <c r="A54" s="6" t="s">
        <v>421</v>
      </c>
      <c r="B54" s="6" t="s">
        <v>142</v>
      </c>
      <c r="C54" s="5" t="s">
        <v>282</v>
      </c>
      <c r="D54" s="6" t="s">
        <v>267</v>
      </c>
      <c r="E54" s="7">
        <v>1</v>
      </c>
      <c r="F54" s="118">
        <f t="shared" si="3"/>
        <v>74.569999999999993</v>
      </c>
      <c r="G54" s="118">
        <f t="shared" si="4"/>
        <v>74.569999999999993</v>
      </c>
      <c r="H54" s="120"/>
      <c r="I54" s="119">
        <f t="shared" si="2"/>
        <v>74.569999999999993</v>
      </c>
      <c r="L54" s="9">
        <v>74.569999999999993</v>
      </c>
    </row>
    <row r="55" spans="1:14" s="1" customFormat="1" x14ac:dyDescent="0.25">
      <c r="A55" s="6" t="s">
        <v>422</v>
      </c>
      <c r="B55" s="6" t="s">
        <v>143</v>
      </c>
      <c r="C55" s="5" t="s">
        <v>283</v>
      </c>
      <c r="D55" s="6" t="s">
        <v>267</v>
      </c>
      <c r="E55" s="7">
        <v>3</v>
      </c>
      <c r="F55" s="118">
        <f t="shared" si="3"/>
        <v>87</v>
      </c>
      <c r="G55" s="118">
        <f t="shared" si="4"/>
        <v>261</v>
      </c>
      <c r="H55" s="120"/>
      <c r="I55" s="119">
        <f t="shared" si="2"/>
        <v>87</v>
      </c>
      <c r="L55" s="9">
        <v>87</v>
      </c>
    </row>
    <row r="56" spans="1:14" s="1" customFormat="1" x14ac:dyDescent="0.25">
      <c r="A56" s="6" t="s">
        <v>423</v>
      </c>
      <c r="B56" s="6" t="s">
        <v>144</v>
      </c>
      <c r="C56" s="5" t="s">
        <v>284</v>
      </c>
      <c r="D56" s="6" t="s">
        <v>276</v>
      </c>
      <c r="E56" s="7">
        <v>1.2</v>
      </c>
      <c r="F56" s="118">
        <f t="shared" si="3"/>
        <v>99.24</v>
      </c>
      <c r="G56" s="118">
        <f t="shared" si="4"/>
        <v>119.09</v>
      </c>
      <c r="H56" s="120"/>
      <c r="I56" s="119">
        <f t="shared" si="2"/>
        <v>99.24</v>
      </c>
      <c r="L56" s="9">
        <v>99.24</v>
      </c>
    </row>
    <row r="57" spans="1:14" s="1" customFormat="1" x14ac:dyDescent="0.25">
      <c r="A57" s="6" t="s">
        <v>424</v>
      </c>
      <c r="B57" s="6" t="s">
        <v>145</v>
      </c>
      <c r="C57" s="5" t="s">
        <v>285</v>
      </c>
      <c r="D57" s="6" t="s">
        <v>267</v>
      </c>
      <c r="E57" s="7">
        <v>1</v>
      </c>
      <c r="F57" s="118">
        <f t="shared" si="3"/>
        <v>2485.6</v>
      </c>
      <c r="G57" s="118">
        <f t="shared" si="4"/>
        <v>2485.6</v>
      </c>
      <c r="H57" s="120"/>
      <c r="I57" s="119">
        <f t="shared" si="2"/>
        <v>2485.6</v>
      </c>
      <c r="L57" s="9">
        <v>2485.6</v>
      </c>
    </row>
    <row r="58" spans="1:14" s="1" customFormat="1" x14ac:dyDescent="0.25">
      <c r="A58" s="27" t="s">
        <v>372</v>
      </c>
      <c r="B58" s="27"/>
      <c r="C58" s="28" t="s">
        <v>146</v>
      </c>
      <c r="D58" s="27" t="s">
        <v>239</v>
      </c>
      <c r="E58" s="192">
        <v>0</v>
      </c>
      <c r="F58" s="193">
        <f t="shared" si="3"/>
        <v>0</v>
      </c>
      <c r="G58" s="193">
        <f t="shared" si="4"/>
        <v>0</v>
      </c>
      <c r="H58" s="120">
        <f>SUM(G59:G63)</f>
        <v>633.66999999999996</v>
      </c>
      <c r="I58" s="119">
        <f t="shared" si="2"/>
        <v>0</v>
      </c>
      <c r="L58" s="9">
        <v>0</v>
      </c>
    </row>
    <row r="59" spans="1:14" s="1" customFormat="1" ht="33.75" x14ac:dyDescent="0.25">
      <c r="A59" s="6" t="s">
        <v>425</v>
      </c>
      <c r="B59" s="6" t="s">
        <v>147</v>
      </c>
      <c r="C59" s="5" t="s">
        <v>286</v>
      </c>
      <c r="D59" s="6" t="s">
        <v>67</v>
      </c>
      <c r="E59" s="7">
        <v>0.56999999999999995</v>
      </c>
      <c r="F59" s="118">
        <f t="shared" si="3"/>
        <v>57.77</v>
      </c>
      <c r="G59" s="118">
        <f t="shared" si="4"/>
        <v>32.93</v>
      </c>
      <c r="H59" s="120"/>
      <c r="I59" s="119">
        <f t="shared" si="2"/>
        <v>57.77</v>
      </c>
      <c r="L59" s="9">
        <v>57.77</v>
      </c>
    </row>
    <row r="60" spans="1:14" s="1" customFormat="1" ht="33.75" x14ac:dyDescent="0.25">
      <c r="A60" s="6" t="s">
        <v>426</v>
      </c>
      <c r="B60" s="6" t="s">
        <v>148</v>
      </c>
      <c r="C60" s="5" t="s">
        <v>287</v>
      </c>
      <c r="D60" s="6" t="s">
        <v>66</v>
      </c>
      <c r="E60" s="7">
        <v>1.69</v>
      </c>
      <c r="F60" s="118">
        <f t="shared" si="3"/>
        <v>199.85</v>
      </c>
      <c r="G60" s="118">
        <f t="shared" si="4"/>
        <v>337.75</v>
      </c>
      <c r="H60" s="120"/>
      <c r="I60" s="119">
        <f t="shared" si="2"/>
        <v>199.85</v>
      </c>
      <c r="L60" s="9">
        <v>199.85</v>
      </c>
    </row>
    <row r="61" spans="1:14" s="1" customFormat="1" ht="22.5" x14ac:dyDescent="0.25">
      <c r="A61" s="6" t="s">
        <v>427</v>
      </c>
      <c r="B61" s="6" t="s">
        <v>109</v>
      </c>
      <c r="C61" s="5" t="s">
        <v>245</v>
      </c>
      <c r="D61" s="6" t="s">
        <v>67</v>
      </c>
      <c r="E61" s="7">
        <v>0.02</v>
      </c>
      <c r="F61" s="118">
        <f t="shared" si="3"/>
        <v>247.89</v>
      </c>
      <c r="G61" s="118">
        <f t="shared" si="4"/>
        <v>4.96</v>
      </c>
      <c r="H61" s="120"/>
      <c r="I61" s="119">
        <f t="shared" si="2"/>
        <v>247.89</v>
      </c>
      <c r="L61" s="9">
        <v>247.89</v>
      </c>
    </row>
    <row r="62" spans="1:14" s="1" customFormat="1" ht="33.75" x14ac:dyDescent="0.25">
      <c r="A62" s="6" t="s">
        <v>428</v>
      </c>
      <c r="B62" s="6" t="s">
        <v>113</v>
      </c>
      <c r="C62" s="5" t="s">
        <v>250</v>
      </c>
      <c r="D62" s="6" t="s">
        <v>67</v>
      </c>
      <c r="E62" s="7">
        <v>0.27</v>
      </c>
      <c r="F62" s="118">
        <f t="shared" si="3"/>
        <v>911.2</v>
      </c>
      <c r="G62" s="118">
        <f t="shared" si="4"/>
        <v>246.02</v>
      </c>
      <c r="H62" s="120"/>
      <c r="I62" s="119">
        <f t="shared" si="2"/>
        <v>911.2</v>
      </c>
      <c r="L62" s="9">
        <v>911.2</v>
      </c>
    </row>
    <row r="63" spans="1:14" s="1" customFormat="1" ht="22.5" x14ac:dyDescent="0.25">
      <c r="A63" s="6" t="s">
        <v>429</v>
      </c>
      <c r="B63" s="6" t="s">
        <v>149</v>
      </c>
      <c r="C63" s="5" t="s">
        <v>288</v>
      </c>
      <c r="D63" s="6" t="s">
        <v>67</v>
      </c>
      <c r="E63" s="7">
        <v>0.3</v>
      </c>
      <c r="F63" s="118">
        <f t="shared" si="3"/>
        <v>40.04</v>
      </c>
      <c r="G63" s="118">
        <f t="shared" si="4"/>
        <v>12.01</v>
      </c>
      <c r="H63" s="120"/>
      <c r="I63" s="119">
        <f t="shared" si="2"/>
        <v>40.04</v>
      </c>
      <c r="L63" s="9">
        <v>40.04</v>
      </c>
    </row>
    <row r="64" spans="1:14" s="1" customFormat="1" x14ac:dyDescent="0.25">
      <c r="A64" s="27" t="s">
        <v>373</v>
      </c>
      <c r="B64" s="27"/>
      <c r="C64" s="28" t="s">
        <v>150</v>
      </c>
      <c r="D64" s="27" t="s">
        <v>239</v>
      </c>
      <c r="E64" s="192">
        <v>0</v>
      </c>
      <c r="F64" s="193">
        <f t="shared" si="3"/>
        <v>0</v>
      </c>
      <c r="G64" s="193">
        <f t="shared" si="4"/>
        <v>0</v>
      </c>
      <c r="H64" s="120">
        <f>SUM(G65)</f>
        <v>939.95</v>
      </c>
      <c r="I64" s="119">
        <f t="shared" si="2"/>
        <v>0</v>
      </c>
      <c r="L64" s="9">
        <v>0</v>
      </c>
      <c r="N64" s="125"/>
    </row>
    <row r="65" spans="1:14" s="1" customFormat="1" ht="22.5" x14ac:dyDescent="0.25">
      <c r="A65" s="6" t="s">
        <v>430</v>
      </c>
      <c r="B65" s="6" t="s">
        <v>151</v>
      </c>
      <c r="C65" s="5" t="s">
        <v>289</v>
      </c>
      <c r="D65" s="6" t="s">
        <v>92</v>
      </c>
      <c r="E65" s="7">
        <v>1</v>
      </c>
      <c r="F65" s="118">
        <f t="shared" si="3"/>
        <v>939.95</v>
      </c>
      <c r="G65" s="118">
        <f t="shared" si="4"/>
        <v>939.95</v>
      </c>
      <c r="H65" s="120"/>
      <c r="I65" s="119">
        <f t="shared" si="2"/>
        <v>939.95</v>
      </c>
      <c r="L65" s="191">
        <v>939.95</v>
      </c>
      <c r="N65" s="125"/>
    </row>
    <row r="66" spans="1:14" s="1" customFormat="1" x14ac:dyDescent="0.25">
      <c r="A66" s="27" t="s">
        <v>374</v>
      </c>
      <c r="B66" s="27"/>
      <c r="C66" s="28" t="s">
        <v>152</v>
      </c>
      <c r="D66" s="27" t="s">
        <v>239</v>
      </c>
      <c r="E66" s="192">
        <v>0</v>
      </c>
      <c r="F66" s="193">
        <f t="shared" si="3"/>
        <v>0</v>
      </c>
      <c r="G66" s="193">
        <f t="shared" si="4"/>
        <v>0</v>
      </c>
      <c r="H66" s="120">
        <f>SUM(G67:G73)</f>
        <v>12566.369999999999</v>
      </c>
      <c r="I66" s="119">
        <f t="shared" si="2"/>
        <v>0</v>
      </c>
      <c r="L66" s="191">
        <v>0</v>
      </c>
      <c r="N66" s="125"/>
    </row>
    <row r="67" spans="1:14" s="1" customFormat="1" ht="33.75" x14ac:dyDescent="0.25">
      <c r="A67" s="6" t="s">
        <v>431</v>
      </c>
      <c r="B67" s="6" t="s">
        <v>153</v>
      </c>
      <c r="C67" s="5" t="s">
        <v>290</v>
      </c>
      <c r="D67" s="6" t="s">
        <v>99</v>
      </c>
      <c r="E67" s="7">
        <v>1</v>
      </c>
      <c r="F67" s="118">
        <f t="shared" si="3"/>
        <v>1947.28</v>
      </c>
      <c r="G67" s="118">
        <f t="shared" si="4"/>
        <v>1947.28</v>
      </c>
      <c r="H67" s="120"/>
      <c r="I67" s="119">
        <f t="shared" si="2"/>
        <v>1947.28</v>
      </c>
      <c r="L67" s="191">
        <v>1947.28</v>
      </c>
      <c r="N67" s="125"/>
    </row>
    <row r="68" spans="1:14" s="1" customFormat="1" ht="45" x14ac:dyDescent="0.25">
      <c r="A68" s="6" t="s">
        <v>432</v>
      </c>
      <c r="B68" s="6" t="s">
        <v>154</v>
      </c>
      <c r="C68" s="5" t="s">
        <v>291</v>
      </c>
      <c r="D68" s="6" t="s">
        <v>99</v>
      </c>
      <c r="E68" s="7">
        <v>1</v>
      </c>
      <c r="F68" s="118">
        <f t="shared" si="3"/>
        <v>1322.45</v>
      </c>
      <c r="G68" s="118">
        <f t="shared" si="4"/>
        <v>1322.45</v>
      </c>
      <c r="H68" s="120"/>
      <c r="I68" s="119">
        <f t="shared" si="2"/>
        <v>1322.45</v>
      </c>
      <c r="L68" s="191">
        <v>1322.45</v>
      </c>
      <c r="N68" s="125"/>
    </row>
    <row r="69" spans="1:14" s="1" customFormat="1" ht="22.5" x14ac:dyDescent="0.25">
      <c r="A69" s="6" t="s">
        <v>433</v>
      </c>
      <c r="B69" s="6" t="s">
        <v>155</v>
      </c>
      <c r="C69" s="5" t="s">
        <v>292</v>
      </c>
      <c r="D69" s="6" t="s">
        <v>293</v>
      </c>
      <c r="E69" s="7">
        <v>1</v>
      </c>
      <c r="F69" s="118">
        <f t="shared" si="3"/>
        <v>1016.61</v>
      </c>
      <c r="G69" s="118">
        <f t="shared" si="4"/>
        <v>1016.61</v>
      </c>
      <c r="H69" s="120"/>
      <c r="I69" s="119">
        <f t="shared" si="2"/>
        <v>1016.61</v>
      </c>
      <c r="L69" s="191">
        <v>1016.61</v>
      </c>
      <c r="N69" s="125"/>
    </row>
    <row r="70" spans="1:14" s="1" customFormat="1" ht="56.25" x14ac:dyDescent="0.25">
      <c r="A70" s="6" t="s">
        <v>434</v>
      </c>
      <c r="B70" s="6" t="s">
        <v>156</v>
      </c>
      <c r="C70" s="5" t="s">
        <v>294</v>
      </c>
      <c r="D70" s="6" t="s">
        <v>67</v>
      </c>
      <c r="E70" s="7">
        <v>24.6</v>
      </c>
      <c r="F70" s="118">
        <f t="shared" si="3"/>
        <v>14.48</v>
      </c>
      <c r="G70" s="118">
        <f t="shared" si="4"/>
        <v>356.21</v>
      </c>
      <c r="H70" s="120"/>
      <c r="I70" s="119">
        <f t="shared" si="2"/>
        <v>14.48</v>
      </c>
      <c r="L70" s="191">
        <v>14.48</v>
      </c>
      <c r="N70" s="125"/>
    </row>
    <row r="71" spans="1:14" s="1" customFormat="1" ht="22.5" x14ac:dyDescent="0.25">
      <c r="A71" s="6" t="s">
        <v>435</v>
      </c>
      <c r="B71" s="6" t="s">
        <v>149</v>
      </c>
      <c r="C71" s="5" t="s">
        <v>288</v>
      </c>
      <c r="D71" s="6" t="s">
        <v>67</v>
      </c>
      <c r="E71" s="7">
        <v>24.6</v>
      </c>
      <c r="F71" s="118">
        <f t="shared" si="3"/>
        <v>40.04</v>
      </c>
      <c r="G71" s="118">
        <f t="shared" si="4"/>
        <v>984.98</v>
      </c>
      <c r="H71" s="120"/>
      <c r="I71" s="119">
        <f t="shared" si="2"/>
        <v>40.04</v>
      </c>
      <c r="L71" s="191">
        <v>40.04</v>
      </c>
      <c r="N71" s="125"/>
    </row>
    <row r="72" spans="1:14" s="1" customFormat="1" ht="33.75" x14ac:dyDescent="0.25">
      <c r="A72" s="6" t="s">
        <v>436</v>
      </c>
      <c r="B72" s="6" t="s">
        <v>157</v>
      </c>
      <c r="C72" s="5" t="s">
        <v>295</v>
      </c>
      <c r="D72" s="6" t="s">
        <v>84</v>
      </c>
      <c r="E72" s="7">
        <v>82</v>
      </c>
      <c r="F72" s="118">
        <f t="shared" si="3"/>
        <v>14.08</v>
      </c>
      <c r="G72" s="118">
        <f t="shared" si="4"/>
        <v>1154.56</v>
      </c>
      <c r="H72" s="120"/>
      <c r="I72" s="119">
        <f t="shared" si="2"/>
        <v>14.08</v>
      </c>
      <c r="L72" s="191">
        <v>14.08</v>
      </c>
      <c r="N72" s="125"/>
    </row>
    <row r="73" spans="1:14" s="1" customFormat="1" ht="33.75" x14ac:dyDescent="0.25">
      <c r="A73" s="6" t="s">
        <v>437</v>
      </c>
      <c r="B73" s="6" t="s">
        <v>158</v>
      </c>
      <c r="C73" s="5" t="s">
        <v>296</v>
      </c>
      <c r="D73" s="6" t="s">
        <v>84</v>
      </c>
      <c r="E73" s="7">
        <v>164</v>
      </c>
      <c r="F73" s="118">
        <f t="shared" si="3"/>
        <v>35.270000000000003</v>
      </c>
      <c r="G73" s="118">
        <f t="shared" si="4"/>
        <v>5784.28</v>
      </c>
      <c r="H73" s="120"/>
      <c r="I73" s="119">
        <f t="shared" si="2"/>
        <v>35.270000000000003</v>
      </c>
      <c r="L73" s="191">
        <v>35.270000000000003</v>
      </c>
      <c r="N73" s="125"/>
    </row>
    <row r="74" spans="1:14" s="1" customFormat="1" x14ac:dyDescent="0.25">
      <c r="A74" s="27" t="s">
        <v>375</v>
      </c>
      <c r="B74" s="27"/>
      <c r="C74" s="28" t="s">
        <v>159</v>
      </c>
      <c r="D74" s="27" t="s">
        <v>239</v>
      </c>
      <c r="E74" s="192">
        <v>0</v>
      </c>
      <c r="F74" s="193">
        <f t="shared" si="3"/>
        <v>0</v>
      </c>
      <c r="G74" s="193">
        <f t="shared" si="4"/>
        <v>0</v>
      </c>
      <c r="H74" s="120">
        <f>SUM(G75:G88)</f>
        <v>1107.6600000000001</v>
      </c>
      <c r="I74" s="119">
        <f t="shared" si="2"/>
        <v>0</v>
      </c>
      <c r="L74" s="191">
        <v>0</v>
      </c>
      <c r="N74" s="125"/>
    </row>
    <row r="75" spans="1:14" s="1" customFormat="1" ht="33.75" x14ac:dyDescent="0.25">
      <c r="A75" s="6" t="s">
        <v>438</v>
      </c>
      <c r="B75" s="6" t="s">
        <v>160</v>
      </c>
      <c r="C75" s="5" t="s">
        <v>297</v>
      </c>
      <c r="D75" s="6" t="s">
        <v>99</v>
      </c>
      <c r="E75" s="7">
        <v>1</v>
      </c>
      <c r="F75" s="118">
        <f t="shared" si="3"/>
        <v>285.70999999999998</v>
      </c>
      <c r="G75" s="118">
        <f t="shared" si="4"/>
        <v>285.70999999999998</v>
      </c>
      <c r="H75" s="120"/>
      <c r="I75" s="119">
        <f t="shared" si="2"/>
        <v>285.70999999999998</v>
      </c>
      <c r="L75" s="191">
        <v>285.70999999999998</v>
      </c>
      <c r="N75" s="125"/>
    </row>
    <row r="76" spans="1:14" s="1" customFormat="1" ht="33.75" x14ac:dyDescent="0.25">
      <c r="A76" s="6" t="s">
        <v>439</v>
      </c>
      <c r="B76" s="6" t="s">
        <v>161</v>
      </c>
      <c r="C76" s="5" t="s">
        <v>298</v>
      </c>
      <c r="D76" s="6" t="s">
        <v>293</v>
      </c>
      <c r="E76" s="7">
        <v>1</v>
      </c>
      <c r="F76" s="118">
        <f t="shared" si="3"/>
        <v>73.19</v>
      </c>
      <c r="G76" s="118">
        <f t="shared" si="4"/>
        <v>73.19</v>
      </c>
      <c r="H76" s="120"/>
      <c r="I76" s="119">
        <f t="shared" si="2"/>
        <v>73.19</v>
      </c>
      <c r="L76" s="191">
        <v>73.19</v>
      </c>
      <c r="N76" s="125"/>
    </row>
    <row r="77" spans="1:14" s="1" customFormat="1" ht="33.75" x14ac:dyDescent="0.25">
      <c r="A77" s="6" t="s">
        <v>440</v>
      </c>
      <c r="B77" s="6" t="s">
        <v>162</v>
      </c>
      <c r="C77" s="5" t="s">
        <v>299</v>
      </c>
      <c r="D77" s="6" t="s">
        <v>293</v>
      </c>
      <c r="E77" s="7">
        <v>1</v>
      </c>
      <c r="F77" s="118">
        <f t="shared" si="3"/>
        <v>278.75</v>
      </c>
      <c r="G77" s="118">
        <f t="shared" si="4"/>
        <v>278.75</v>
      </c>
      <c r="H77" s="120"/>
      <c r="I77" s="119">
        <f t="shared" ref="I77:I140" si="5">ROUND(L77-(L77*$K$10),2)</f>
        <v>278.75</v>
      </c>
      <c r="L77" s="191">
        <v>278.75</v>
      </c>
      <c r="N77" s="125"/>
    </row>
    <row r="78" spans="1:14" s="1" customFormat="1" ht="22.5" x14ac:dyDescent="0.25">
      <c r="A78" s="6" t="s">
        <v>441</v>
      </c>
      <c r="B78" s="6" t="s">
        <v>163</v>
      </c>
      <c r="C78" s="5" t="s">
        <v>300</v>
      </c>
      <c r="D78" s="6" t="s">
        <v>99</v>
      </c>
      <c r="E78" s="7">
        <v>1</v>
      </c>
      <c r="F78" s="118">
        <f t="shared" ref="F78:F141" si="6">ROUND(I78,2)</f>
        <v>16.62</v>
      </c>
      <c r="G78" s="118">
        <f t="shared" ref="G78:G141" si="7">ROUND(F78*E78,2)</f>
        <v>16.62</v>
      </c>
      <c r="H78" s="120"/>
      <c r="I78" s="119">
        <f t="shared" si="5"/>
        <v>16.62</v>
      </c>
      <c r="L78" s="191">
        <v>16.62</v>
      </c>
      <c r="N78" s="125"/>
    </row>
    <row r="79" spans="1:14" s="1" customFormat="1" ht="22.5" x14ac:dyDescent="0.25">
      <c r="A79" s="6" t="s">
        <v>442</v>
      </c>
      <c r="B79" s="6" t="s">
        <v>164</v>
      </c>
      <c r="C79" s="5" t="s">
        <v>301</v>
      </c>
      <c r="D79" s="6" t="s">
        <v>99</v>
      </c>
      <c r="E79" s="7">
        <v>1</v>
      </c>
      <c r="F79" s="118">
        <f t="shared" si="6"/>
        <v>19.600000000000001</v>
      </c>
      <c r="G79" s="118">
        <f t="shared" si="7"/>
        <v>19.600000000000001</v>
      </c>
      <c r="H79" s="120"/>
      <c r="I79" s="119">
        <f t="shared" si="5"/>
        <v>19.600000000000001</v>
      </c>
      <c r="L79" s="191">
        <v>19.600000000000001</v>
      </c>
      <c r="N79" s="125"/>
    </row>
    <row r="80" spans="1:14" s="1" customFormat="1" ht="33.75" x14ac:dyDescent="0.25">
      <c r="A80" s="6" t="s">
        <v>443</v>
      </c>
      <c r="B80" s="6" t="s">
        <v>165</v>
      </c>
      <c r="C80" s="5" t="s">
        <v>302</v>
      </c>
      <c r="D80" s="6" t="s">
        <v>84</v>
      </c>
      <c r="E80" s="7">
        <v>10</v>
      </c>
      <c r="F80" s="118">
        <f t="shared" si="6"/>
        <v>14.06</v>
      </c>
      <c r="G80" s="118">
        <f t="shared" si="7"/>
        <v>140.6</v>
      </c>
      <c r="H80" s="120"/>
      <c r="I80" s="119">
        <f t="shared" si="5"/>
        <v>14.06</v>
      </c>
      <c r="L80" s="191">
        <v>14.06</v>
      </c>
      <c r="N80" s="125"/>
    </row>
    <row r="81" spans="1:14" s="1" customFormat="1" ht="22.5" x14ac:dyDescent="0.25">
      <c r="A81" s="6" t="s">
        <v>444</v>
      </c>
      <c r="B81" s="6" t="s">
        <v>166</v>
      </c>
      <c r="C81" s="5" t="s">
        <v>303</v>
      </c>
      <c r="D81" s="6" t="s">
        <v>293</v>
      </c>
      <c r="E81" s="7">
        <v>2</v>
      </c>
      <c r="F81" s="118">
        <f t="shared" si="6"/>
        <v>4.47</v>
      </c>
      <c r="G81" s="118">
        <f t="shared" si="7"/>
        <v>8.94</v>
      </c>
      <c r="H81" s="120"/>
      <c r="I81" s="119">
        <f t="shared" si="5"/>
        <v>4.47</v>
      </c>
      <c r="L81" s="191">
        <v>4.47</v>
      </c>
      <c r="N81" s="125"/>
    </row>
    <row r="82" spans="1:14" s="1" customFormat="1" ht="22.5" x14ac:dyDescent="0.25">
      <c r="A82" s="6" t="s">
        <v>445</v>
      </c>
      <c r="B82" s="6" t="s">
        <v>167</v>
      </c>
      <c r="C82" s="5" t="s">
        <v>304</v>
      </c>
      <c r="D82" s="6" t="s">
        <v>99</v>
      </c>
      <c r="E82" s="7">
        <v>1</v>
      </c>
      <c r="F82" s="118">
        <f t="shared" si="6"/>
        <v>85.84</v>
      </c>
      <c r="G82" s="118">
        <f t="shared" si="7"/>
        <v>85.84</v>
      </c>
      <c r="H82" s="120"/>
      <c r="I82" s="119">
        <f t="shared" si="5"/>
        <v>85.84</v>
      </c>
      <c r="L82" s="191">
        <v>85.84</v>
      </c>
      <c r="N82" s="125"/>
    </row>
    <row r="83" spans="1:14" s="1" customFormat="1" ht="22.5" x14ac:dyDescent="0.25">
      <c r="A83" s="6" t="s">
        <v>446</v>
      </c>
      <c r="B83" s="6" t="s">
        <v>168</v>
      </c>
      <c r="C83" s="5" t="s">
        <v>305</v>
      </c>
      <c r="D83" s="6" t="s">
        <v>99</v>
      </c>
      <c r="E83" s="7">
        <v>1</v>
      </c>
      <c r="F83" s="118">
        <f t="shared" si="6"/>
        <v>74.680000000000007</v>
      </c>
      <c r="G83" s="118">
        <f t="shared" si="7"/>
        <v>74.680000000000007</v>
      </c>
      <c r="H83" s="120"/>
      <c r="I83" s="119">
        <f t="shared" si="5"/>
        <v>74.680000000000007</v>
      </c>
      <c r="L83" s="191">
        <v>74.680000000000007</v>
      </c>
      <c r="N83" s="125"/>
    </row>
    <row r="84" spans="1:14" s="1" customFormat="1" ht="22.5" x14ac:dyDescent="0.25">
      <c r="A84" s="6" t="s">
        <v>447</v>
      </c>
      <c r="B84" s="6" t="s">
        <v>169</v>
      </c>
      <c r="C84" s="5" t="s">
        <v>306</v>
      </c>
      <c r="D84" s="6" t="s">
        <v>293</v>
      </c>
      <c r="E84" s="7">
        <v>1</v>
      </c>
      <c r="F84" s="118">
        <f t="shared" si="6"/>
        <v>8.15</v>
      </c>
      <c r="G84" s="118">
        <f t="shared" si="7"/>
        <v>8.15</v>
      </c>
      <c r="H84" s="120"/>
      <c r="I84" s="119">
        <f t="shared" si="5"/>
        <v>8.15</v>
      </c>
      <c r="L84" s="191">
        <v>8.15</v>
      </c>
      <c r="N84" s="125"/>
    </row>
    <row r="85" spans="1:14" s="1" customFormat="1" ht="22.5" x14ac:dyDescent="0.25">
      <c r="A85" s="6" t="s">
        <v>448</v>
      </c>
      <c r="B85" s="6" t="s">
        <v>170</v>
      </c>
      <c r="C85" s="5" t="s">
        <v>307</v>
      </c>
      <c r="D85" s="6" t="s">
        <v>99</v>
      </c>
      <c r="E85" s="7">
        <v>1</v>
      </c>
      <c r="F85" s="118">
        <f t="shared" si="6"/>
        <v>20.34</v>
      </c>
      <c r="G85" s="118">
        <f t="shared" si="7"/>
        <v>20.34</v>
      </c>
      <c r="H85" s="120"/>
      <c r="I85" s="119">
        <f t="shared" si="5"/>
        <v>20.34</v>
      </c>
      <c r="L85" s="191">
        <v>20.34</v>
      </c>
      <c r="N85" s="125"/>
    </row>
    <row r="86" spans="1:14" s="1" customFormat="1" ht="33.75" x14ac:dyDescent="0.25">
      <c r="A86" s="6" t="s">
        <v>449</v>
      </c>
      <c r="B86" s="6" t="s">
        <v>171</v>
      </c>
      <c r="C86" s="5" t="s">
        <v>308</v>
      </c>
      <c r="D86" s="6" t="s">
        <v>84</v>
      </c>
      <c r="E86" s="7">
        <v>12.6</v>
      </c>
      <c r="F86" s="118">
        <f t="shared" si="6"/>
        <v>4.13</v>
      </c>
      <c r="G86" s="118">
        <f t="shared" si="7"/>
        <v>52.04</v>
      </c>
      <c r="H86" s="120"/>
      <c r="I86" s="119">
        <f t="shared" si="5"/>
        <v>4.13</v>
      </c>
      <c r="L86" s="191">
        <v>4.13</v>
      </c>
      <c r="N86" s="125"/>
    </row>
    <row r="87" spans="1:14" s="1" customFormat="1" ht="33.75" x14ac:dyDescent="0.25">
      <c r="A87" s="6" t="s">
        <v>450</v>
      </c>
      <c r="B87" s="6" t="s">
        <v>172</v>
      </c>
      <c r="C87" s="5" t="s">
        <v>309</v>
      </c>
      <c r="D87" s="6" t="s">
        <v>84</v>
      </c>
      <c r="E87" s="7">
        <v>4.8</v>
      </c>
      <c r="F87" s="118">
        <f t="shared" si="6"/>
        <v>9</v>
      </c>
      <c r="G87" s="118">
        <f t="shared" si="7"/>
        <v>43.2</v>
      </c>
      <c r="H87" s="120"/>
      <c r="I87" s="119">
        <f t="shared" si="5"/>
        <v>9</v>
      </c>
      <c r="L87" s="191">
        <v>9</v>
      </c>
      <c r="N87" s="125"/>
    </row>
    <row r="88" spans="1:14" s="1" customFormat="1" x14ac:dyDescent="0.25">
      <c r="A88" s="27" t="s">
        <v>376</v>
      </c>
      <c r="B88" s="27"/>
      <c r="C88" s="28" t="s">
        <v>173</v>
      </c>
      <c r="D88" s="27" t="s">
        <v>239</v>
      </c>
      <c r="E88" s="192">
        <v>0</v>
      </c>
      <c r="F88" s="193">
        <f t="shared" si="6"/>
        <v>0</v>
      </c>
      <c r="G88" s="193">
        <f t="shared" si="7"/>
        <v>0</v>
      </c>
      <c r="H88" s="120">
        <f>SUM(G89:G108)</f>
        <v>14328.94</v>
      </c>
      <c r="I88" s="119">
        <f t="shared" si="5"/>
        <v>0</v>
      </c>
      <c r="L88" s="191">
        <v>0</v>
      </c>
      <c r="N88" s="125"/>
    </row>
    <row r="89" spans="1:14" s="1" customFormat="1" ht="33.75" x14ac:dyDescent="0.25">
      <c r="A89" s="6" t="s">
        <v>451</v>
      </c>
      <c r="B89" s="6" t="s">
        <v>174</v>
      </c>
      <c r="C89" s="5" t="s">
        <v>310</v>
      </c>
      <c r="D89" s="6" t="s">
        <v>84</v>
      </c>
      <c r="E89" s="7">
        <v>12.8</v>
      </c>
      <c r="F89" s="118">
        <f t="shared" si="6"/>
        <v>84.67</v>
      </c>
      <c r="G89" s="118">
        <f t="shared" si="7"/>
        <v>1083.78</v>
      </c>
      <c r="H89" s="120"/>
      <c r="I89" s="119">
        <f t="shared" si="5"/>
        <v>84.67</v>
      </c>
      <c r="L89" s="191">
        <v>84.67</v>
      </c>
      <c r="N89" s="125"/>
    </row>
    <row r="90" spans="1:14" s="1" customFormat="1" ht="22.5" x14ac:dyDescent="0.25">
      <c r="A90" s="6" t="s">
        <v>452</v>
      </c>
      <c r="B90" s="6" t="s">
        <v>175</v>
      </c>
      <c r="C90" s="5" t="s">
        <v>311</v>
      </c>
      <c r="D90" s="6" t="s">
        <v>293</v>
      </c>
      <c r="E90" s="7">
        <v>11</v>
      </c>
      <c r="F90" s="118">
        <f t="shared" si="6"/>
        <v>80.98</v>
      </c>
      <c r="G90" s="118">
        <f t="shared" si="7"/>
        <v>890.78</v>
      </c>
      <c r="H90" s="120"/>
      <c r="I90" s="119">
        <f t="shared" si="5"/>
        <v>80.98</v>
      </c>
      <c r="L90" s="191">
        <v>80.98</v>
      </c>
      <c r="N90" s="125"/>
    </row>
    <row r="91" spans="1:14" s="1" customFormat="1" x14ac:dyDescent="0.25">
      <c r="A91" s="6" t="s">
        <v>453</v>
      </c>
      <c r="B91" s="6" t="s">
        <v>176</v>
      </c>
      <c r="C91" s="5" t="s">
        <v>312</v>
      </c>
      <c r="D91" s="6" t="s">
        <v>293</v>
      </c>
      <c r="E91" s="7">
        <v>6</v>
      </c>
      <c r="F91" s="118">
        <f t="shared" si="6"/>
        <v>64.08</v>
      </c>
      <c r="G91" s="118">
        <f t="shared" si="7"/>
        <v>384.48</v>
      </c>
      <c r="H91" s="120"/>
      <c r="I91" s="119">
        <f t="shared" si="5"/>
        <v>64.08</v>
      </c>
      <c r="L91" s="191">
        <v>64.08</v>
      </c>
      <c r="N91" s="125"/>
    </row>
    <row r="92" spans="1:14" s="1" customFormat="1" ht="33.75" x14ac:dyDescent="0.25">
      <c r="A92" s="6" t="s">
        <v>454</v>
      </c>
      <c r="B92" s="6" t="s">
        <v>177</v>
      </c>
      <c r="C92" s="5" t="s">
        <v>313</v>
      </c>
      <c r="D92" s="6" t="s">
        <v>67</v>
      </c>
      <c r="E92" s="7">
        <v>2.2400000000000002</v>
      </c>
      <c r="F92" s="118">
        <f t="shared" si="6"/>
        <v>167.65</v>
      </c>
      <c r="G92" s="118">
        <f t="shared" si="7"/>
        <v>375.54</v>
      </c>
      <c r="H92" s="120"/>
      <c r="I92" s="119">
        <f t="shared" si="5"/>
        <v>167.65</v>
      </c>
      <c r="L92" s="191">
        <v>167.65</v>
      </c>
      <c r="N92" s="125"/>
    </row>
    <row r="93" spans="1:14" s="1" customFormat="1" ht="33.75" x14ac:dyDescent="0.25">
      <c r="A93" s="6" t="s">
        <v>455</v>
      </c>
      <c r="B93" s="6" t="s">
        <v>178</v>
      </c>
      <c r="C93" s="5" t="s">
        <v>314</v>
      </c>
      <c r="D93" s="6" t="s">
        <v>67</v>
      </c>
      <c r="E93" s="7">
        <v>0.14000000000000001</v>
      </c>
      <c r="F93" s="118">
        <f t="shared" si="6"/>
        <v>152.38999999999999</v>
      </c>
      <c r="G93" s="118">
        <f t="shared" si="7"/>
        <v>21.33</v>
      </c>
      <c r="H93" s="120"/>
      <c r="I93" s="119">
        <f t="shared" si="5"/>
        <v>152.38999999999999</v>
      </c>
      <c r="L93" s="191">
        <v>152.38999999999999</v>
      </c>
      <c r="N93" s="125"/>
    </row>
    <row r="94" spans="1:14" s="1" customFormat="1" ht="33.75" x14ac:dyDescent="0.25">
      <c r="A94" s="6" t="s">
        <v>456</v>
      </c>
      <c r="B94" s="6" t="s">
        <v>110</v>
      </c>
      <c r="C94" s="5" t="s">
        <v>246</v>
      </c>
      <c r="D94" s="6" t="s">
        <v>66</v>
      </c>
      <c r="E94" s="7">
        <v>19.8</v>
      </c>
      <c r="F94" s="118">
        <f t="shared" si="6"/>
        <v>94.27</v>
      </c>
      <c r="G94" s="118">
        <f t="shared" si="7"/>
        <v>1866.55</v>
      </c>
      <c r="H94" s="120"/>
      <c r="I94" s="119">
        <f t="shared" si="5"/>
        <v>94.27</v>
      </c>
      <c r="L94" s="191">
        <v>94.27</v>
      </c>
      <c r="N94" s="125"/>
    </row>
    <row r="95" spans="1:14" s="1" customFormat="1" ht="22.5" x14ac:dyDescent="0.25">
      <c r="A95" s="6" t="s">
        <v>457</v>
      </c>
      <c r="B95" s="6" t="s">
        <v>179</v>
      </c>
      <c r="C95" s="5" t="s">
        <v>315</v>
      </c>
      <c r="D95" s="6" t="s">
        <v>248</v>
      </c>
      <c r="E95" s="7">
        <v>15.29</v>
      </c>
      <c r="F95" s="118">
        <f t="shared" si="6"/>
        <v>28.91</v>
      </c>
      <c r="G95" s="118">
        <f t="shared" si="7"/>
        <v>442.03</v>
      </c>
      <c r="H95" s="120"/>
      <c r="I95" s="119">
        <f t="shared" si="5"/>
        <v>28.91</v>
      </c>
      <c r="L95" s="191">
        <v>28.91</v>
      </c>
      <c r="N95" s="125"/>
    </row>
    <row r="96" spans="1:14" s="1" customFormat="1" ht="22.5" x14ac:dyDescent="0.25">
      <c r="A96" s="6" t="s">
        <v>458</v>
      </c>
      <c r="B96" s="6" t="s">
        <v>180</v>
      </c>
      <c r="C96" s="5" t="s">
        <v>316</v>
      </c>
      <c r="D96" s="6" t="s">
        <v>248</v>
      </c>
      <c r="E96" s="7">
        <v>52.14</v>
      </c>
      <c r="F96" s="118">
        <f t="shared" si="6"/>
        <v>22.23</v>
      </c>
      <c r="G96" s="118">
        <f t="shared" si="7"/>
        <v>1159.07</v>
      </c>
      <c r="H96" s="120"/>
      <c r="I96" s="119">
        <f t="shared" si="5"/>
        <v>22.23</v>
      </c>
      <c r="L96" s="191">
        <v>22.23</v>
      </c>
      <c r="N96" s="125"/>
    </row>
    <row r="97" spans="1:14" s="1" customFormat="1" ht="22.5" x14ac:dyDescent="0.25">
      <c r="A97" s="6" t="s">
        <v>459</v>
      </c>
      <c r="B97" s="6" t="s">
        <v>109</v>
      </c>
      <c r="C97" s="5" t="s">
        <v>245</v>
      </c>
      <c r="D97" s="6" t="s">
        <v>67</v>
      </c>
      <c r="E97" s="7">
        <v>0.25</v>
      </c>
      <c r="F97" s="118">
        <f t="shared" si="6"/>
        <v>247.89</v>
      </c>
      <c r="G97" s="118">
        <f t="shared" si="7"/>
        <v>61.97</v>
      </c>
      <c r="H97" s="120"/>
      <c r="I97" s="119">
        <f t="shared" si="5"/>
        <v>247.89</v>
      </c>
      <c r="L97" s="191">
        <v>247.89</v>
      </c>
      <c r="N97" s="125"/>
    </row>
    <row r="98" spans="1:14" s="1" customFormat="1" ht="33.75" x14ac:dyDescent="0.25">
      <c r="A98" s="6" t="s">
        <v>460</v>
      </c>
      <c r="B98" s="6" t="s">
        <v>181</v>
      </c>
      <c r="C98" s="5" t="s">
        <v>317</v>
      </c>
      <c r="D98" s="6" t="s">
        <v>67</v>
      </c>
      <c r="E98" s="7">
        <v>2.38</v>
      </c>
      <c r="F98" s="118">
        <f t="shared" si="6"/>
        <v>803.73</v>
      </c>
      <c r="G98" s="118">
        <f t="shared" si="7"/>
        <v>1912.88</v>
      </c>
      <c r="H98" s="120"/>
      <c r="I98" s="119">
        <f t="shared" si="5"/>
        <v>803.73</v>
      </c>
      <c r="L98" s="191">
        <v>803.73</v>
      </c>
      <c r="N98" s="125"/>
    </row>
    <row r="99" spans="1:14" s="1" customFormat="1" ht="45" x14ac:dyDescent="0.25">
      <c r="A99" s="6" t="s">
        <v>461</v>
      </c>
      <c r="B99" s="6" t="s">
        <v>182</v>
      </c>
      <c r="C99" s="5" t="s">
        <v>318</v>
      </c>
      <c r="D99" s="6" t="s">
        <v>66</v>
      </c>
      <c r="E99" s="7">
        <v>3.8</v>
      </c>
      <c r="F99" s="118">
        <f t="shared" si="6"/>
        <v>184.36</v>
      </c>
      <c r="G99" s="118">
        <f t="shared" si="7"/>
        <v>700.57</v>
      </c>
      <c r="H99" s="120"/>
      <c r="I99" s="119">
        <f t="shared" si="5"/>
        <v>184.36</v>
      </c>
      <c r="L99" s="191">
        <v>184.36</v>
      </c>
      <c r="N99" s="125"/>
    </row>
    <row r="100" spans="1:14" s="1" customFormat="1" ht="33.75" x14ac:dyDescent="0.25">
      <c r="A100" s="6" t="s">
        <v>462</v>
      </c>
      <c r="B100" s="6" t="s">
        <v>118</v>
      </c>
      <c r="C100" s="5" t="s">
        <v>255</v>
      </c>
      <c r="D100" s="6" t="s">
        <v>248</v>
      </c>
      <c r="E100" s="7">
        <v>2.63</v>
      </c>
      <c r="F100" s="118">
        <f t="shared" si="6"/>
        <v>19.5</v>
      </c>
      <c r="G100" s="118">
        <f t="shared" si="7"/>
        <v>51.29</v>
      </c>
      <c r="H100" s="120"/>
      <c r="I100" s="119">
        <f t="shared" si="5"/>
        <v>19.5</v>
      </c>
      <c r="L100" s="191">
        <v>19.5</v>
      </c>
      <c r="N100" s="125"/>
    </row>
    <row r="101" spans="1:14" s="1" customFormat="1" ht="33.75" x14ac:dyDescent="0.25">
      <c r="A101" s="6" t="s">
        <v>463</v>
      </c>
      <c r="B101" s="6" t="s">
        <v>183</v>
      </c>
      <c r="C101" s="5" t="s">
        <v>319</v>
      </c>
      <c r="D101" s="6" t="s">
        <v>248</v>
      </c>
      <c r="E101" s="7">
        <v>5.46</v>
      </c>
      <c r="F101" s="118">
        <f t="shared" si="6"/>
        <v>14.34</v>
      </c>
      <c r="G101" s="118">
        <f t="shared" si="7"/>
        <v>78.3</v>
      </c>
      <c r="H101" s="120"/>
      <c r="I101" s="119">
        <f t="shared" si="5"/>
        <v>14.34</v>
      </c>
      <c r="L101" s="191">
        <v>14.34</v>
      </c>
      <c r="N101" s="125"/>
    </row>
    <row r="102" spans="1:14" s="1" customFormat="1" ht="22.5" x14ac:dyDescent="0.25">
      <c r="A102" s="6" t="s">
        <v>464</v>
      </c>
      <c r="B102" s="6" t="s">
        <v>184</v>
      </c>
      <c r="C102" s="5" t="s">
        <v>320</v>
      </c>
      <c r="D102" s="6" t="s">
        <v>67</v>
      </c>
      <c r="E102" s="7">
        <v>0.23</v>
      </c>
      <c r="F102" s="118">
        <f t="shared" si="6"/>
        <v>1191.6600000000001</v>
      </c>
      <c r="G102" s="118">
        <f t="shared" si="7"/>
        <v>274.08</v>
      </c>
      <c r="H102" s="120"/>
      <c r="I102" s="119">
        <f t="shared" si="5"/>
        <v>1191.6600000000001</v>
      </c>
      <c r="L102" s="191">
        <v>1191.6600000000001</v>
      </c>
      <c r="N102" s="125"/>
    </row>
    <row r="103" spans="1:14" s="1" customFormat="1" ht="22.5" x14ac:dyDescent="0.25">
      <c r="A103" s="6" t="s">
        <v>465</v>
      </c>
      <c r="B103" s="6" t="s">
        <v>185</v>
      </c>
      <c r="C103" s="5" t="s">
        <v>321</v>
      </c>
      <c r="D103" s="6" t="s">
        <v>322</v>
      </c>
      <c r="E103" s="7">
        <v>3.91</v>
      </c>
      <c r="F103" s="118">
        <f t="shared" si="6"/>
        <v>38.24</v>
      </c>
      <c r="G103" s="118">
        <f t="shared" si="7"/>
        <v>149.52000000000001</v>
      </c>
      <c r="H103" s="120"/>
      <c r="I103" s="119">
        <f t="shared" si="5"/>
        <v>38.24</v>
      </c>
      <c r="L103" s="191">
        <v>38.24</v>
      </c>
      <c r="N103" s="125"/>
    </row>
    <row r="104" spans="1:14" s="1" customFormat="1" x14ac:dyDescent="0.25">
      <c r="A104" s="6" t="s">
        <v>466</v>
      </c>
      <c r="B104" s="6" t="s">
        <v>186</v>
      </c>
      <c r="C104" s="5" t="s">
        <v>323</v>
      </c>
      <c r="D104" s="6" t="s">
        <v>92</v>
      </c>
      <c r="E104" s="7">
        <v>12</v>
      </c>
      <c r="F104" s="118">
        <f t="shared" si="6"/>
        <v>19.14</v>
      </c>
      <c r="G104" s="118">
        <f t="shared" si="7"/>
        <v>229.68</v>
      </c>
      <c r="H104" s="120"/>
      <c r="I104" s="119">
        <f t="shared" si="5"/>
        <v>19.14</v>
      </c>
      <c r="L104" s="191">
        <v>19.14</v>
      </c>
      <c r="N104" s="125"/>
    </row>
    <row r="105" spans="1:14" s="1" customFormat="1" ht="22.5" x14ac:dyDescent="0.25">
      <c r="A105" s="6" t="s">
        <v>467</v>
      </c>
      <c r="B105" s="6" t="s">
        <v>187</v>
      </c>
      <c r="C105" s="5" t="s">
        <v>324</v>
      </c>
      <c r="D105" s="6" t="s">
        <v>322</v>
      </c>
      <c r="E105" s="7">
        <v>2</v>
      </c>
      <c r="F105" s="118">
        <f t="shared" si="6"/>
        <v>32.29</v>
      </c>
      <c r="G105" s="118">
        <f t="shared" si="7"/>
        <v>64.58</v>
      </c>
      <c r="H105" s="120"/>
      <c r="I105" s="119">
        <f t="shared" si="5"/>
        <v>32.29</v>
      </c>
      <c r="L105" s="191">
        <v>32.29</v>
      </c>
      <c r="N105" s="125"/>
    </row>
    <row r="106" spans="1:14" s="1" customFormat="1" ht="33.75" x14ac:dyDescent="0.25">
      <c r="A106" s="6" t="s">
        <v>468</v>
      </c>
      <c r="B106" s="6" t="s">
        <v>188</v>
      </c>
      <c r="C106" s="5" t="s">
        <v>325</v>
      </c>
      <c r="D106" s="6" t="s">
        <v>93</v>
      </c>
      <c r="E106" s="7">
        <v>54.15</v>
      </c>
      <c r="F106" s="118">
        <f t="shared" si="6"/>
        <v>37.51</v>
      </c>
      <c r="G106" s="118">
        <f t="shared" si="7"/>
        <v>2031.17</v>
      </c>
      <c r="H106" s="120"/>
      <c r="I106" s="119">
        <f t="shared" si="5"/>
        <v>37.51</v>
      </c>
      <c r="L106" s="191">
        <v>37.51</v>
      </c>
      <c r="N106" s="125"/>
    </row>
    <row r="107" spans="1:14" s="1" customFormat="1" ht="22.5" x14ac:dyDescent="0.25">
      <c r="A107" s="6" t="s">
        <v>469</v>
      </c>
      <c r="B107" s="6" t="s">
        <v>189</v>
      </c>
      <c r="C107" s="5" t="s">
        <v>326</v>
      </c>
      <c r="D107" s="6" t="s">
        <v>327</v>
      </c>
      <c r="E107" s="7">
        <v>85.5</v>
      </c>
      <c r="F107" s="118">
        <f t="shared" si="6"/>
        <v>1.96</v>
      </c>
      <c r="G107" s="118">
        <f t="shared" si="7"/>
        <v>167.58</v>
      </c>
      <c r="H107" s="120"/>
      <c r="I107" s="119">
        <f t="shared" si="5"/>
        <v>1.96</v>
      </c>
      <c r="L107" s="191">
        <v>1.96</v>
      </c>
      <c r="N107" s="125"/>
    </row>
    <row r="108" spans="1:14" s="1" customFormat="1" ht="22.5" x14ac:dyDescent="0.25">
      <c r="A108" s="6" t="s">
        <v>470</v>
      </c>
      <c r="B108" s="6" t="s">
        <v>190</v>
      </c>
      <c r="C108" s="5" t="s">
        <v>328</v>
      </c>
      <c r="D108" s="6" t="s">
        <v>92</v>
      </c>
      <c r="E108" s="7">
        <v>1</v>
      </c>
      <c r="F108" s="118">
        <f t="shared" si="6"/>
        <v>2383.7600000000002</v>
      </c>
      <c r="G108" s="118">
        <f t="shared" si="7"/>
        <v>2383.7600000000002</v>
      </c>
      <c r="H108" s="120"/>
      <c r="I108" s="119">
        <f t="shared" si="5"/>
        <v>2383.7600000000002</v>
      </c>
      <c r="L108" s="191">
        <v>2383.7600000000002</v>
      </c>
      <c r="N108" s="125"/>
    </row>
    <row r="109" spans="1:14" s="1" customFormat="1" x14ac:dyDescent="0.25">
      <c r="A109" s="27" t="s">
        <v>377</v>
      </c>
      <c r="B109" s="27"/>
      <c r="C109" s="28" t="s">
        <v>191</v>
      </c>
      <c r="D109" s="27" t="s">
        <v>239</v>
      </c>
      <c r="E109" s="192">
        <v>0</v>
      </c>
      <c r="F109" s="193">
        <f t="shared" si="6"/>
        <v>0</v>
      </c>
      <c r="G109" s="193">
        <f t="shared" si="7"/>
        <v>0</v>
      </c>
      <c r="H109" s="120">
        <f>SUM(G110:G111)</f>
        <v>1204.08</v>
      </c>
      <c r="I109" s="119">
        <f t="shared" si="5"/>
        <v>0</v>
      </c>
      <c r="L109" s="191">
        <v>0</v>
      </c>
      <c r="N109" s="125"/>
    </row>
    <row r="110" spans="1:14" s="1" customFormat="1" ht="33.75" x14ac:dyDescent="0.25">
      <c r="A110" s="6" t="s">
        <v>471</v>
      </c>
      <c r="B110" s="6" t="s">
        <v>192</v>
      </c>
      <c r="C110" s="5" t="s">
        <v>329</v>
      </c>
      <c r="D110" s="6" t="s">
        <v>67</v>
      </c>
      <c r="E110" s="7">
        <v>5.49</v>
      </c>
      <c r="F110" s="118">
        <f t="shared" si="6"/>
        <v>188.2</v>
      </c>
      <c r="G110" s="118">
        <f t="shared" si="7"/>
        <v>1033.22</v>
      </c>
      <c r="H110" s="120"/>
      <c r="I110" s="119">
        <f t="shared" si="5"/>
        <v>188.2</v>
      </c>
      <c r="L110" s="191">
        <v>188.2</v>
      </c>
      <c r="N110" s="125"/>
    </row>
    <row r="111" spans="1:14" s="1" customFormat="1" ht="33.75" x14ac:dyDescent="0.25">
      <c r="A111" s="6" t="s">
        <v>472</v>
      </c>
      <c r="B111" s="6" t="s">
        <v>193</v>
      </c>
      <c r="C111" s="5" t="s">
        <v>330</v>
      </c>
      <c r="D111" s="6" t="s">
        <v>66</v>
      </c>
      <c r="E111" s="7">
        <v>54.94</v>
      </c>
      <c r="F111" s="118">
        <f t="shared" si="6"/>
        <v>3.11</v>
      </c>
      <c r="G111" s="118">
        <f t="shared" si="7"/>
        <v>170.86</v>
      </c>
      <c r="H111" s="120"/>
      <c r="I111" s="119">
        <f t="shared" si="5"/>
        <v>3.11</v>
      </c>
      <c r="L111" s="191">
        <v>3.11</v>
      </c>
      <c r="N111" s="125"/>
    </row>
    <row r="112" spans="1:14" s="1" customFormat="1" x14ac:dyDescent="0.25">
      <c r="A112" s="27">
        <v>2</v>
      </c>
      <c r="B112" s="27"/>
      <c r="C112" s="28" t="s">
        <v>194</v>
      </c>
      <c r="D112" s="27" t="s">
        <v>239</v>
      </c>
      <c r="E112" s="192">
        <v>0</v>
      </c>
      <c r="F112" s="193">
        <f t="shared" si="6"/>
        <v>0</v>
      </c>
      <c r="G112" s="193">
        <f t="shared" si="7"/>
        <v>0</v>
      </c>
      <c r="H112" s="120"/>
      <c r="I112" s="119">
        <f t="shared" si="5"/>
        <v>0</v>
      </c>
      <c r="L112" s="191">
        <v>0</v>
      </c>
      <c r="N112" s="125"/>
    </row>
    <row r="113" spans="1:14" s="1" customFormat="1" x14ac:dyDescent="0.25">
      <c r="A113" s="27" t="s">
        <v>378</v>
      </c>
      <c r="B113" s="27"/>
      <c r="C113" s="28" t="s">
        <v>195</v>
      </c>
      <c r="D113" s="27" t="s">
        <v>239</v>
      </c>
      <c r="E113" s="192">
        <v>0</v>
      </c>
      <c r="F113" s="193">
        <f t="shared" si="6"/>
        <v>0</v>
      </c>
      <c r="G113" s="193">
        <f t="shared" si="7"/>
        <v>0</v>
      </c>
      <c r="H113" s="120">
        <f>SUM(G113:G127)</f>
        <v>15362.220000000001</v>
      </c>
      <c r="I113" s="119">
        <f t="shared" si="5"/>
        <v>0</v>
      </c>
      <c r="L113" s="191">
        <v>0</v>
      </c>
      <c r="N113" s="125"/>
    </row>
    <row r="114" spans="1:14" s="1" customFormat="1" x14ac:dyDescent="0.25">
      <c r="A114" s="6" t="s">
        <v>473</v>
      </c>
      <c r="B114" s="6" t="s">
        <v>196</v>
      </c>
      <c r="C114" s="5" t="s">
        <v>331</v>
      </c>
      <c r="D114" s="6" t="s">
        <v>66</v>
      </c>
      <c r="E114" s="7">
        <v>400</v>
      </c>
      <c r="F114" s="118">
        <f t="shared" si="6"/>
        <v>1.39</v>
      </c>
      <c r="G114" s="118">
        <f t="shared" si="7"/>
        <v>556</v>
      </c>
      <c r="H114" s="120"/>
      <c r="I114" s="119">
        <f t="shared" si="5"/>
        <v>1.39</v>
      </c>
      <c r="L114" s="191">
        <v>1.39</v>
      </c>
      <c r="N114" s="125"/>
    </row>
    <row r="115" spans="1:14" s="1" customFormat="1" ht="45" x14ac:dyDescent="0.25">
      <c r="A115" s="6" t="s">
        <v>474</v>
      </c>
      <c r="B115" s="6" t="s">
        <v>104</v>
      </c>
      <c r="C115" s="5" t="s">
        <v>240</v>
      </c>
      <c r="D115" s="6" t="s">
        <v>67</v>
      </c>
      <c r="E115" s="7">
        <v>40</v>
      </c>
      <c r="F115" s="118">
        <f t="shared" si="6"/>
        <v>19.260000000000002</v>
      </c>
      <c r="G115" s="118">
        <f t="shared" si="7"/>
        <v>770.4</v>
      </c>
      <c r="H115" s="120"/>
      <c r="I115" s="119">
        <f t="shared" si="5"/>
        <v>19.260000000000002</v>
      </c>
      <c r="L115" s="191">
        <v>19.260000000000002</v>
      </c>
      <c r="N115" s="125"/>
    </row>
    <row r="116" spans="1:14" s="1" customFormat="1" ht="33.75" x14ac:dyDescent="0.25">
      <c r="A116" s="6" t="s">
        <v>475</v>
      </c>
      <c r="B116" s="6" t="s">
        <v>98</v>
      </c>
      <c r="C116" s="5" t="s">
        <v>241</v>
      </c>
      <c r="D116" s="6" t="s">
        <v>66</v>
      </c>
      <c r="E116" s="7">
        <v>400</v>
      </c>
      <c r="F116" s="118">
        <f t="shared" si="6"/>
        <v>2.9</v>
      </c>
      <c r="G116" s="118">
        <f t="shared" si="7"/>
        <v>1160</v>
      </c>
      <c r="H116" s="120"/>
      <c r="I116" s="119">
        <f t="shared" si="5"/>
        <v>2.9</v>
      </c>
      <c r="L116" s="191">
        <v>2.9</v>
      </c>
      <c r="N116" s="125"/>
    </row>
    <row r="117" spans="1:14" s="1" customFormat="1" ht="33.75" x14ac:dyDescent="0.25">
      <c r="A117" s="6" t="s">
        <v>476</v>
      </c>
      <c r="B117" s="6" t="s">
        <v>178</v>
      </c>
      <c r="C117" s="5" t="s">
        <v>314</v>
      </c>
      <c r="D117" s="6" t="s">
        <v>67</v>
      </c>
      <c r="E117" s="7">
        <v>3.75</v>
      </c>
      <c r="F117" s="118">
        <f t="shared" si="6"/>
        <v>152.38999999999999</v>
      </c>
      <c r="G117" s="118">
        <f t="shared" si="7"/>
        <v>571.46</v>
      </c>
      <c r="H117" s="120"/>
      <c r="I117" s="119">
        <f t="shared" si="5"/>
        <v>152.38999999999999</v>
      </c>
      <c r="L117" s="191">
        <v>152.38999999999999</v>
      </c>
      <c r="N117" s="125"/>
    </row>
    <row r="118" spans="1:14" s="1" customFormat="1" ht="45" x14ac:dyDescent="0.25">
      <c r="A118" s="6" t="s">
        <v>477</v>
      </c>
      <c r="B118" s="6" t="s">
        <v>197</v>
      </c>
      <c r="C118" s="5" t="s">
        <v>332</v>
      </c>
      <c r="D118" s="6" t="s">
        <v>84</v>
      </c>
      <c r="E118" s="7">
        <v>30</v>
      </c>
      <c r="F118" s="118">
        <f t="shared" si="6"/>
        <v>75.52</v>
      </c>
      <c r="G118" s="118">
        <f t="shared" si="7"/>
        <v>2265.6</v>
      </c>
      <c r="H118" s="120"/>
      <c r="I118" s="119">
        <f t="shared" si="5"/>
        <v>75.52</v>
      </c>
      <c r="L118" s="191">
        <v>75.52</v>
      </c>
      <c r="N118" s="125"/>
    </row>
    <row r="119" spans="1:14" s="1" customFormat="1" ht="22.5" x14ac:dyDescent="0.25">
      <c r="A119" s="6" t="s">
        <v>478</v>
      </c>
      <c r="B119" s="6" t="s">
        <v>198</v>
      </c>
      <c r="C119" s="5" t="s">
        <v>333</v>
      </c>
      <c r="D119" s="6" t="s">
        <v>248</v>
      </c>
      <c r="E119" s="7">
        <v>173.34</v>
      </c>
      <c r="F119" s="118">
        <f t="shared" si="6"/>
        <v>11.36</v>
      </c>
      <c r="G119" s="118">
        <f t="shared" si="7"/>
        <v>1969.14</v>
      </c>
      <c r="H119" s="120"/>
      <c r="I119" s="119">
        <f t="shared" si="5"/>
        <v>11.36</v>
      </c>
      <c r="L119" s="191">
        <v>11.36</v>
      </c>
      <c r="N119" s="125"/>
    </row>
    <row r="120" spans="1:14" s="1" customFormat="1" ht="22.5" x14ac:dyDescent="0.25">
      <c r="A120" s="6" t="s">
        <v>479</v>
      </c>
      <c r="B120" s="6" t="s">
        <v>199</v>
      </c>
      <c r="C120" s="5" t="s">
        <v>334</v>
      </c>
      <c r="D120" s="6" t="s">
        <v>248</v>
      </c>
      <c r="E120" s="7">
        <v>17.09</v>
      </c>
      <c r="F120" s="118">
        <f t="shared" si="6"/>
        <v>22.52</v>
      </c>
      <c r="G120" s="118">
        <f t="shared" si="7"/>
        <v>384.87</v>
      </c>
      <c r="H120" s="120"/>
      <c r="I120" s="119">
        <f t="shared" si="5"/>
        <v>22.52</v>
      </c>
      <c r="L120" s="191">
        <v>22.52</v>
      </c>
      <c r="N120" s="125"/>
    </row>
    <row r="121" spans="1:14" s="1" customFormat="1" ht="33.75" x14ac:dyDescent="0.25">
      <c r="A121" s="6" t="s">
        <v>480</v>
      </c>
      <c r="B121" s="6" t="s">
        <v>200</v>
      </c>
      <c r="C121" s="5" t="s">
        <v>335</v>
      </c>
      <c r="D121" s="6" t="s">
        <v>66</v>
      </c>
      <c r="E121" s="7">
        <v>6.25</v>
      </c>
      <c r="F121" s="118">
        <f t="shared" si="6"/>
        <v>1.1200000000000001</v>
      </c>
      <c r="G121" s="118">
        <f t="shared" si="7"/>
        <v>7</v>
      </c>
      <c r="H121" s="120"/>
      <c r="I121" s="119">
        <f t="shared" si="5"/>
        <v>1.1200000000000001</v>
      </c>
      <c r="L121" s="191">
        <v>1.1200000000000001</v>
      </c>
      <c r="N121" s="125"/>
    </row>
    <row r="122" spans="1:14" s="1" customFormat="1" ht="33.75" x14ac:dyDescent="0.25">
      <c r="A122" s="6" t="s">
        <v>481</v>
      </c>
      <c r="B122" s="6" t="s">
        <v>148</v>
      </c>
      <c r="C122" s="5" t="s">
        <v>287</v>
      </c>
      <c r="D122" s="6" t="s">
        <v>66</v>
      </c>
      <c r="E122" s="7">
        <v>6</v>
      </c>
      <c r="F122" s="118">
        <f t="shared" si="6"/>
        <v>199.85</v>
      </c>
      <c r="G122" s="118">
        <f t="shared" si="7"/>
        <v>1199.0999999999999</v>
      </c>
      <c r="H122" s="120"/>
      <c r="I122" s="119">
        <f t="shared" si="5"/>
        <v>199.85</v>
      </c>
      <c r="L122" s="191">
        <v>199.85</v>
      </c>
      <c r="N122" s="125"/>
    </row>
    <row r="123" spans="1:14" s="1" customFormat="1" ht="22.5" x14ac:dyDescent="0.25">
      <c r="A123" s="6" t="s">
        <v>482</v>
      </c>
      <c r="B123" s="6" t="s">
        <v>201</v>
      </c>
      <c r="C123" s="5" t="s">
        <v>336</v>
      </c>
      <c r="D123" s="6" t="s">
        <v>66</v>
      </c>
      <c r="E123" s="7">
        <v>0.31</v>
      </c>
      <c r="F123" s="118">
        <f t="shared" si="6"/>
        <v>52.82</v>
      </c>
      <c r="G123" s="118">
        <f t="shared" si="7"/>
        <v>16.37</v>
      </c>
      <c r="H123" s="120"/>
      <c r="I123" s="119">
        <f t="shared" si="5"/>
        <v>52.82</v>
      </c>
      <c r="L123" s="191">
        <v>52.82</v>
      </c>
      <c r="N123" s="125"/>
    </row>
    <row r="124" spans="1:14" s="1" customFormat="1" ht="22.5" x14ac:dyDescent="0.25">
      <c r="A124" s="6" t="s">
        <v>483</v>
      </c>
      <c r="B124" s="6" t="s">
        <v>202</v>
      </c>
      <c r="C124" s="5" t="s">
        <v>337</v>
      </c>
      <c r="D124" s="6" t="s">
        <v>248</v>
      </c>
      <c r="E124" s="7">
        <v>135.52000000000001</v>
      </c>
      <c r="F124" s="118">
        <f t="shared" si="6"/>
        <v>19.149999999999999</v>
      </c>
      <c r="G124" s="118">
        <f t="shared" si="7"/>
        <v>2595.21</v>
      </c>
      <c r="H124" s="120"/>
      <c r="I124" s="119">
        <f t="shared" si="5"/>
        <v>19.149999999999999</v>
      </c>
      <c r="L124" s="191">
        <v>19.149999999999999</v>
      </c>
      <c r="N124" s="125"/>
    </row>
    <row r="125" spans="1:14" s="1" customFormat="1" ht="33.75" x14ac:dyDescent="0.25">
      <c r="A125" s="6" t="s">
        <v>484</v>
      </c>
      <c r="B125" s="6" t="s">
        <v>113</v>
      </c>
      <c r="C125" s="5" t="s">
        <v>250</v>
      </c>
      <c r="D125" s="6" t="s">
        <v>67</v>
      </c>
      <c r="E125" s="7">
        <v>3.75</v>
      </c>
      <c r="F125" s="118">
        <f t="shared" si="6"/>
        <v>911.2</v>
      </c>
      <c r="G125" s="118">
        <f t="shared" si="7"/>
        <v>3417</v>
      </c>
      <c r="H125" s="120"/>
      <c r="I125" s="119">
        <f t="shared" si="5"/>
        <v>911.2</v>
      </c>
      <c r="L125" s="191">
        <v>911.2</v>
      </c>
      <c r="N125" s="125"/>
    </row>
    <row r="126" spans="1:14" s="1" customFormat="1" ht="33.75" x14ac:dyDescent="0.25">
      <c r="A126" s="6" t="s">
        <v>485</v>
      </c>
      <c r="B126" s="6" t="s">
        <v>203</v>
      </c>
      <c r="C126" s="5" t="s">
        <v>338</v>
      </c>
      <c r="D126" s="6" t="s">
        <v>248</v>
      </c>
      <c r="E126" s="7">
        <v>17.34</v>
      </c>
      <c r="F126" s="118">
        <f t="shared" si="6"/>
        <v>13.21</v>
      </c>
      <c r="G126" s="118">
        <f t="shared" si="7"/>
        <v>229.06</v>
      </c>
      <c r="H126" s="120"/>
      <c r="I126" s="119">
        <f t="shared" si="5"/>
        <v>13.21</v>
      </c>
      <c r="L126" s="191">
        <v>13.21</v>
      </c>
      <c r="N126" s="125"/>
    </row>
    <row r="127" spans="1:14" s="1" customFormat="1" x14ac:dyDescent="0.25">
      <c r="A127" s="6" t="s">
        <v>486</v>
      </c>
      <c r="B127" s="6" t="s">
        <v>204</v>
      </c>
      <c r="C127" s="5" t="s">
        <v>339</v>
      </c>
      <c r="D127" s="6" t="s">
        <v>84</v>
      </c>
      <c r="E127" s="7">
        <v>3.9</v>
      </c>
      <c r="F127" s="118">
        <f t="shared" si="6"/>
        <v>56.67</v>
      </c>
      <c r="G127" s="118">
        <f t="shared" si="7"/>
        <v>221.01</v>
      </c>
      <c r="H127" s="120"/>
      <c r="I127" s="119">
        <f t="shared" si="5"/>
        <v>56.67</v>
      </c>
      <c r="L127" s="191">
        <v>56.67</v>
      </c>
      <c r="N127" s="125"/>
    </row>
    <row r="128" spans="1:14" s="1" customFormat="1" x14ac:dyDescent="0.25">
      <c r="A128" s="27" t="s">
        <v>379</v>
      </c>
      <c r="B128" s="27"/>
      <c r="C128" s="28" t="s">
        <v>205</v>
      </c>
      <c r="D128" s="27" t="s">
        <v>239</v>
      </c>
      <c r="E128" s="192">
        <v>0</v>
      </c>
      <c r="F128" s="193">
        <f t="shared" si="6"/>
        <v>0</v>
      </c>
      <c r="G128" s="193">
        <f t="shared" si="7"/>
        <v>0</v>
      </c>
      <c r="H128" s="120">
        <f>SUM(G129:G147)</f>
        <v>9223.369999999999</v>
      </c>
      <c r="I128" s="119">
        <f t="shared" si="5"/>
        <v>0</v>
      </c>
      <c r="L128" s="191">
        <v>0</v>
      </c>
      <c r="N128" s="125"/>
    </row>
    <row r="129" spans="1:14" s="1" customFormat="1" ht="33.75" x14ac:dyDescent="0.25">
      <c r="A129" s="6" t="s">
        <v>487</v>
      </c>
      <c r="B129" s="6" t="s">
        <v>174</v>
      </c>
      <c r="C129" s="5" t="s">
        <v>310</v>
      </c>
      <c r="D129" s="6" t="s">
        <v>84</v>
      </c>
      <c r="E129" s="7">
        <v>8.8000000000000007</v>
      </c>
      <c r="F129" s="118">
        <f t="shared" si="6"/>
        <v>84.67</v>
      </c>
      <c r="G129" s="118">
        <f t="shared" si="7"/>
        <v>745.1</v>
      </c>
      <c r="H129" s="120"/>
      <c r="I129" s="119">
        <f t="shared" si="5"/>
        <v>84.67</v>
      </c>
      <c r="L129" s="191">
        <v>84.67</v>
      </c>
      <c r="N129" s="125"/>
    </row>
    <row r="130" spans="1:14" s="1" customFormat="1" ht="22.5" x14ac:dyDescent="0.25">
      <c r="A130" s="6" t="s">
        <v>488</v>
      </c>
      <c r="B130" s="6" t="s">
        <v>175</v>
      </c>
      <c r="C130" s="5" t="s">
        <v>311</v>
      </c>
      <c r="D130" s="6" t="s">
        <v>293</v>
      </c>
      <c r="E130" s="7">
        <v>7</v>
      </c>
      <c r="F130" s="118">
        <f t="shared" si="6"/>
        <v>80.98</v>
      </c>
      <c r="G130" s="118">
        <f t="shared" si="7"/>
        <v>566.86</v>
      </c>
      <c r="H130" s="120"/>
      <c r="I130" s="119">
        <f t="shared" si="5"/>
        <v>80.98</v>
      </c>
      <c r="L130" s="191">
        <v>80.98</v>
      </c>
      <c r="N130" s="125"/>
    </row>
    <row r="131" spans="1:14" s="1" customFormat="1" x14ac:dyDescent="0.25">
      <c r="A131" s="6" t="s">
        <v>489</v>
      </c>
      <c r="B131" s="6" t="s">
        <v>176</v>
      </c>
      <c r="C131" s="5" t="s">
        <v>312</v>
      </c>
      <c r="D131" s="6" t="s">
        <v>293</v>
      </c>
      <c r="E131" s="7">
        <v>6</v>
      </c>
      <c r="F131" s="118">
        <f t="shared" si="6"/>
        <v>64.08</v>
      </c>
      <c r="G131" s="118">
        <f t="shared" si="7"/>
        <v>384.48</v>
      </c>
      <c r="H131" s="120"/>
      <c r="I131" s="119">
        <f t="shared" si="5"/>
        <v>64.08</v>
      </c>
      <c r="L131" s="191">
        <v>64.08</v>
      </c>
      <c r="N131" s="125"/>
    </row>
    <row r="132" spans="1:14" s="1" customFormat="1" ht="33.75" x14ac:dyDescent="0.25">
      <c r="A132" s="6" t="s">
        <v>490</v>
      </c>
      <c r="B132" s="6" t="s">
        <v>177</v>
      </c>
      <c r="C132" s="5" t="s">
        <v>313</v>
      </c>
      <c r="D132" s="6" t="s">
        <v>67</v>
      </c>
      <c r="E132" s="7">
        <v>1.8</v>
      </c>
      <c r="F132" s="118">
        <f t="shared" si="6"/>
        <v>167.65</v>
      </c>
      <c r="G132" s="118">
        <f t="shared" si="7"/>
        <v>301.77</v>
      </c>
      <c r="H132" s="120"/>
      <c r="I132" s="119">
        <f t="shared" si="5"/>
        <v>167.65</v>
      </c>
      <c r="L132" s="191">
        <v>167.65</v>
      </c>
      <c r="N132" s="125"/>
    </row>
    <row r="133" spans="1:14" s="1" customFormat="1" ht="33.75" x14ac:dyDescent="0.25">
      <c r="A133" s="6" t="s">
        <v>491</v>
      </c>
      <c r="B133" s="6" t="s">
        <v>110</v>
      </c>
      <c r="C133" s="5" t="s">
        <v>246</v>
      </c>
      <c r="D133" s="6" t="s">
        <v>66</v>
      </c>
      <c r="E133" s="7">
        <v>13.44</v>
      </c>
      <c r="F133" s="118">
        <f t="shared" si="6"/>
        <v>94.27</v>
      </c>
      <c r="G133" s="118">
        <f t="shared" si="7"/>
        <v>1266.99</v>
      </c>
      <c r="H133" s="120"/>
      <c r="I133" s="119">
        <f t="shared" si="5"/>
        <v>94.27</v>
      </c>
      <c r="L133" s="191">
        <v>94.27</v>
      </c>
      <c r="N133" s="125"/>
    </row>
    <row r="134" spans="1:14" s="1" customFormat="1" ht="22.5" x14ac:dyDescent="0.25">
      <c r="A134" s="6" t="s">
        <v>492</v>
      </c>
      <c r="B134" s="6" t="s">
        <v>179</v>
      </c>
      <c r="C134" s="5" t="s">
        <v>315</v>
      </c>
      <c r="D134" s="6" t="s">
        <v>248</v>
      </c>
      <c r="E134" s="7">
        <v>14.52</v>
      </c>
      <c r="F134" s="118">
        <f t="shared" si="6"/>
        <v>28.91</v>
      </c>
      <c r="G134" s="118">
        <f t="shared" si="7"/>
        <v>419.77</v>
      </c>
      <c r="H134" s="120"/>
      <c r="I134" s="119">
        <f t="shared" si="5"/>
        <v>28.91</v>
      </c>
      <c r="L134" s="191">
        <v>28.91</v>
      </c>
      <c r="N134" s="125"/>
    </row>
    <row r="135" spans="1:14" s="1" customFormat="1" ht="33.75" x14ac:dyDescent="0.25">
      <c r="A135" s="6" t="s">
        <v>493</v>
      </c>
      <c r="B135" s="6" t="s">
        <v>112</v>
      </c>
      <c r="C135" s="5" t="s">
        <v>249</v>
      </c>
      <c r="D135" s="6" t="s">
        <v>248</v>
      </c>
      <c r="E135" s="7">
        <v>31.92</v>
      </c>
      <c r="F135" s="118">
        <f t="shared" si="6"/>
        <v>19.399999999999999</v>
      </c>
      <c r="G135" s="118">
        <f t="shared" si="7"/>
        <v>619.25</v>
      </c>
      <c r="H135" s="120"/>
      <c r="I135" s="119">
        <f t="shared" si="5"/>
        <v>19.399999999999999</v>
      </c>
      <c r="L135" s="191">
        <v>19.399999999999999</v>
      </c>
      <c r="N135" s="125"/>
    </row>
    <row r="136" spans="1:14" s="1" customFormat="1" ht="22.5" x14ac:dyDescent="0.25">
      <c r="A136" s="6" t="s">
        <v>494</v>
      </c>
      <c r="B136" s="6" t="s">
        <v>109</v>
      </c>
      <c r="C136" s="5" t="s">
        <v>245</v>
      </c>
      <c r="D136" s="6" t="s">
        <v>67</v>
      </c>
      <c r="E136" s="7">
        <v>0.18</v>
      </c>
      <c r="F136" s="118">
        <f t="shared" si="6"/>
        <v>247.89</v>
      </c>
      <c r="G136" s="118">
        <f t="shared" si="7"/>
        <v>44.62</v>
      </c>
      <c r="H136" s="120"/>
      <c r="I136" s="119">
        <f t="shared" si="5"/>
        <v>247.89</v>
      </c>
      <c r="L136" s="191">
        <v>247.89</v>
      </c>
      <c r="N136" s="125"/>
    </row>
    <row r="137" spans="1:14" s="1" customFormat="1" ht="33.75" x14ac:dyDescent="0.25">
      <c r="A137" s="6" t="s">
        <v>495</v>
      </c>
      <c r="B137" s="6" t="s">
        <v>181</v>
      </c>
      <c r="C137" s="5" t="s">
        <v>317</v>
      </c>
      <c r="D137" s="6" t="s">
        <v>67</v>
      </c>
      <c r="E137" s="7">
        <v>1.8</v>
      </c>
      <c r="F137" s="118">
        <f t="shared" si="6"/>
        <v>803.73</v>
      </c>
      <c r="G137" s="118">
        <f t="shared" si="7"/>
        <v>1446.71</v>
      </c>
      <c r="H137" s="120"/>
      <c r="I137" s="119">
        <f t="shared" si="5"/>
        <v>803.73</v>
      </c>
      <c r="L137" s="191">
        <v>803.73</v>
      </c>
      <c r="N137" s="125"/>
    </row>
    <row r="138" spans="1:14" s="1" customFormat="1" ht="45" x14ac:dyDescent="0.25">
      <c r="A138" s="6" t="s">
        <v>496</v>
      </c>
      <c r="B138" s="6" t="s">
        <v>182</v>
      </c>
      <c r="C138" s="5" t="s">
        <v>318</v>
      </c>
      <c r="D138" s="6" t="s">
        <v>66</v>
      </c>
      <c r="E138" s="7">
        <v>0.01</v>
      </c>
      <c r="F138" s="118">
        <f t="shared" si="6"/>
        <v>184.36</v>
      </c>
      <c r="G138" s="118">
        <f t="shared" si="7"/>
        <v>1.84</v>
      </c>
      <c r="H138" s="120"/>
      <c r="I138" s="119">
        <f t="shared" si="5"/>
        <v>184.36</v>
      </c>
      <c r="L138" s="191">
        <v>184.36</v>
      </c>
      <c r="N138" s="125"/>
    </row>
    <row r="139" spans="1:14" s="1" customFormat="1" ht="33.75" x14ac:dyDescent="0.25">
      <c r="A139" s="6" t="s">
        <v>497</v>
      </c>
      <c r="B139" s="6" t="s">
        <v>118</v>
      </c>
      <c r="C139" s="5" t="s">
        <v>255</v>
      </c>
      <c r="D139" s="6" t="s">
        <v>248</v>
      </c>
      <c r="E139" s="7">
        <v>2.63</v>
      </c>
      <c r="F139" s="118">
        <f t="shared" si="6"/>
        <v>19.5</v>
      </c>
      <c r="G139" s="118">
        <f t="shared" si="7"/>
        <v>51.29</v>
      </c>
      <c r="H139" s="120"/>
      <c r="I139" s="119">
        <f t="shared" si="5"/>
        <v>19.5</v>
      </c>
      <c r="L139" s="191">
        <v>19.5</v>
      </c>
      <c r="N139" s="125"/>
    </row>
    <row r="140" spans="1:14" s="1" customFormat="1" ht="33.75" x14ac:dyDescent="0.25">
      <c r="A140" s="6" t="s">
        <v>498</v>
      </c>
      <c r="B140" s="6" t="s">
        <v>183</v>
      </c>
      <c r="C140" s="5" t="s">
        <v>319</v>
      </c>
      <c r="D140" s="6" t="s">
        <v>248</v>
      </c>
      <c r="E140" s="7">
        <v>6</v>
      </c>
      <c r="F140" s="118">
        <f t="shared" si="6"/>
        <v>14.34</v>
      </c>
      <c r="G140" s="118">
        <f t="shared" si="7"/>
        <v>86.04</v>
      </c>
      <c r="H140" s="120"/>
      <c r="I140" s="119">
        <f t="shared" si="5"/>
        <v>14.34</v>
      </c>
      <c r="L140" s="191">
        <v>14.34</v>
      </c>
      <c r="N140" s="125"/>
    </row>
    <row r="141" spans="1:14" s="1" customFormat="1" ht="22.5" x14ac:dyDescent="0.25">
      <c r="A141" s="6" t="s">
        <v>499</v>
      </c>
      <c r="B141" s="6" t="s">
        <v>184</v>
      </c>
      <c r="C141" s="5" t="s">
        <v>320</v>
      </c>
      <c r="D141" s="6" t="s">
        <v>67</v>
      </c>
      <c r="E141" s="7">
        <v>0.23</v>
      </c>
      <c r="F141" s="118">
        <f t="shared" si="6"/>
        <v>1191.6600000000001</v>
      </c>
      <c r="G141" s="118">
        <f t="shared" si="7"/>
        <v>274.08</v>
      </c>
      <c r="H141" s="120"/>
      <c r="I141" s="119">
        <f t="shared" ref="I141:I186" si="8">ROUND(L141-(L141*$K$10),2)</f>
        <v>1191.6600000000001</v>
      </c>
      <c r="L141" s="191">
        <v>1191.6600000000001</v>
      </c>
      <c r="N141" s="125"/>
    </row>
    <row r="142" spans="1:14" s="1" customFormat="1" ht="22.5" x14ac:dyDescent="0.25">
      <c r="A142" s="6" t="s">
        <v>500</v>
      </c>
      <c r="B142" s="6" t="s">
        <v>185</v>
      </c>
      <c r="C142" s="5" t="s">
        <v>321</v>
      </c>
      <c r="D142" s="6" t="s">
        <v>322</v>
      </c>
      <c r="E142" s="7">
        <v>2.77</v>
      </c>
      <c r="F142" s="118">
        <f t="shared" ref="F142:F186" si="9">ROUND(I142,2)</f>
        <v>38.24</v>
      </c>
      <c r="G142" s="118">
        <f t="shared" ref="G142:G186" si="10">ROUND(F142*E142,2)</f>
        <v>105.92</v>
      </c>
      <c r="H142" s="120"/>
      <c r="I142" s="119">
        <f t="shared" si="8"/>
        <v>38.24</v>
      </c>
      <c r="L142" s="191">
        <v>38.24</v>
      </c>
      <c r="N142" s="125"/>
    </row>
    <row r="143" spans="1:14" s="1" customFormat="1" x14ac:dyDescent="0.25">
      <c r="A143" s="6" t="s">
        <v>501</v>
      </c>
      <c r="B143" s="6" t="s">
        <v>186</v>
      </c>
      <c r="C143" s="5" t="s">
        <v>323</v>
      </c>
      <c r="D143" s="6" t="s">
        <v>92</v>
      </c>
      <c r="E143" s="7">
        <v>12</v>
      </c>
      <c r="F143" s="118">
        <f t="shared" si="9"/>
        <v>19.14</v>
      </c>
      <c r="G143" s="118">
        <f t="shared" si="10"/>
        <v>229.68</v>
      </c>
      <c r="H143" s="120"/>
      <c r="I143" s="119">
        <f t="shared" si="8"/>
        <v>19.14</v>
      </c>
      <c r="L143" s="191">
        <v>19.14</v>
      </c>
      <c r="N143" s="125"/>
    </row>
    <row r="144" spans="1:14" s="1" customFormat="1" ht="22.5" x14ac:dyDescent="0.25">
      <c r="A144" s="6" t="s">
        <v>502</v>
      </c>
      <c r="B144" s="6" t="s">
        <v>187</v>
      </c>
      <c r="C144" s="5" t="s">
        <v>324</v>
      </c>
      <c r="D144" s="6" t="s">
        <v>322</v>
      </c>
      <c r="E144" s="7">
        <v>2</v>
      </c>
      <c r="F144" s="118">
        <f t="shared" si="9"/>
        <v>32.29</v>
      </c>
      <c r="G144" s="118">
        <f t="shared" si="10"/>
        <v>64.58</v>
      </c>
      <c r="H144" s="120"/>
      <c r="I144" s="119">
        <f t="shared" si="8"/>
        <v>32.29</v>
      </c>
      <c r="L144" s="191">
        <v>32.29</v>
      </c>
      <c r="N144" s="125"/>
    </row>
    <row r="145" spans="1:14" s="1" customFormat="1" ht="33.75" x14ac:dyDescent="0.25">
      <c r="A145" s="6" t="s">
        <v>503</v>
      </c>
      <c r="B145" s="6" t="s">
        <v>188</v>
      </c>
      <c r="C145" s="5" t="s">
        <v>325</v>
      </c>
      <c r="D145" s="6" t="s">
        <v>93</v>
      </c>
      <c r="E145" s="7">
        <v>34.56</v>
      </c>
      <c r="F145" s="118">
        <f t="shared" si="9"/>
        <v>37.51</v>
      </c>
      <c r="G145" s="118">
        <f t="shared" si="10"/>
        <v>1296.3499999999999</v>
      </c>
      <c r="H145" s="120"/>
      <c r="I145" s="119">
        <f t="shared" si="8"/>
        <v>37.51</v>
      </c>
      <c r="L145" s="191">
        <v>37.51</v>
      </c>
      <c r="N145" s="125"/>
    </row>
    <row r="146" spans="1:14" s="1" customFormat="1" ht="22.5" x14ac:dyDescent="0.25">
      <c r="A146" s="6" t="s">
        <v>504</v>
      </c>
      <c r="B146" s="6" t="s">
        <v>189</v>
      </c>
      <c r="C146" s="5" t="s">
        <v>326</v>
      </c>
      <c r="D146" s="6" t="s">
        <v>327</v>
      </c>
      <c r="E146" s="7">
        <v>57.6</v>
      </c>
      <c r="F146" s="118">
        <f t="shared" si="9"/>
        <v>1.96</v>
      </c>
      <c r="G146" s="118">
        <f t="shared" si="10"/>
        <v>112.9</v>
      </c>
      <c r="H146" s="120"/>
      <c r="I146" s="119">
        <f t="shared" si="8"/>
        <v>1.96</v>
      </c>
      <c r="L146" s="191">
        <v>1.96</v>
      </c>
      <c r="N146" s="125"/>
    </row>
    <row r="147" spans="1:14" s="1" customFormat="1" ht="22.5" x14ac:dyDescent="0.25">
      <c r="A147" s="6" t="s">
        <v>505</v>
      </c>
      <c r="B147" s="6" t="s">
        <v>206</v>
      </c>
      <c r="C147" s="5" t="s">
        <v>340</v>
      </c>
      <c r="D147" s="6" t="s">
        <v>92</v>
      </c>
      <c r="E147" s="7">
        <v>1</v>
      </c>
      <c r="F147" s="118">
        <f t="shared" si="9"/>
        <v>1205.1400000000001</v>
      </c>
      <c r="G147" s="118">
        <f t="shared" si="10"/>
        <v>1205.1400000000001</v>
      </c>
      <c r="H147" s="120"/>
      <c r="I147" s="119">
        <f t="shared" si="8"/>
        <v>1205.1400000000001</v>
      </c>
      <c r="L147" s="191">
        <v>1205.1400000000001</v>
      </c>
      <c r="N147" s="125"/>
    </row>
    <row r="148" spans="1:14" s="1" customFormat="1" x14ac:dyDescent="0.25">
      <c r="A148" s="27" t="s">
        <v>380</v>
      </c>
      <c r="B148" s="27"/>
      <c r="C148" s="28" t="s">
        <v>207</v>
      </c>
      <c r="D148" s="27" t="s">
        <v>239</v>
      </c>
      <c r="E148" s="192">
        <v>0</v>
      </c>
      <c r="F148" s="193">
        <f t="shared" si="9"/>
        <v>0</v>
      </c>
      <c r="G148" s="193">
        <f t="shared" si="10"/>
        <v>0</v>
      </c>
      <c r="H148" s="120">
        <f>SUM(G149:G150)</f>
        <v>423.1</v>
      </c>
      <c r="I148" s="119">
        <f t="shared" si="8"/>
        <v>0</v>
      </c>
      <c r="L148" s="191">
        <v>0</v>
      </c>
      <c r="N148" s="125"/>
    </row>
    <row r="149" spans="1:14" s="1" customFormat="1" ht="33.75" x14ac:dyDescent="0.25">
      <c r="A149" s="6" t="s">
        <v>506</v>
      </c>
      <c r="B149" s="6" t="s">
        <v>192</v>
      </c>
      <c r="C149" s="5" t="s">
        <v>329</v>
      </c>
      <c r="D149" s="6" t="s">
        <v>67</v>
      </c>
      <c r="E149" s="7">
        <v>1.93</v>
      </c>
      <c r="F149" s="118">
        <f t="shared" si="9"/>
        <v>188.2</v>
      </c>
      <c r="G149" s="118">
        <f t="shared" si="10"/>
        <v>363.23</v>
      </c>
      <c r="H149" s="120"/>
      <c r="I149" s="119">
        <f t="shared" si="8"/>
        <v>188.2</v>
      </c>
      <c r="L149" s="191">
        <v>188.2</v>
      </c>
      <c r="N149" s="125"/>
    </row>
    <row r="150" spans="1:14" s="1" customFormat="1" ht="33.75" x14ac:dyDescent="0.25">
      <c r="A150" s="6" t="s">
        <v>507</v>
      </c>
      <c r="B150" s="6" t="s">
        <v>193</v>
      </c>
      <c r="C150" s="5" t="s">
        <v>330</v>
      </c>
      <c r="D150" s="6" t="s">
        <v>66</v>
      </c>
      <c r="E150" s="7">
        <v>19.25</v>
      </c>
      <c r="F150" s="118">
        <f t="shared" si="9"/>
        <v>3.11</v>
      </c>
      <c r="G150" s="118">
        <f t="shared" si="10"/>
        <v>59.87</v>
      </c>
      <c r="H150" s="120"/>
      <c r="I150" s="119">
        <f t="shared" si="8"/>
        <v>3.11</v>
      </c>
      <c r="L150" s="191">
        <v>3.11</v>
      </c>
      <c r="N150" s="125"/>
    </row>
    <row r="151" spans="1:14" s="1" customFormat="1" x14ac:dyDescent="0.25">
      <c r="A151" s="27" t="s">
        <v>381</v>
      </c>
      <c r="B151" s="27"/>
      <c r="C151" s="28" t="s">
        <v>208</v>
      </c>
      <c r="D151" s="27" t="s">
        <v>239</v>
      </c>
      <c r="E151" s="192">
        <v>0</v>
      </c>
      <c r="F151" s="193">
        <f t="shared" si="9"/>
        <v>0</v>
      </c>
      <c r="G151" s="193">
        <f t="shared" si="10"/>
        <v>0</v>
      </c>
      <c r="H151" s="120">
        <f>SUM(G151:G152)</f>
        <v>68354</v>
      </c>
      <c r="I151" s="119">
        <f t="shared" si="8"/>
        <v>0</v>
      </c>
      <c r="L151" s="191">
        <v>0</v>
      </c>
      <c r="N151" s="125"/>
    </row>
    <row r="152" spans="1:14" s="1" customFormat="1" ht="45" x14ac:dyDescent="0.25">
      <c r="A152" s="6" t="s">
        <v>508</v>
      </c>
      <c r="B152" s="6" t="s">
        <v>209</v>
      </c>
      <c r="C152" s="5" t="s">
        <v>341</v>
      </c>
      <c r="D152" s="6" t="s">
        <v>92</v>
      </c>
      <c r="E152" s="7">
        <v>1</v>
      </c>
      <c r="F152" s="118">
        <f t="shared" si="9"/>
        <v>68354</v>
      </c>
      <c r="G152" s="118">
        <f t="shared" si="10"/>
        <v>68354</v>
      </c>
      <c r="H152" s="120"/>
      <c r="I152" s="119">
        <f t="shared" si="8"/>
        <v>68354</v>
      </c>
      <c r="L152" s="191">
        <v>68354</v>
      </c>
      <c r="N152" s="125"/>
    </row>
    <row r="153" spans="1:14" s="1" customFormat="1" x14ac:dyDescent="0.25">
      <c r="A153" s="27">
        <v>3</v>
      </c>
      <c r="B153" s="27"/>
      <c r="C153" s="28" t="s">
        <v>210</v>
      </c>
      <c r="D153" s="27" t="s">
        <v>239</v>
      </c>
      <c r="E153" s="192">
        <v>0</v>
      </c>
      <c r="F153" s="193">
        <f t="shared" si="9"/>
        <v>0</v>
      </c>
      <c r="G153" s="193">
        <f t="shared" si="10"/>
        <v>0</v>
      </c>
      <c r="H153" s="120">
        <f>SUM(G154:G163)</f>
        <v>185944.33</v>
      </c>
      <c r="I153" s="119">
        <f t="shared" si="8"/>
        <v>0</v>
      </c>
      <c r="L153" s="191">
        <v>0</v>
      </c>
      <c r="N153" s="125"/>
    </row>
    <row r="154" spans="1:14" s="1" customFormat="1" ht="56.25" x14ac:dyDescent="0.25">
      <c r="A154" s="6" t="s">
        <v>509</v>
      </c>
      <c r="B154" s="6" t="s">
        <v>156</v>
      </c>
      <c r="C154" s="5" t="s">
        <v>294</v>
      </c>
      <c r="D154" s="6" t="s">
        <v>67</v>
      </c>
      <c r="E154" s="7">
        <v>3094</v>
      </c>
      <c r="F154" s="118">
        <f t="shared" si="9"/>
        <v>14.48</v>
      </c>
      <c r="G154" s="118">
        <f t="shared" si="10"/>
        <v>44801.120000000003</v>
      </c>
      <c r="H154" s="120"/>
      <c r="I154" s="119">
        <f t="shared" si="8"/>
        <v>14.48</v>
      </c>
      <c r="L154" s="191">
        <v>14.48</v>
      </c>
      <c r="N154" s="125"/>
    </row>
    <row r="155" spans="1:14" s="1" customFormat="1" ht="56.25" x14ac:dyDescent="0.25">
      <c r="A155" s="6" t="s">
        <v>510</v>
      </c>
      <c r="B155" s="6" t="s">
        <v>211</v>
      </c>
      <c r="C155" s="5" t="s">
        <v>342</v>
      </c>
      <c r="D155" s="6" t="s">
        <v>67</v>
      </c>
      <c r="E155" s="7">
        <v>3094</v>
      </c>
      <c r="F155" s="118">
        <f t="shared" si="9"/>
        <v>11.89</v>
      </c>
      <c r="G155" s="118">
        <f t="shared" si="10"/>
        <v>36787.660000000003</v>
      </c>
      <c r="H155" s="120"/>
      <c r="I155" s="119">
        <f t="shared" si="8"/>
        <v>11.89</v>
      </c>
      <c r="L155" s="191">
        <v>11.89</v>
      </c>
      <c r="N155" s="125"/>
    </row>
    <row r="156" spans="1:14" s="1" customFormat="1" ht="22.5" x14ac:dyDescent="0.25">
      <c r="A156" s="6" t="s">
        <v>511</v>
      </c>
      <c r="B156" s="6" t="s">
        <v>212</v>
      </c>
      <c r="C156" s="5" t="s">
        <v>343</v>
      </c>
      <c r="D156" s="6" t="s">
        <v>84</v>
      </c>
      <c r="E156" s="7">
        <v>5227</v>
      </c>
      <c r="F156" s="118">
        <f t="shared" si="9"/>
        <v>14.4</v>
      </c>
      <c r="G156" s="118">
        <f t="shared" si="10"/>
        <v>75268.800000000003</v>
      </c>
      <c r="H156" s="120"/>
      <c r="I156" s="119">
        <f t="shared" si="8"/>
        <v>14.4</v>
      </c>
      <c r="L156" s="191">
        <v>14.4</v>
      </c>
      <c r="N156" s="125"/>
    </row>
    <row r="157" spans="1:14" s="1" customFormat="1" ht="45" x14ac:dyDescent="0.25">
      <c r="A157" s="6" t="s">
        <v>512</v>
      </c>
      <c r="B157" s="6" t="s">
        <v>213</v>
      </c>
      <c r="C157" s="5" t="s">
        <v>344</v>
      </c>
      <c r="D157" s="6" t="s">
        <v>99</v>
      </c>
      <c r="E157" s="7">
        <v>961</v>
      </c>
      <c r="F157" s="118">
        <f t="shared" si="9"/>
        <v>29.22</v>
      </c>
      <c r="G157" s="118">
        <f t="shared" si="10"/>
        <v>28080.42</v>
      </c>
      <c r="H157" s="120"/>
      <c r="I157" s="119">
        <f t="shared" si="8"/>
        <v>29.22</v>
      </c>
      <c r="L157" s="191">
        <v>29.22</v>
      </c>
      <c r="N157" s="125"/>
    </row>
    <row r="158" spans="1:14" s="1" customFormat="1" ht="33.75" x14ac:dyDescent="0.25">
      <c r="A158" s="6" t="s">
        <v>513</v>
      </c>
      <c r="B158" s="6" t="s">
        <v>214</v>
      </c>
      <c r="C158" s="5" t="s">
        <v>345</v>
      </c>
      <c r="D158" s="6" t="s">
        <v>99</v>
      </c>
      <c r="E158" s="7">
        <v>31</v>
      </c>
      <c r="F158" s="118">
        <f t="shared" si="9"/>
        <v>24.79</v>
      </c>
      <c r="G158" s="118">
        <f t="shared" si="10"/>
        <v>768.49</v>
      </c>
      <c r="H158" s="120"/>
      <c r="I158" s="119">
        <f t="shared" si="8"/>
        <v>24.79</v>
      </c>
      <c r="L158" s="191">
        <v>24.79</v>
      </c>
      <c r="N158" s="125"/>
    </row>
    <row r="159" spans="1:14" s="1" customFormat="1" ht="45" x14ac:dyDescent="0.25">
      <c r="A159" s="6" t="s">
        <v>514</v>
      </c>
      <c r="B159" s="6" t="s">
        <v>215</v>
      </c>
      <c r="C159" s="5" t="s">
        <v>346</v>
      </c>
      <c r="D159" s="6" t="s">
        <v>99</v>
      </c>
      <c r="E159" s="7">
        <v>1</v>
      </c>
      <c r="F159" s="118">
        <f t="shared" si="9"/>
        <v>33.83</v>
      </c>
      <c r="G159" s="118">
        <f t="shared" si="10"/>
        <v>33.83</v>
      </c>
      <c r="H159" s="120"/>
      <c r="I159" s="119">
        <f t="shared" si="8"/>
        <v>33.83</v>
      </c>
      <c r="L159" s="191">
        <v>33.83</v>
      </c>
      <c r="N159" s="125"/>
    </row>
    <row r="160" spans="1:14" s="1" customFormat="1" ht="22.5" x14ac:dyDescent="0.25">
      <c r="A160" s="6" t="s">
        <v>515</v>
      </c>
      <c r="B160" s="6" t="s">
        <v>216</v>
      </c>
      <c r="C160" s="5" t="s">
        <v>347</v>
      </c>
      <c r="D160" s="6" t="s">
        <v>293</v>
      </c>
      <c r="E160" s="7">
        <v>1</v>
      </c>
      <c r="F160" s="118">
        <f t="shared" si="9"/>
        <v>29.79</v>
      </c>
      <c r="G160" s="118">
        <f t="shared" si="10"/>
        <v>29.79</v>
      </c>
      <c r="H160" s="120"/>
      <c r="I160" s="119">
        <f t="shared" si="8"/>
        <v>29.79</v>
      </c>
      <c r="L160" s="191">
        <v>29.79</v>
      </c>
      <c r="N160" s="125"/>
    </row>
    <row r="161" spans="1:14" s="1" customFormat="1" ht="33.75" x14ac:dyDescent="0.25">
      <c r="A161" s="6" t="s">
        <v>516</v>
      </c>
      <c r="B161" s="6" t="s">
        <v>217</v>
      </c>
      <c r="C161" s="5" t="s">
        <v>348</v>
      </c>
      <c r="D161" s="6" t="s">
        <v>99</v>
      </c>
      <c r="E161" s="7">
        <v>2</v>
      </c>
      <c r="F161" s="118">
        <f t="shared" si="9"/>
        <v>19.97</v>
      </c>
      <c r="G161" s="118">
        <f t="shared" si="10"/>
        <v>39.94</v>
      </c>
      <c r="H161" s="120"/>
      <c r="I161" s="119">
        <f t="shared" si="8"/>
        <v>19.97</v>
      </c>
      <c r="L161" s="191">
        <v>19.97</v>
      </c>
      <c r="N161" s="125"/>
    </row>
    <row r="162" spans="1:14" s="1" customFormat="1" ht="33.75" x14ac:dyDescent="0.25">
      <c r="A162" s="6" t="s">
        <v>517</v>
      </c>
      <c r="B162" s="6" t="s">
        <v>218</v>
      </c>
      <c r="C162" s="5" t="s">
        <v>349</v>
      </c>
      <c r="D162" s="6" t="s">
        <v>99</v>
      </c>
      <c r="E162" s="7">
        <v>6</v>
      </c>
      <c r="F162" s="118">
        <f t="shared" si="9"/>
        <v>22.38</v>
      </c>
      <c r="G162" s="118">
        <f t="shared" si="10"/>
        <v>134.28</v>
      </c>
      <c r="H162" s="120"/>
      <c r="I162" s="119">
        <f t="shared" si="8"/>
        <v>22.38</v>
      </c>
      <c r="L162" s="191">
        <v>22.38</v>
      </c>
      <c r="N162" s="125"/>
    </row>
    <row r="163" spans="1:14" s="1" customFormat="1" x14ac:dyDescent="0.25">
      <c r="A163" s="27">
        <v>4</v>
      </c>
      <c r="B163" s="27"/>
      <c r="C163" s="28" t="s">
        <v>219</v>
      </c>
      <c r="D163" s="27" t="s">
        <v>239</v>
      </c>
      <c r="E163" s="192">
        <v>0</v>
      </c>
      <c r="F163" s="193">
        <f t="shared" si="9"/>
        <v>0</v>
      </c>
      <c r="G163" s="193">
        <f t="shared" si="10"/>
        <v>0</v>
      </c>
      <c r="H163" s="120">
        <f>SUM(G164:G170)</f>
        <v>35253.579999999994</v>
      </c>
      <c r="I163" s="119">
        <f t="shared" si="8"/>
        <v>0</v>
      </c>
      <c r="L163" s="191">
        <v>0</v>
      </c>
      <c r="N163" s="125"/>
    </row>
    <row r="164" spans="1:14" s="1" customFormat="1" ht="56.25" x14ac:dyDescent="0.25">
      <c r="A164" s="6" t="s">
        <v>518</v>
      </c>
      <c r="B164" s="6" t="s">
        <v>156</v>
      </c>
      <c r="C164" s="5" t="s">
        <v>294</v>
      </c>
      <c r="D164" s="6" t="s">
        <v>67</v>
      </c>
      <c r="E164" s="7">
        <v>52.5</v>
      </c>
      <c r="F164" s="118">
        <f t="shared" si="9"/>
        <v>14.48</v>
      </c>
      <c r="G164" s="118">
        <f t="shared" si="10"/>
        <v>760.2</v>
      </c>
      <c r="H164" s="120"/>
      <c r="I164" s="119">
        <f t="shared" si="8"/>
        <v>14.48</v>
      </c>
      <c r="L164" s="191">
        <v>14.48</v>
      </c>
      <c r="N164" s="125"/>
    </row>
    <row r="165" spans="1:14" s="1" customFormat="1" ht="56.25" x14ac:dyDescent="0.25">
      <c r="A165" s="6" t="s">
        <v>519</v>
      </c>
      <c r="B165" s="6" t="s">
        <v>211</v>
      </c>
      <c r="C165" s="5" t="s">
        <v>342</v>
      </c>
      <c r="D165" s="6" t="s">
        <v>67</v>
      </c>
      <c r="E165" s="7">
        <v>52.5</v>
      </c>
      <c r="F165" s="118">
        <f t="shared" si="9"/>
        <v>11.89</v>
      </c>
      <c r="G165" s="118">
        <f t="shared" si="10"/>
        <v>624.23</v>
      </c>
      <c r="H165" s="120"/>
      <c r="I165" s="119">
        <f t="shared" si="8"/>
        <v>11.89</v>
      </c>
      <c r="L165" s="191">
        <v>11.89</v>
      </c>
      <c r="N165" s="125"/>
    </row>
    <row r="166" spans="1:14" s="1" customFormat="1" ht="45" x14ac:dyDescent="0.25">
      <c r="A166" s="6" t="s">
        <v>520</v>
      </c>
      <c r="B166" s="6" t="s">
        <v>220</v>
      </c>
      <c r="C166" s="5" t="s">
        <v>350</v>
      </c>
      <c r="D166" s="6" t="s">
        <v>99</v>
      </c>
      <c r="E166" s="7">
        <v>35</v>
      </c>
      <c r="F166" s="118">
        <f t="shared" si="9"/>
        <v>233.52</v>
      </c>
      <c r="G166" s="118">
        <f t="shared" si="10"/>
        <v>8173.2</v>
      </c>
      <c r="H166" s="120"/>
      <c r="I166" s="119">
        <f t="shared" si="8"/>
        <v>233.52</v>
      </c>
      <c r="L166" s="191">
        <v>233.52</v>
      </c>
      <c r="N166" s="125"/>
    </row>
    <row r="167" spans="1:14" s="1" customFormat="1" ht="33.75" x14ac:dyDescent="0.25">
      <c r="A167" s="6" t="s">
        <v>521</v>
      </c>
      <c r="B167" s="6" t="s">
        <v>221</v>
      </c>
      <c r="C167" s="5" t="s">
        <v>351</v>
      </c>
      <c r="D167" s="6" t="s">
        <v>99</v>
      </c>
      <c r="E167" s="7">
        <v>35</v>
      </c>
      <c r="F167" s="118">
        <f t="shared" si="9"/>
        <v>10.9</v>
      </c>
      <c r="G167" s="118">
        <f t="shared" si="10"/>
        <v>381.5</v>
      </c>
      <c r="H167" s="120"/>
      <c r="I167" s="119">
        <f t="shared" si="8"/>
        <v>10.9</v>
      </c>
      <c r="L167" s="191">
        <v>10.9</v>
      </c>
      <c r="N167" s="125"/>
    </row>
    <row r="168" spans="1:14" s="1" customFormat="1" ht="22.5" x14ac:dyDescent="0.25">
      <c r="A168" s="6" t="s">
        <v>522</v>
      </c>
      <c r="B168" s="6" t="s">
        <v>222</v>
      </c>
      <c r="C168" s="5" t="s">
        <v>352</v>
      </c>
      <c r="D168" s="6" t="s">
        <v>99</v>
      </c>
      <c r="E168" s="7">
        <v>35</v>
      </c>
      <c r="F168" s="118">
        <f t="shared" si="9"/>
        <v>483.29</v>
      </c>
      <c r="G168" s="118">
        <f t="shared" si="10"/>
        <v>16915.150000000001</v>
      </c>
      <c r="H168" s="120"/>
      <c r="I168" s="119">
        <f t="shared" si="8"/>
        <v>483.29</v>
      </c>
      <c r="L168" s="191">
        <v>483.29</v>
      </c>
      <c r="N168" s="125"/>
    </row>
    <row r="169" spans="1:14" s="1" customFormat="1" ht="22.5" x14ac:dyDescent="0.25">
      <c r="A169" s="6" t="s">
        <v>523</v>
      </c>
      <c r="B169" s="6" t="s">
        <v>223</v>
      </c>
      <c r="C169" s="5" t="s">
        <v>353</v>
      </c>
      <c r="D169" s="6" t="s">
        <v>84</v>
      </c>
      <c r="E169" s="7">
        <v>210</v>
      </c>
      <c r="F169" s="118">
        <f t="shared" si="9"/>
        <v>35.56</v>
      </c>
      <c r="G169" s="118">
        <f t="shared" si="10"/>
        <v>7467.6</v>
      </c>
      <c r="H169" s="120"/>
      <c r="I169" s="119">
        <f t="shared" si="8"/>
        <v>35.56</v>
      </c>
      <c r="L169" s="191">
        <v>35.56</v>
      </c>
      <c r="N169" s="125"/>
    </row>
    <row r="170" spans="1:14" s="1" customFormat="1" ht="33.75" x14ac:dyDescent="0.25">
      <c r="A170" s="6" t="s">
        <v>524</v>
      </c>
      <c r="B170" s="6" t="s">
        <v>224</v>
      </c>
      <c r="C170" s="5" t="s">
        <v>354</v>
      </c>
      <c r="D170" s="6" t="s">
        <v>99</v>
      </c>
      <c r="E170" s="7">
        <v>70</v>
      </c>
      <c r="F170" s="118">
        <f t="shared" si="9"/>
        <v>13.31</v>
      </c>
      <c r="G170" s="118">
        <f t="shared" si="10"/>
        <v>931.7</v>
      </c>
      <c r="H170" s="120"/>
      <c r="I170" s="119">
        <f t="shared" si="8"/>
        <v>13.31</v>
      </c>
      <c r="L170" s="191">
        <v>13.31</v>
      </c>
      <c r="N170" s="125"/>
    </row>
    <row r="171" spans="1:14" s="1" customFormat="1" x14ac:dyDescent="0.25">
      <c r="A171" s="27">
        <v>5</v>
      </c>
      <c r="B171" s="27"/>
      <c r="C171" s="28" t="s">
        <v>225</v>
      </c>
      <c r="D171" s="27" t="s">
        <v>239</v>
      </c>
      <c r="E171" s="192">
        <v>0</v>
      </c>
      <c r="F171" s="193">
        <f t="shared" si="9"/>
        <v>0</v>
      </c>
      <c r="G171" s="193">
        <f t="shared" si="10"/>
        <v>0</v>
      </c>
      <c r="H171" s="120">
        <f>SUM(G172:G186)</f>
        <v>3361.5200000000004</v>
      </c>
      <c r="I171" s="119">
        <f t="shared" si="8"/>
        <v>0</v>
      </c>
      <c r="L171" s="191">
        <v>0</v>
      </c>
      <c r="N171" s="125"/>
    </row>
    <row r="172" spans="1:14" s="1" customFormat="1" x14ac:dyDescent="0.25">
      <c r="A172" s="6" t="s">
        <v>525</v>
      </c>
      <c r="B172" s="6" t="s">
        <v>226</v>
      </c>
      <c r="C172" s="5" t="s">
        <v>355</v>
      </c>
      <c r="D172" s="6" t="s">
        <v>327</v>
      </c>
      <c r="E172" s="7">
        <v>0.8</v>
      </c>
      <c r="F172" s="118">
        <f t="shared" si="9"/>
        <v>11.41</v>
      </c>
      <c r="G172" s="118">
        <f t="shared" si="10"/>
        <v>9.1300000000000008</v>
      </c>
      <c r="H172" s="120"/>
      <c r="I172" s="119">
        <f t="shared" si="8"/>
        <v>11.41</v>
      </c>
      <c r="L172" s="191">
        <v>11.41</v>
      </c>
      <c r="N172" s="125"/>
    </row>
    <row r="173" spans="1:14" s="1" customFormat="1" x14ac:dyDescent="0.25">
      <c r="A173" s="6" t="s">
        <v>526</v>
      </c>
      <c r="B173" s="6" t="s">
        <v>227</v>
      </c>
      <c r="C173" s="5" t="s">
        <v>356</v>
      </c>
      <c r="D173" s="6" t="s">
        <v>293</v>
      </c>
      <c r="E173" s="7">
        <v>4</v>
      </c>
      <c r="F173" s="118">
        <f t="shared" si="9"/>
        <v>10.86</v>
      </c>
      <c r="G173" s="118">
        <f t="shared" si="10"/>
        <v>43.44</v>
      </c>
      <c r="H173" s="120"/>
      <c r="I173" s="119">
        <f t="shared" si="8"/>
        <v>10.86</v>
      </c>
      <c r="L173" s="191">
        <v>10.86</v>
      </c>
      <c r="N173" s="125"/>
    </row>
    <row r="174" spans="1:14" s="1" customFormat="1" x14ac:dyDescent="0.25">
      <c r="A174" s="6" t="s">
        <v>527</v>
      </c>
      <c r="B174" s="6" t="s">
        <v>228</v>
      </c>
      <c r="C174" s="5" t="s">
        <v>357</v>
      </c>
      <c r="D174" s="6" t="s">
        <v>293</v>
      </c>
      <c r="E174" s="7">
        <v>4</v>
      </c>
      <c r="F174" s="118">
        <f t="shared" si="9"/>
        <v>77.239999999999995</v>
      </c>
      <c r="G174" s="118">
        <f t="shared" si="10"/>
        <v>308.95999999999998</v>
      </c>
      <c r="H174" s="120"/>
      <c r="I174" s="119">
        <f t="shared" si="8"/>
        <v>77.239999999999995</v>
      </c>
      <c r="L174" s="191">
        <v>77.239999999999995</v>
      </c>
      <c r="N174" s="125"/>
    </row>
    <row r="175" spans="1:14" s="1" customFormat="1" ht="22.5" x14ac:dyDescent="0.25">
      <c r="A175" s="6" t="s">
        <v>528</v>
      </c>
      <c r="B175" s="6" t="s">
        <v>229</v>
      </c>
      <c r="C175" s="5" t="s">
        <v>358</v>
      </c>
      <c r="D175" s="6" t="s">
        <v>293</v>
      </c>
      <c r="E175" s="7">
        <v>2</v>
      </c>
      <c r="F175" s="118">
        <f t="shared" si="9"/>
        <v>106.76</v>
      </c>
      <c r="G175" s="118">
        <f t="shared" si="10"/>
        <v>213.52</v>
      </c>
      <c r="H175" s="120"/>
      <c r="I175" s="119">
        <f t="shared" si="8"/>
        <v>106.76</v>
      </c>
      <c r="L175" s="191">
        <v>106.76</v>
      </c>
      <c r="N175" s="125"/>
    </row>
    <row r="176" spans="1:14" s="1" customFormat="1" ht="33.75" x14ac:dyDescent="0.25">
      <c r="A176" s="6" t="s">
        <v>529</v>
      </c>
      <c r="B176" s="6" t="s">
        <v>230</v>
      </c>
      <c r="C176" s="5" t="s">
        <v>359</v>
      </c>
      <c r="D176" s="6" t="s">
        <v>293</v>
      </c>
      <c r="E176" s="7">
        <v>2</v>
      </c>
      <c r="F176" s="118">
        <f t="shared" si="9"/>
        <v>4.9000000000000004</v>
      </c>
      <c r="G176" s="118">
        <f t="shared" si="10"/>
        <v>9.8000000000000007</v>
      </c>
      <c r="H176" s="120"/>
      <c r="I176" s="119">
        <f t="shared" si="8"/>
        <v>4.9000000000000004</v>
      </c>
      <c r="L176" s="191">
        <v>4.9000000000000004</v>
      </c>
      <c r="N176" s="125"/>
    </row>
    <row r="177" spans="1:14" s="1" customFormat="1" ht="22.5" x14ac:dyDescent="0.25">
      <c r="A177" s="6" t="s">
        <v>530</v>
      </c>
      <c r="B177" s="6" t="s">
        <v>231</v>
      </c>
      <c r="C177" s="5" t="s">
        <v>360</v>
      </c>
      <c r="D177" s="6" t="s">
        <v>92</v>
      </c>
      <c r="E177" s="7">
        <v>2</v>
      </c>
      <c r="F177" s="118">
        <f t="shared" si="9"/>
        <v>273.42</v>
      </c>
      <c r="G177" s="118">
        <f t="shared" si="10"/>
        <v>546.84</v>
      </c>
      <c r="H177" s="120"/>
      <c r="I177" s="119">
        <f t="shared" si="8"/>
        <v>273.42</v>
      </c>
      <c r="L177" s="191">
        <v>273.42</v>
      </c>
      <c r="N177" s="125"/>
    </row>
    <row r="178" spans="1:14" s="1" customFormat="1" ht="22.5" x14ac:dyDescent="0.25">
      <c r="A178" s="6" t="s">
        <v>531</v>
      </c>
      <c r="B178" s="6" t="s">
        <v>232</v>
      </c>
      <c r="C178" s="5" t="s">
        <v>361</v>
      </c>
      <c r="D178" s="6" t="s">
        <v>362</v>
      </c>
      <c r="E178" s="7">
        <v>8</v>
      </c>
      <c r="F178" s="118">
        <f t="shared" si="9"/>
        <v>44.14</v>
      </c>
      <c r="G178" s="118">
        <f t="shared" si="10"/>
        <v>353.12</v>
      </c>
      <c r="H178" s="120"/>
      <c r="I178" s="119">
        <f t="shared" si="8"/>
        <v>44.14</v>
      </c>
      <c r="L178" s="191">
        <v>44.14</v>
      </c>
      <c r="N178" s="125"/>
    </row>
    <row r="179" spans="1:14" s="1" customFormat="1" ht="22.5" x14ac:dyDescent="0.25">
      <c r="A179" s="6" t="s">
        <v>532</v>
      </c>
      <c r="B179" s="6" t="s">
        <v>233</v>
      </c>
      <c r="C179" s="5" t="s">
        <v>363</v>
      </c>
      <c r="D179" s="6" t="s">
        <v>362</v>
      </c>
      <c r="E179" s="7">
        <v>8</v>
      </c>
      <c r="F179" s="118">
        <f t="shared" si="9"/>
        <v>36.07</v>
      </c>
      <c r="G179" s="118">
        <f t="shared" si="10"/>
        <v>288.56</v>
      </c>
      <c r="H179" s="120"/>
      <c r="I179" s="119">
        <f t="shared" si="8"/>
        <v>36.07</v>
      </c>
      <c r="L179" s="191">
        <v>36.07</v>
      </c>
      <c r="N179" s="125"/>
    </row>
    <row r="180" spans="1:14" s="1" customFormat="1" x14ac:dyDescent="0.25">
      <c r="A180" s="6" t="s">
        <v>533</v>
      </c>
      <c r="B180" s="6" t="s">
        <v>234</v>
      </c>
      <c r="C180" s="5" t="s">
        <v>364</v>
      </c>
      <c r="D180" s="6" t="s">
        <v>67</v>
      </c>
      <c r="E180" s="7">
        <v>1.4</v>
      </c>
      <c r="F180" s="118">
        <f t="shared" si="9"/>
        <v>137.69999999999999</v>
      </c>
      <c r="G180" s="118">
        <f t="shared" si="10"/>
        <v>192.78</v>
      </c>
      <c r="H180" s="120"/>
      <c r="I180" s="119">
        <f t="shared" si="8"/>
        <v>137.69999999999999</v>
      </c>
      <c r="L180" s="191">
        <v>137.69999999999999</v>
      </c>
      <c r="N180" s="125"/>
    </row>
    <row r="181" spans="1:14" s="1" customFormat="1" ht="45" x14ac:dyDescent="0.25">
      <c r="A181" s="6" t="s">
        <v>534</v>
      </c>
      <c r="B181" s="6" t="s">
        <v>235</v>
      </c>
      <c r="C181" s="5" t="s">
        <v>365</v>
      </c>
      <c r="D181" s="6" t="s">
        <v>66</v>
      </c>
      <c r="E181" s="7">
        <v>4</v>
      </c>
      <c r="F181" s="118">
        <f t="shared" si="9"/>
        <v>210.77</v>
      </c>
      <c r="G181" s="118">
        <f t="shared" si="10"/>
        <v>843.08</v>
      </c>
      <c r="H181" s="120"/>
      <c r="I181" s="119">
        <f t="shared" si="8"/>
        <v>210.77</v>
      </c>
      <c r="L181" s="191">
        <v>210.77</v>
      </c>
      <c r="N181" s="125"/>
    </row>
    <row r="182" spans="1:14" s="1" customFormat="1" ht="33.75" x14ac:dyDescent="0.25">
      <c r="A182" s="6" t="s">
        <v>535</v>
      </c>
      <c r="B182" s="6" t="s">
        <v>236</v>
      </c>
      <c r="C182" s="5" t="s">
        <v>366</v>
      </c>
      <c r="D182" s="6" t="s">
        <v>66</v>
      </c>
      <c r="E182" s="7">
        <v>3.04</v>
      </c>
      <c r="F182" s="118">
        <f t="shared" si="9"/>
        <v>7.2</v>
      </c>
      <c r="G182" s="118">
        <f t="shared" si="10"/>
        <v>21.89</v>
      </c>
      <c r="H182" s="120"/>
      <c r="I182" s="119">
        <f t="shared" si="8"/>
        <v>7.2</v>
      </c>
      <c r="L182" s="191">
        <v>7.2</v>
      </c>
      <c r="N182" s="125"/>
    </row>
    <row r="183" spans="1:14" s="1" customFormat="1" ht="45" x14ac:dyDescent="0.25">
      <c r="A183" s="6" t="s">
        <v>536</v>
      </c>
      <c r="B183" s="6" t="s">
        <v>237</v>
      </c>
      <c r="C183" s="5" t="s">
        <v>367</v>
      </c>
      <c r="D183" s="6" t="s">
        <v>66</v>
      </c>
      <c r="E183" s="7">
        <v>3.04</v>
      </c>
      <c r="F183" s="118">
        <f t="shared" si="9"/>
        <v>62.51</v>
      </c>
      <c r="G183" s="118">
        <f t="shared" si="10"/>
        <v>190.03</v>
      </c>
      <c r="H183" s="120"/>
      <c r="I183" s="119">
        <f t="shared" si="8"/>
        <v>62.51</v>
      </c>
      <c r="L183" s="191">
        <v>62.51</v>
      </c>
      <c r="N183" s="125"/>
    </row>
    <row r="184" spans="1:14" s="1" customFormat="1" ht="33.75" x14ac:dyDescent="0.25">
      <c r="A184" s="6" t="s">
        <v>537</v>
      </c>
      <c r="B184" s="6" t="s">
        <v>192</v>
      </c>
      <c r="C184" s="5" t="s">
        <v>329</v>
      </c>
      <c r="D184" s="6" t="s">
        <v>67</v>
      </c>
      <c r="E184" s="7">
        <v>0.04</v>
      </c>
      <c r="F184" s="118">
        <f t="shared" si="9"/>
        <v>188.2</v>
      </c>
      <c r="G184" s="118">
        <f t="shared" si="10"/>
        <v>7.53</v>
      </c>
      <c r="H184" s="120"/>
      <c r="I184" s="119">
        <f t="shared" si="8"/>
        <v>188.2</v>
      </c>
      <c r="L184" s="191">
        <v>188.2</v>
      </c>
      <c r="N184" s="125"/>
    </row>
    <row r="185" spans="1:14" s="1" customFormat="1" ht="22.5" x14ac:dyDescent="0.25">
      <c r="A185" s="6" t="s">
        <v>538</v>
      </c>
      <c r="B185" s="6" t="s">
        <v>149</v>
      </c>
      <c r="C185" s="5" t="s">
        <v>288</v>
      </c>
      <c r="D185" s="6" t="s">
        <v>67</v>
      </c>
      <c r="E185" s="7">
        <v>0.52</v>
      </c>
      <c r="F185" s="118">
        <f t="shared" si="9"/>
        <v>40.04</v>
      </c>
      <c r="G185" s="118">
        <f t="shared" si="10"/>
        <v>20.82</v>
      </c>
      <c r="H185" s="120"/>
      <c r="I185" s="119">
        <f t="shared" si="8"/>
        <v>40.04</v>
      </c>
      <c r="L185" s="191">
        <v>40.04</v>
      </c>
      <c r="N185" s="125"/>
    </row>
    <row r="186" spans="1:14" s="1" customFormat="1" ht="33.75" x14ac:dyDescent="0.25">
      <c r="A186" s="6" t="s">
        <v>539</v>
      </c>
      <c r="B186" s="6" t="s">
        <v>238</v>
      </c>
      <c r="C186" s="5" t="s">
        <v>368</v>
      </c>
      <c r="D186" s="6" t="s">
        <v>67</v>
      </c>
      <c r="E186" s="7">
        <v>0.09</v>
      </c>
      <c r="F186" s="118">
        <f t="shared" si="9"/>
        <v>3466.84</v>
      </c>
      <c r="G186" s="118">
        <f t="shared" si="10"/>
        <v>312.02</v>
      </c>
      <c r="H186" s="120"/>
      <c r="I186" s="119">
        <f t="shared" si="8"/>
        <v>3466.84</v>
      </c>
      <c r="L186" s="191">
        <v>3466.84</v>
      </c>
      <c r="N186" s="125"/>
    </row>
    <row r="187" spans="1:14" s="1" customFormat="1" x14ac:dyDescent="0.25">
      <c r="A187" s="142"/>
      <c r="B187" s="142"/>
      <c r="C187" s="142"/>
      <c r="D187" s="142"/>
      <c r="E187" s="142"/>
      <c r="F187" s="142"/>
      <c r="G187" s="143"/>
      <c r="I187" s="88"/>
      <c r="L187" s="11"/>
    </row>
    <row r="188" spans="1:14" x14ac:dyDescent="0.25">
      <c r="A188" s="129" t="s">
        <v>4</v>
      </c>
      <c r="B188" s="129"/>
      <c r="C188" s="129"/>
      <c r="D188" s="129"/>
      <c r="E188" s="129"/>
      <c r="F188" s="129"/>
      <c r="G188" s="8">
        <f>SUM(G11:G186)</f>
        <v>456065.64000000007</v>
      </c>
      <c r="H188" s="121"/>
    </row>
    <row r="189" spans="1:14" x14ac:dyDescent="0.25">
      <c r="A189" s="25"/>
      <c r="B189" s="25"/>
      <c r="C189" s="25"/>
      <c r="D189" s="25"/>
      <c r="E189" s="122" t="s">
        <v>85</v>
      </c>
      <c r="F189" s="25"/>
      <c r="G189" s="25"/>
    </row>
    <row r="190" spans="1:14" ht="15" customHeight="1" x14ac:dyDescent="0.25">
      <c r="A190" s="131" t="s">
        <v>540</v>
      </c>
      <c r="B190" s="131"/>
      <c r="C190" s="131"/>
      <c r="D190" s="131"/>
      <c r="E190" s="131"/>
      <c r="F190" s="131"/>
      <c r="G190" s="131"/>
    </row>
    <row r="191" spans="1:14" x14ac:dyDescent="0.25">
      <c r="A191" s="25"/>
      <c r="B191" s="25"/>
      <c r="C191" s="25"/>
      <c r="D191" s="25"/>
      <c r="E191" s="25"/>
      <c r="F191" s="25"/>
      <c r="G191" s="25"/>
    </row>
    <row r="192" spans="1:14" x14ac:dyDescent="0.25">
      <c r="A192" s="25"/>
      <c r="B192" s="25"/>
      <c r="C192" s="25"/>
      <c r="D192" s="25"/>
      <c r="E192" s="25"/>
      <c r="F192" s="25"/>
      <c r="G192" s="25"/>
    </row>
    <row r="193" spans="1:7" x14ac:dyDescent="0.25">
      <c r="A193" s="25"/>
      <c r="B193" s="25"/>
      <c r="C193" s="25"/>
      <c r="D193" s="25"/>
      <c r="E193" s="25"/>
      <c r="F193" s="25"/>
      <c r="G193" s="25"/>
    </row>
    <row r="194" spans="1:7" x14ac:dyDescent="0.25">
      <c r="A194" s="25"/>
      <c r="B194" s="25"/>
      <c r="C194" s="25"/>
      <c r="D194" s="25"/>
      <c r="E194" s="25"/>
      <c r="F194" s="25"/>
      <c r="G194" s="25"/>
    </row>
    <row r="195" spans="1:7" x14ac:dyDescent="0.25">
      <c r="A195" s="25"/>
      <c r="B195" s="25"/>
      <c r="C195" s="25"/>
      <c r="D195" s="25"/>
      <c r="E195" s="25"/>
      <c r="F195" s="25"/>
      <c r="G195" s="25"/>
    </row>
    <row r="196" spans="1:7" x14ac:dyDescent="0.25">
      <c r="A196" s="25"/>
      <c r="B196" s="25"/>
      <c r="C196" s="25"/>
      <c r="D196" s="25"/>
      <c r="E196" s="25"/>
      <c r="F196" s="25"/>
      <c r="G196" s="25"/>
    </row>
    <row r="197" spans="1:7" x14ac:dyDescent="0.25">
      <c r="A197" s="25"/>
      <c r="B197" s="25"/>
      <c r="C197" s="25"/>
      <c r="D197" s="25"/>
      <c r="E197" s="25"/>
      <c r="F197" s="25"/>
      <c r="G197" s="25"/>
    </row>
  </sheetData>
  <sheetProtection algorithmName="SHA-512" hashValue="BT0MIBDeN1U5nqduosrLZjq5TZWdifbTrMKjC8w4vmExAyyY+36tDX27t/hMyGE6PCNHOqrkFx/OHLlGwvOp5A==" saltValue="4X7QoECqGMYPk+xnjUzaQQ==" spinCount="100000" sheet="1" objects="1" scenarios="1" selectLockedCells="1"/>
  <mergeCells count="8">
    <mergeCell ref="A188:F188"/>
    <mergeCell ref="A7:G7"/>
    <mergeCell ref="A190:G190"/>
    <mergeCell ref="K1:K9"/>
    <mergeCell ref="I2:I6"/>
    <mergeCell ref="A8:G8"/>
    <mergeCell ref="A9:G9"/>
    <mergeCell ref="A187:G187"/>
  </mergeCells>
  <phoneticPr fontId="27" type="noConversion"/>
  <dataValidations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187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Q57"/>
  <sheetViews>
    <sheetView topLeftCell="A13" workbookViewId="0">
      <selection activeCell="K49" sqref="K49"/>
    </sheetView>
  </sheetViews>
  <sheetFormatPr defaultRowHeight="15" x14ac:dyDescent="0.25"/>
  <cols>
    <col min="1" max="1" width="7.42578125" customWidth="1"/>
    <col min="2" max="2" width="52.28515625" customWidth="1"/>
    <col min="3" max="3" width="11.42578125" bestFit="1" customWidth="1"/>
    <col min="4" max="4" width="7.85546875" customWidth="1"/>
    <col min="5" max="16" width="7" bestFit="1" customWidth="1"/>
    <col min="17" max="17" width="7" customWidth="1"/>
    <col min="19" max="19" width="53.5703125" bestFit="1" customWidth="1"/>
  </cols>
  <sheetData>
    <row r="9" spans="1:17" ht="19.5" x14ac:dyDescent="0.25">
      <c r="A9" s="155" t="s">
        <v>21</v>
      </c>
      <c r="B9" s="155"/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86"/>
    </row>
    <row r="10" spans="1:17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x14ac:dyDescent="0.25">
      <c r="A11" s="156" t="str">
        <f>ORÇAMENTO!A7</f>
        <v>OBJETO: REDE DE ABASTECIMENTO DE ÁGUA - RESERVA INDÍGENA DE PASSO LISO - CORONEL VIVIDA-PR</v>
      </c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89"/>
    </row>
    <row r="12" spans="1:17" x14ac:dyDescent="0.25">
      <c r="A12" s="156" t="str">
        <f>ORÇAMENTO!A8</f>
        <v>Localização: Reserva Indígena de Passo Liso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89"/>
    </row>
    <row r="13" spans="1:17" x14ac:dyDescent="0.25">
      <c r="A13" s="156" t="s">
        <v>22</v>
      </c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4"/>
    </row>
    <row r="14" spans="1:17" ht="15.75" thickBot="1" x14ac:dyDescent="0.3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5"/>
      <c r="L14" s="15"/>
      <c r="M14" s="15"/>
      <c r="N14" s="15"/>
      <c r="O14" s="15"/>
      <c r="P14" s="15"/>
      <c r="Q14" s="15"/>
    </row>
    <row r="15" spans="1:17" x14ac:dyDescent="0.25">
      <c r="A15" s="145" t="s">
        <v>9</v>
      </c>
      <c r="B15" s="144" t="s">
        <v>23</v>
      </c>
      <c r="C15" s="148" t="s">
        <v>24</v>
      </c>
      <c r="D15" s="123" t="s">
        <v>28</v>
      </c>
      <c r="E15" s="144" t="s">
        <v>10</v>
      </c>
      <c r="F15" s="144"/>
      <c r="G15" s="144" t="s">
        <v>11</v>
      </c>
      <c r="H15" s="144"/>
      <c r="I15" s="144" t="s">
        <v>12</v>
      </c>
      <c r="J15" s="144"/>
      <c r="K15" s="144" t="s">
        <v>13</v>
      </c>
      <c r="L15" s="144"/>
      <c r="M15" s="144" t="s">
        <v>14</v>
      </c>
      <c r="N15" s="144"/>
      <c r="O15" s="144" t="s">
        <v>15</v>
      </c>
      <c r="P15" s="153"/>
      <c r="Q15" s="90"/>
    </row>
    <row r="16" spans="1:17" x14ac:dyDescent="0.25">
      <c r="A16" s="146"/>
      <c r="B16" s="147"/>
      <c r="C16" s="149"/>
      <c r="D16" s="124" t="s">
        <v>29</v>
      </c>
      <c r="E16" s="16" t="s">
        <v>16</v>
      </c>
      <c r="F16" s="17" t="s">
        <v>17</v>
      </c>
      <c r="G16" s="16" t="s">
        <v>16</v>
      </c>
      <c r="H16" s="17" t="s">
        <v>17</v>
      </c>
      <c r="I16" s="16" t="s">
        <v>16</v>
      </c>
      <c r="J16" s="17" t="s">
        <v>17</v>
      </c>
      <c r="K16" s="16" t="s">
        <v>16</v>
      </c>
      <c r="L16" s="17" t="s">
        <v>17</v>
      </c>
      <c r="M16" s="16" t="s">
        <v>16</v>
      </c>
      <c r="N16" s="17" t="s">
        <v>17</v>
      </c>
      <c r="O16" s="16" t="s">
        <v>16</v>
      </c>
      <c r="P16" s="110" t="s">
        <v>17</v>
      </c>
      <c r="Q16" s="90"/>
    </row>
    <row r="17" spans="1:17" ht="16.5" customHeight="1" x14ac:dyDescent="0.25">
      <c r="A17" s="194">
        <f>ORÇAMENTO!A11</f>
        <v>1</v>
      </c>
      <c r="B17" s="195" t="str">
        <f>ORÇAMENTO!C11</f>
        <v>1 - POÇO (C.S.B.) E ABRIGO DO QUADRO DE COMANDO</v>
      </c>
      <c r="C17" s="19"/>
      <c r="D17" s="2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12"/>
      <c r="Q17" s="91"/>
    </row>
    <row r="18" spans="1:17" ht="16.5" customHeight="1" x14ac:dyDescent="0.25">
      <c r="A18" s="111" t="s">
        <v>86</v>
      </c>
      <c r="B18" s="18" t="str">
        <f>ORÇAMENTO!C12</f>
        <v xml:space="preserve">CSB - Serviços Preliminares </v>
      </c>
      <c r="C18" s="19">
        <f>ORÇAMENTO!H12</f>
        <v>7197.92</v>
      </c>
      <c r="D18" s="29">
        <f t="shared" ref="D18:D42" si="0">((C18*100)/$C$45)/100</f>
        <v>1.5782640411147832E-2</v>
      </c>
      <c r="E18" s="20">
        <v>100</v>
      </c>
      <c r="F18" s="19">
        <f t="shared" ref="F18:F40" si="1">E18</f>
        <v>100</v>
      </c>
      <c r="G18" s="20"/>
      <c r="H18" s="19">
        <f t="shared" ref="H18:H40" si="2">F18+G18</f>
        <v>100</v>
      </c>
      <c r="I18" s="20"/>
      <c r="J18" s="19">
        <f t="shared" ref="J17:J40" si="3">H18+I18</f>
        <v>100</v>
      </c>
      <c r="K18" s="20"/>
      <c r="L18" s="19">
        <f t="shared" ref="L17:L40" si="4">J18+K18</f>
        <v>100</v>
      </c>
      <c r="M18" s="20"/>
      <c r="N18" s="19">
        <f t="shared" ref="N17:N40" si="5">L18+M18</f>
        <v>100</v>
      </c>
      <c r="O18" s="20"/>
      <c r="P18" s="112">
        <f t="shared" ref="P17:P40" si="6">N18+O18</f>
        <v>100</v>
      </c>
      <c r="Q18" s="91"/>
    </row>
    <row r="19" spans="1:17" ht="16.5" customHeight="1" x14ac:dyDescent="0.25">
      <c r="A19" s="111" t="s">
        <v>87</v>
      </c>
      <c r="B19" s="18" t="str">
        <f>ORÇAMENTO!C16</f>
        <v>CSB - Abrigo para quadro de comando e dosador de cloro</v>
      </c>
      <c r="C19" s="19">
        <f>ORÇAMENTO!H16</f>
        <v>11987.76</v>
      </c>
      <c r="D19" s="29">
        <f t="shared" si="0"/>
        <v>2.6285163688279611E-2</v>
      </c>
      <c r="E19" s="20">
        <v>100</v>
      </c>
      <c r="F19" s="19">
        <f t="shared" si="1"/>
        <v>100</v>
      </c>
      <c r="G19" s="20"/>
      <c r="H19" s="19">
        <f t="shared" si="2"/>
        <v>100</v>
      </c>
      <c r="I19" s="20"/>
      <c r="J19" s="19">
        <f t="shared" si="3"/>
        <v>100</v>
      </c>
      <c r="K19" s="20"/>
      <c r="L19" s="19">
        <f t="shared" si="4"/>
        <v>100</v>
      </c>
      <c r="M19" s="20"/>
      <c r="N19" s="19">
        <f t="shared" si="5"/>
        <v>100</v>
      </c>
      <c r="O19" s="20"/>
      <c r="P19" s="112">
        <f t="shared" si="6"/>
        <v>100</v>
      </c>
      <c r="Q19" s="91"/>
    </row>
    <row r="20" spans="1:17" ht="16.5" customHeight="1" x14ac:dyDescent="0.25">
      <c r="A20" s="111" t="s">
        <v>88</v>
      </c>
      <c r="B20" s="18" t="str">
        <f>ORÇAMENTO!C40</f>
        <v>CSB - Execução do poço</v>
      </c>
      <c r="C20" s="19">
        <f>ORÇAMENTO!H40</f>
        <v>88177.17</v>
      </c>
      <c r="D20" s="29">
        <f t="shared" si="0"/>
        <v>0.19334315560365389</v>
      </c>
      <c r="E20" s="20">
        <v>100</v>
      </c>
      <c r="F20" s="19">
        <f t="shared" si="1"/>
        <v>100</v>
      </c>
      <c r="G20" s="20"/>
      <c r="H20" s="19">
        <f t="shared" si="2"/>
        <v>100</v>
      </c>
      <c r="I20" s="20"/>
      <c r="J20" s="19">
        <f t="shared" si="3"/>
        <v>100</v>
      </c>
      <c r="K20" s="20"/>
      <c r="L20" s="19">
        <f t="shared" si="4"/>
        <v>100</v>
      </c>
      <c r="M20" s="20"/>
      <c r="N20" s="19">
        <f t="shared" si="5"/>
        <v>100</v>
      </c>
      <c r="O20" s="20"/>
      <c r="P20" s="112">
        <f t="shared" si="6"/>
        <v>100</v>
      </c>
      <c r="Q20" s="91"/>
    </row>
    <row r="21" spans="1:17" ht="16.5" customHeight="1" x14ac:dyDescent="0.25">
      <c r="A21" s="111" t="s">
        <v>89</v>
      </c>
      <c r="B21" s="18" t="str">
        <f>ORÇAMENTO!C58</f>
        <v>CSB - Bloco de ancoragem recalque</v>
      </c>
      <c r="C21" s="19">
        <f>ORÇAMENTO!H58</f>
        <v>633.66999999999996</v>
      </c>
      <c r="D21" s="29">
        <f t="shared" si="0"/>
        <v>1.3894271885950449E-3</v>
      </c>
      <c r="E21" s="20">
        <v>100</v>
      </c>
      <c r="F21" s="19">
        <f t="shared" si="1"/>
        <v>100</v>
      </c>
      <c r="G21" s="20"/>
      <c r="H21" s="19">
        <f t="shared" si="2"/>
        <v>100</v>
      </c>
      <c r="I21" s="20"/>
      <c r="J21" s="19">
        <f t="shared" si="3"/>
        <v>100</v>
      </c>
      <c r="K21" s="20"/>
      <c r="L21" s="19">
        <f t="shared" si="4"/>
        <v>100</v>
      </c>
      <c r="M21" s="20"/>
      <c r="N21" s="19">
        <f t="shared" si="5"/>
        <v>100</v>
      </c>
      <c r="O21" s="20"/>
      <c r="P21" s="112">
        <f t="shared" si="6"/>
        <v>100</v>
      </c>
      <c r="Q21" s="91"/>
    </row>
    <row r="22" spans="1:17" ht="16.5" customHeight="1" x14ac:dyDescent="0.25">
      <c r="A22" s="111" t="s">
        <v>90</v>
      </c>
      <c r="B22" s="18" t="str">
        <f>ORÇAMENTO!C64</f>
        <v>CSB - DOSADOR DE CLORO</v>
      </c>
      <c r="C22" s="19">
        <f>ORÇAMENTO!H64</f>
        <v>939.95</v>
      </c>
      <c r="D22" s="29">
        <f t="shared" si="0"/>
        <v>2.0609971845280866E-3</v>
      </c>
      <c r="E22" s="20">
        <v>100</v>
      </c>
      <c r="F22" s="19">
        <f t="shared" si="1"/>
        <v>100</v>
      </c>
      <c r="G22" s="20"/>
      <c r="H22" s="19">
        <f t="shared" si="2"/>
        <v>100</v>
      </c>
      <c r="I22" s="20"/>
      <c r="J22" s="19">
        <f t="shared" si="3"/>
        <v>100</v>
      </c>
      <c r="K22" s="20"/>
      <c r="L22" s="19">
        <f t="shared" si="4"/>
        <v>100</v>
      </c>
      <c r="M22" s="20"/>
      <c r="N22" s="19">
        <f t="shared" si="5"/>
        <v>100</v>
      </c>
      <c r="O22" s="20"/>
      <c r="P22" s="112">
        <f t="shared" si="6"/>
        <v>100</v>
      </c>
      <c r="Q22" s="91"/>
    </row>
    <row r="23" spans="1:17" ht="16.5" customHeight="1" x14ac:dyDescent="0.25">
      <c r="A23" s="111" t="s">
        <v>91</v>
      </c>
      <c r="B23" s="18" t="str">
        <f>ORÇAMENTO!C66</f>
        <v>CSB - Entrada de energia - Casa de Química</v>
      </c>
      <c r="C23" s="19">
        <f>ORÇAMENTO!H66</f>
        <v>12566.369999999999</v>
      </c>
      <c r="D23" s="29">
        <f t="shared" si="0"/>
        <v>2.7553862641351359E-2</v>
      </c>
      <c r="E23" s="20">
        <v>100</v>
      </c>
      <c r="F23" s="19">
        <f t="shared" si="1"/>
        <v>100</v>
      </c>
      <c r="G23" s="20"/>
      <c r="H23" s="19">
        <f t="shared" si="2"/>
        <v>100</v>
      </c>
      <c r="I23" s="20"/>
      <c r="J23" s="19">
        <f t="shared" si="3"/>
        <v>100</v>
      </c>
      <c r="K23" s="20"/>
      <c r="L23" s="19">
        <f t="shared" si="4"/>
        <v>100</v>
      </c>
      <c r="M23" s="20"/>
      <c r="N23" s="19">
        <f t="shared" si="5"/>
        <v>100</v>
      </c>
      <c r="O23" s="20"/>
      <c r="P23" s="112">
        <f t="shared" si="6"/>
        <v>100</v>
      </c>
      <c r="Q23" s="91"/>
    </row>
    <row r="24" spans="1:17" ht="16.5" customHeight="1" x14ac:dyDescent="0.25">
      <c r="A24" s="111" t="s">
        <v>95</v>
      </c>
      <c r="B24" s="18" t="str">
        <f>ORÇAMENTO!C74</f>
        <v>CSB - Instalação elétrica - abrigo do quadro de comando</v>
      </c>
      <c r="C24" s="19">
        <f>ORÇAMENTO!H74</f>
        <v>1107.6600000000001</v>
      </c>
      <c r="D24" s="29">
        <f t="shared" si="0"/>
        <v>2.4287293381715842E-3</v>
      </c>
      <c r="E24" s="20">
        <v>100</v>
      </c>
      <c r="F24" s="19">
        <f t="shared" si="1"/>
        <v>100</v>
      </c>
      <c r="G24" s="20"/>
      <c r="H24" s="19">
        <f t="shared" si="2"/>
        <v>100</v>
      </c>
      <c r="I24" s="20"/>
      <c r="J24" s="19">
        <f t="shared" si="3"/>
        <v>100</v>
      </c>
      <c r="K24" s="20"/>
      <c r="L24" s="19">
        <f t="shared" si="4"/>
        <v>100</v>
      </c>
      <c r="M24" s="20"/>
      <c r="N24" s="19">
        <f t="shared" si="5"/>
        <v>100</v>
      </c>
      <c r="O24" s="20"/>
      <c r="P24" s="112">
        <f t="shared" si="6"/>
        <v>100</v>
      </c>
      <c r="Q24" s="91"/>
    </row>
    <row r="25" spans="1:17" ht="16.5" customHeight="1" x14ac:dyDescent="0.25">
      <c r="A25" s="111" t="s">
        <v>96</v>
      </c>
      <c r="B25" s="18" t="str">
        <f>ORÇAMENTO!C88</f>
        <v>CSB - Fechamento em alambrado</v>
      </c>
      <c r="C25" s="19">
        <f>ORÇAMENTO!H88</f>
        <v>14328.94</v>
      </c>
      <c r="D25" s="29">
        <f t="shared" si="0"/>
        <v>3.1418591411534531E-2</v>
      </c>
      <c r="E25" s="20">
        <v>100</v>
      </c>
      <c r="F25" s="19">
        <f t="shared" si="1"/>
        <v>100</v>
      </c>
      <c r="G25" s="20"/>
      <c r="H25" s="19">
        <f t="shared" si="2"/>
        <v>100</v>
      </c>
      <c r="I25" s="20"/>
      <c r="J25" s="19">
        <f t="shared" si="3"/>
        <v>100</v>
      </c>
      <c r="K25" s="20"/>
      <c r="L25" s="19">
        <f t="shared" si="4"/>
        <v>100</v>
      </c>
      <c r="M25" s="20"/>
      <c r="N25" s="19">
        <f t="shared" si="5"/>
        <v>100</v>
      </c>
      <c r="O25" s="20"/>
      <c r="P25" s="112">
        <f t="shared" si="6"/>
        <v>100</v>
      </c>
      <c r="Q25" s="91"/>
    </row>
    <row r="26" spans="1:17" ht="16.5" customHeight="1" x14ac:dyDescent="0.25">
      <c r="A26" s="111" t="s">
        <v>97</v>
      </c>
      <c r="B26" s="18" t="str">
        <f>ORÇAMENTO!C109</f>
        <v>CSB - Pátio em brita</v>
      </c>
      <c r="C26" s="19">
        <f>ORÇAMENTO!H109</f>
        <v>1204.08</v>
      </c>
      <c r="D26" s="29">
        <f t="shared" si="0"/>
        <v>2.6401462736811306E-3</v>
      </c>
      <c r="E26" s="20">
        <v>100</v>
      </c>
      <c r="F26" s="19">
        <f t="shared" si="1"/>
        <v>100</v>
      </c>
      <c r="G26" s="20"/>
      <c r="H26" s="19">
        <f t="shared" si="2"/>
        <v>100</v>
      </c>
      <c r="I26" s="20"/>
      <c r="J26" s="19">
        <f t="shared" si="3"/>
        <v>100</v>
      </c>
      <c r="K26" s="20"/>
      <c r="L26" s="19">
        <f t="shared" si="4"/>
        <v>100</v>
      </c>
      <c r="M26" s="20"/>
      <c r="N26" s="19">
        <f t="shared" si="5"/>
        <v>100</v>
      </c>
      <c r="O26" s="20"/>
      <c r="P26" s="112">
        <f t="shared" si="6"/>
        <v>100</v>
      </c>
      <c r="Q26" s="91"/>
    </row>
    <row r="27" spans="1:17" ht="16.5" customHeight="1" x14ac:dyDescent="0.25">
      <c r="A27" s="194">
        <v>2</v>
      </c>
      <c r="B27" s="195" t="str">
        <f>ORÇAMENTO!C112</f>
        <v>2- RESERVATÓRIO ELEVADO REE</v>
      </c>
      <c r="C27" s="19"/>
      <c r="D27" s="2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12"/>
      <c r="Q27" s="91"/>
    </row>
    <row r="28" spans="1:17" ht="16.5" customHeight="1" x14ac:dyDescent="0.25">
      <c r="A28" s="111" t="s">
        <v>378</v>
      </c>
      <c r="B28" s="18" t="str">
        <f>ORÇAMENTO!C113</f>
        <v>2.1-FUNDAÇÃO RESERVATÓRIO ELEVADO</v>
      </c>
      <c r="C28" s="19">
        <f>ORÇAMENTO!H113</f>
        <v>15362.220000000001</v>
      </c>
      <c r="D28" s="29">
        <f t="shared" si="0"/>
        <v>3.3684230191075124E-2</v>
      </c>
      <c r="E28" s="20"/>
      <c r="F28" s="19">
        <f t="shared" si="1"/>
        <v>0</v>
      </c>
      <c r="G28" s="20">
        <v>100</v>
      </c>
      <c r="H28" s="19">
        <f t="shared" si="2"/>
        <v>100</v>
      </c>
      <c r="I28" s="20"/>
      <c r="J28" s="19">
        <f t="shared" si="3"/>
        <v>100</v>
      </c>
      <c r="K28" s="20"/>
      <c r="L28" s="19">
        <f t="shared" si="4"/>
        <v>100</v>
      </c>
      <c r="M28" s="20"/>
      <c r="N28" s="19">
        <f t="shared" si="5"/>
        <v>100</v>
      </c>
      <c r="O28" s="20"/>
      <c r="P28" s="112">
        <f t="shared" si="6"/>
        <v>100</v>
      </c>
      <c r="Q28" s="91"/>
    </row>
    <row r="29" spans="1:17" ht="16.5" customHeight="1" x14ac:dyDescent="0.25">
      <c r="A29" s="111" t="s">
        <v>379</v>
      </c>
      <c r="B29" s="18" t="str">
        <f>ORÇAMENTO!C128</f>
        <v>CERCAMENTO REE - RESERVATÓRIO</v>
      </c>
      <c r="C29" s="19">
        <f>ORÇAMENTO!H128</f>
        <v>9223.369999999999</v>
      </c>
      <c r="D29" s="29">
        <f t="shared" si="0"/>
        <v>2.0223777436949645E-2</v>
      </c>
      <c r="E29" s="20"/>
      <c r="F29" s="19">
        <f t="shared" si="1"/>
        <v>0</v>
      </c>
      <c r="G29" s="20">
        <v>100</v>
      </c>
      <c r="H29" s="19">
        <f t="shared" si="2"/>
        <v>100</v>
      </c>
      <c r="I29" s="20"/>
      <c r="J29" s="19">
        <f t="shared" si="3"/>
        <v>100</v>
      </c>
      <c r="K29" s="20"/>
      <c r="L29" s="19">
        <f t="shared" si="4"/>
        <v>100</v>
      </c>
      <c r="M29" s="20"/>
      <c r="N29" s="19">
        <f t="shared" si="5"/>
        <v>100</v>
      </c>
      <c r="O29" s="20"/>
      <c r="P29" s="112">
        <f t="shared" si="6"/>
        <v>100</v>
      </c>
      <c r="Q29" s="91"/>
    </row>
    <row r="30" spans="1:17" ht="16.5" customHeight="1" x14ac:dyDescent="0.25">
      <c r="A30" s="111" t="s">
        <v>380</v>
      </c>
      <c r="B30" s="18" t="str">
        <f>ORÇAMENTO!C148</f>
        <v>REE-Pátio em brita</v>
      </c>
      <c r="C30" s="19">
        <f>ORÇAMENTO!H148</f>
        <v>423.1</v>
      </c>
      <c r="D30" s="29">
        <f t="shared" si="0"/>
        <v>9.2771733472401033E-4</v>
      </c>
      <c r="E30" s="20"/>
      <c r="F30" s="19">
        <f t="shared" si="1"/>
        <v>0</v>
      </c>
      <c r="G30" s="20">
        <v>100</v>
      </c>
      <c r="H30" s="19">
        <f t="shared" si="2"/>
        <v>100</v>
      </c>
      <c r="I30" s="20"/>
      <c r="J30" s="19">
        <f t="shared" si="3"/>
        <v>100</v>
      </c>
      <c r="K30" s="20"/>
      <c r="L30" s="19">
        <f t="shared" si="4"/>
        <v>100</v>
      </c>
      <c r="M30" s="20"/>
      <c r="N30" s="19">
        <f t="shared" si="5"/>
        <v>100</v>
      </c>
      <c r="O30" s="20"/>
      <c r="P30" s="112">
        <f t="shared" si="6"/>
        <v>100</v>
      </c>
      <c r="Q30" s="91"/>
    </row>
    <row r="31" spans="1:17" ht="15" customHeight="1" x14ac:dyDescent="0.25">
      <c r="A31" s="111" t="s">
        <v>381</v>
      </c>
      <c r="B31" s="18" t="str">
        <f>ORÇAMENTO!C151</f>
        <v>REE - RESERVATÓRIO</v>
      </c>
      <c r="C31" s="19">
        <f>ORÇAMENTO!H151</f>
        <v>68354</v>
      </c>
      <c r="D31" s="29">
        <f t="shared" si="0"/>
        <v>0.14987754832835029</v>
      </c>
      <c r="E31" s="20"/>
      <c r="F31" s="19">
        <f t="shared" si="1"/>
        <v>0</v>
      </c>
      <c r="G31" s="20">
        <v>100</v>
      </c>
      <c r="H31" s="19">
        <f t="shared" si="2"/>
        <v>100</v>
      </c>
      <c r="I31" s="20"/>
      <c r="J31" s="19">
        <f t="shared" si="3"/>
        <v>100</v>
      </c>
      <c r="K31" s="20"/>
      <c r="L31" s="19">
        <f t="shared" si="4"/>
        <v>100</v>
      </c>
      <c r="M31" s="20"/>
      <c r="N31" s="19">
        <f t="shared" si="5"/>
        <v>100</v>
      </c>
      <c r="O31" s="21"/>
      <c r="P31" s="112">
        <f t="shared" si="6"/>
        <v>100</v>
      </c>
      <c r="Q31" s="91"/>
    </row>
    <row r="32" spans="1:17" ht="15" customHeight="1" x14ac:dyDescent="0.25">
      <c r="A32" s="194">
        <v>3</v>
      </c>
      <c r="B32" s="195" t="str">
        <f>ORÇAMENTO!C153</f>
        <v>3-REDE DE DISTRIBUIÇÃO DE ÁGUA</v>
      </c>
      <c r="C32" s="19">
        <f>ORÇAMENTO!H153</f>
        <v>185944.33</v>
      </c>
      <c r="D32" s="29">
        <f t="shared" si="0"/>
        <v>0.40771396415656302</v>
      </c>
      <c r="E32" s="20"/>
      <c r="F32" s="19">
        <f t="shared" si="1"/>
        <v>0</v>
      </c>
      <c r="G32" s="20"/>
      <c r="H32" s="19">
        <f t="shared" si="2"/>
        <v>0</v>
      </c>
      <c r="I32" s="20"/>
      <c r="J32" s="19">
        <f t="shared" si="3"/>
        <v>0</v>
      </c>
      <c r="K32" s="20">
        <v>100</v>
      </c>
      <c r="L32" s="19">
        <f t="shared" si="4"/>
        <v>100</v>
      </c>
      <c r="M32" s="20"/>
      <c r="N32" s="19">
        <f t="shared" si="5"/>
        <v>100</v>
      </c>
      <c r="O32" s="21"/>
      <c r="P32" s="112">
        <f t="shared" si="6"/>
        <v>100</v>
      </c>
      <c r="Q32" s="91"/>
    </row>
    <row r="33" spans="1:17" ht="15" customHeight="1" x14ac:dyDescent="0.25">
      <c r="A33" s="194">
        <v>4</v>
      </c>
      <c r="B33" s="195" t="str">
        <f>ORÇAMENTO!C163</f>
        <v>4-Ligações individuais</v>
      </c>
      <c r="C33" s="19">
        <f>ORÇAMENTO!H163</f>
        <v>35253.579999999994</v>
      </c>
      <c r="D33" s="29">
        <f t="shared" si="0"/>
        <v>7.7299355417347365E-2</v>
      </c>
      <c r="E33" s="20"/>
      <c r="F33" s="19">
        <f t="shared" si="1"/>
        <v>0</v>
      </c>
      <c r="G33" s="20"/>
      <c r="H33" s="19">
        <f t="shared" si="2"/>
        <v>0</v>
      </c>
      <c r="I33" s="20">
        <v>100</v>
      </c>
      <c r="J33" s="19">
        <f t="shared" si="3"/>
        <v>100</v>
      </c>
      <c r="K33" s="20"/>
      <c r="L33" s="19">
        <f t="shared" si="4"/>
        <v>100</v>
      </c>
      <c r="M33" s="20"/>
      <c r="N33" s="19">
        <f t="shared" si="5"/>
        <v>100</v>
      </c>
      <c r="O33" s="21"/>
      <c r="P33" s="112">
        <f t="shared" si="6"/>
        <v>100</v>
      </c>
      <c r="Q33" s="91"/>
    </row>
    <row r="34" spans="1:17" ht="15" customHeight="1" x14ac:dyDescent="0.25">
      <c r="A34" s="194">
        <v>5</v>
      </c>
      <c r="B34" s="195" t="str">
        <f>ORÇAMENTO!C171</f>
        <v>5- VÁLVULA REDUTORA DE PRESSÃO</v>
      </c>
      <c r="C34" s="19">
        <f>ORÇAMENTO!H171</f>
        <v>3361.5200000000004</v>
      </c>
      <c r="D34" s="29">
        <f t="shared" si="0"/>
        <v>7.3706933940474017E-3</v>
      </c>
      <c r="E34" s="20"/>
      <c r="F34" s="19">
        <f t="shared" si="1"/>
        <v>0</v>
      </c>
      <c r="G34" s="20"/>
      <c r="H34" s="19">
        <f t="shared" si="2"/>
        <v>0</v>
      </c>
      <c r="I34" s="20"/>
      <c r="J34" s="19">
        <f t="shared" si="3"/>
        <v>0</v>
      </c>
      <c r="K34" s="20"/>
      <c r="L34" s="19">
        <f t="shared" si="4"/>
        <v>0</v>
      </c>
      <c r="M34" s="20">
        <v>100</v>
      </c>
      <c r="N34" s="19">
        <f t="shared" si="5"/>
        <v>100</v>
      </c>
      <c r="O34" s="21"/>
      <c r="P34" s="112">
        <f t="shared" si="6"/>
        <v>100</v>
      </c>
      <c r="Q34" s="91"/>
    </row>
    <row r="35" spans="1:17" ht="15" hidden="1" customHeight="1" x14ac:dyDescent="0.25">
      <c r="A35" s="111"/>
      <c r="B35" s="18"/>
      <c r="C35" s="19"/>
      <c r="D35" s="29">
        <f t="shared" si="0"/>
        <v>0</v>
      </c>
      <c r="E35" s="20"/>
      <c r="F35" s="19">
        <f t="shared" si="1"/>
        <v>0</v>
      </c>
      <c r="G35" s="20"/>
      <c r="H35" s="19">
        <f t="shared" si="2"/>
        <v>0</v>
      </c>
      <c r="I35" s="20"/>
      <c r="J35" s="19">
        <f t="shared" si="3"/>
        <v>0</v>
      </c>
      <c r="K35" s="20">
        <f t="shared" ref="K35:K42" si="7">H70*100</f>
        <v>0</v>
      </c>
      <c r="L35" s="19">
        <f t="shared" si="4"/>
        <v>0</v>
      </c>
      <c r="M35" s="20">
        <f t="shared" ref="M35:M42" si="8">I70*100</f>
        <v>0</v>
      </c>
      <c r="N35" s="19">
        <f t="shared" si="5"/>
        <v>0</v>
      </c>
      <c r="O35" s="21"/>
      <c r="P35" s="112">
        <f t="shared" si="6"/>
        <v>0</v>
      </c>
      <c r="Q35" s="91"/>
    </row>
    <row r="36" spans="1:17" ht="15" hidden="1" customHeight="1" x14ac:dyDescent="0.25">
      <c r="A36" s="111"/>
      <c r="B36" s="18"/>
      <c r="C36" s="19"/>
      <c r="D36" s="29">
        <f t="shared" si="0"/>
        <v>0</v>
      </c>
      <c r="E36" s="20"/>
      <c r="F36" s="19">
        <f t="shared" si="1"/>
        <v>0</v>
      </c>
      <c r="G36" s="20"/>
      <c r="H36" s="19">
        <f t="shared" si="2"/>
        <v>0</v>
      </c>
      <c r="I36" s="20"/>
      <c r="J36" s="19">
        <f t="shared" si="3"/>
        <v>0</v>
      </c>
      <c r="K36" s="20">
        <f t="shared" si="7"/>
        <v>0</v>
      </c>
      <c r="L36" s="19">
        <f t="shared" si="4"/>
        <v>0</v>
      </c>
      <c r="M36" s="20">
        <f t="shared" si="8"/>
        <v>0</v>
      </c>
      <c r="N36" s="19">
        <f t="shared" si="5"/>
        <v>0</v>
      </c>
      <c r="O36" s="21"/>
      <c r="P36" s="112">
        <f t="shared" si="6"/>
        <v>0</v>
      </c>
      <c r="Q36" s="91"/>
    </row>
    <row r="37" spans="1:17" ht="15" hidden="1" customHeight="1" x14ac:dyDescent="0.25">
      <c r="A37" s="111"/>
      <c r="B37" s="18"/>
      <c r="C37" s="19"/>
      <c r="D37" s="29">
        <f t="shared" si="0"/>
        <v>0</v>
      </c>
      <c r="E37" s="20"/>
      <c r="F37" s="19">
        <f t="shared" si="1"/>
        <v>0</v>
      </c>
      <c r="G37" s="20"/>
      <c r="H37" s="19">
        <f t="shared" si="2"/>
        <v>0</v>
      </c>
      <c r="I37" s="20"/>
      <c r="J37" s="19">
        <f t="shared" si="3"/>
        <v>0</v>
      </c>
      <c r="K37" s="20">
        <f t="shared" si="7"/>
        <v>0</v>
      </c>
      <c r="L37" s="19">
        <f t="shared" si="4"/>
        <v>0</v>
      </c>
      <c r="M37" s="20">
        <f t="shared" si="8"/>
        <v>0</v>
      </c>
      <c r="N37" s="19">
        <f t="shared" si="5"/>
        <v>0</v>
      </c>
      <c r="O37" s="21"/>
      <c r="P37" s="112">
        <f t="shared" si="6"/>
        <v>0</v>
      </c>
      <c r="Q37" s="91"/>
    </row>
    <row r="38" spans="1:17" ht="15" hidden="1" customHeight="1" x14ac:dyDescent="0.25">
      <c r="A38" s="111"/>
      <c r="B38" s="18"/>
      <c r="C38" s="19"/>
      <c r="D38" s="29">
        <f t="shared" si="0"/>
        <v>0</v>
      </c>
      <c r="E38" s="20"/>
      <c r="F38" s="19">
        <f t="shared" si="1"/>
        <v>0</v>
      </c>
      <c r="G38" s="20"/>
      <c r="H38" s="19">
        <f t="shared" si="2"/>
        <v>0</v>
      </c>
      <c r="I38" s="20"/>
      <c r="J38" s="19">
        <f t="shared" si="3"/>
        <v>0</v>
      </c>
      <c r="K38" s="20">
        <f t="shared" si="7"/>
        <v>0</v>
      </c>
      <c r="L38" s="19">
        <f t="shared" si="4"/>
        <v>0</v>
      </c>
      <c r="M38" s="20">
        <f t="shared" si="8"/>
        <v>0</v>
      </c>
      <c r="N38" s="19">
        <f t="shared" si="5"/>
        <v>0</v>
      </c>
      <c r="O38" s="21"/>
      <c r="P38" s="112">
        <f t="shared" si="6"/>
        <v>0</v>
      </c>
      <c r="Q38" s="91"/>
    </row>
    <row r="39" spans="1:17" ht="15" hidden="1" customHeight="1" x14ac:dyDescent="0.25">
      <c r="A39" s="111"/>
      <c r="B39" s="18"/>
      <c r="C39" s="19"/>
      <c r="D39" s="29">
        <f t="shared" si="0"/>
        <v>0</v>
      </c>
      <c r="E39" s="20"/>
      <c r="F39" s="19">
        <f t="shared" si="1"/>
        <v>0</v>
      </c>
      <c r="G39" s="20"/>
      <c r="H39" s="19">
        <f t="shared" si="2"/>
        <v>0</v>
      </c>
      <c r="I39" s="20"/>
      <c r="J39" s="19">
        <f t="shared" si="3"/>
        <v>0</v>
      </c>
      <c r="K39" s="20">
        <f t="shared" si="7"/>
        <v>0</v>
      </c>
      <c r="L39" s="19">
        <f t="shared" si="4"/>
        <v>0</v>
      </c>
      <c r="M39" s="20">
        <f t="shared" si="8"/>
        <v>0</v>
      </c>
      <c r="N39" s="19">
        <f t="shared" si="5"/>
        <v>0</v>
      </c>
      <c r="O39" s="21"/>
      <c r="P39" s="112">
        <f t="shared" si="6"/>
        <v>0</v>
      </c>
      <c r="Q39" s="91"/>
    </row>
    <row r="40" spans="1:17" ht="15" hidden="1" customHeight="1" x14ac:dyDescent="0.25">
      <c r="A40" s="111"/>
      <c r="B40" s="18"/>
      <c r="C40" s="19"/>
      <c r="D40" s="29">
        <f t="shared" si="0"/>
        <v>0</v>
      </c>
      <c r="E40" s="20"/>
      <c r="F40" s="19">
        <f t="shared" si="1"/>
        <v>0</v>
      </c>
      <c r="G40" s="20"/>
      <c r="H40" s="19">
        <f t="shared" si="2"/>
        <v>0</v>
      </c>
      <c r="I40" s="20"/>
      <c r="J40" s="19">
        <f t="shared" si="3"/>
        <v>0</v>
      </c>
      <c r="K40" s="20">
        <f t="shared" si="7"/>
        <v>0</v>
      </c>
      <c r="L40" s="19">
        <f t="shared" si="4"/>
        <v>0</v>
      </c>
      <c r="M40" s="20">
        <f t="shared" si="8"/>
        <v>0</v>
      </c>
      <c r="N40" s="19">
        <f t="shared" si="5"/>
        <v>0</v>
      </c>
      <c r="O40" s="21"/>
      <c r="P40" s="112">
        <f t="shared" si="6"/>
        <v>0</v>
      </c>
      <c r="Q40" s="91"/>
    </row>
    <row r="41" spans="1:17" ht="15" hidden="1" customHeight="1" x14ac:dyDescent="0.25">
      <c r="A41" s="111"/>
      <c r="B41" s="18"/>
      <c r="C41" s="19"/>
      <c r="D41" s="29">
        <f t="shared" si="0"/>
        <v>0</v>
      </c>
      <c r="E41" s="20"/>
      <c r="F41" s="19">
        <f t="shared" ref="F41:F43" si="9">E41</f>
        <v>0</v>
      </c>
      <c r="G41" s="20"/>
      <c r="H41" s="19">
        <f>F41+G41</f>
        <v>0</v>
      </c>
      <c r="I41" s="20"/>
      <c r="J41" s="19">
        <f>H41+I41</f>
        <v>0</v>
      </c>
      <c r="K41" s="20">
        <f t="shared" si="7"/>
        <v>0</v>
      </c>
      <c r="L41" s="19">
        <f>J41+K41</f>
        <v>0</v>
      </c>
      <c r="M41" s="20">
        <f t="shared" si="8"/>
        <v>0</v>
      </c>
      <c r="N41" s="19">
        <f>L41+M41</f>
        <v>0</v>
      </c>
      <c r="O41" s="21"/>
      <c r="P41" s="112">
        <f>N41+O41</f>
        <v>0</v>
      </c>
      <c r="Q41" s="91"/>
    </row>
    <row r="42" spans="1:17" ht="15" hidden="1" customHeight="1" x14ac:dyDescent="0.25">
      <c r="A42" s="111"/>
      <c r="B42" s="18"/>
      <c r="C42" s="19"/>
      <c r="D42" s="29">
        <f t="shared" si="0"/>
        <v>0</v>
      </c>
      <c r="E42" s="20"/>
      <c r="F42" s="19">
        <f t="shared" si="9"/>
        <v>0</v>
      </c>
      <c r="G42" s="20"/>
      <c r="H42" s="19">
        <f t="shared" ref="H42" si="10">F42+G42</f>
        <v>0</v>
      </c>
      <c r="I42" s="20"/>
      <c r="J42" s="19">
        <f t="shared" ref="J42" si="11">H42+I42</f>
        <v>0</v>
      </c>
      <c r="K42" s="20">
        <f t="shared" si="7"/>
        <v>0</v>
      </c>
      <c r="L42" s="19">
        <f t="shared" ref="L42" si="12">J42+K42</f>
        <v>0</v>
      </c>
      <c r="M42" s="20">
        <f t="shared" si="8"/>
        <v>0</v>
      </c>
      <c r="N42" s="19">
        <f t="shared" ref="N42" si="13">L42+M42</f>
        <v>0</v>
      </c>
      <c r="O42" s="21"/>
      <c r="P42" s="112">
        <f t="shared" ref="P42" si="14">N42+O42</f>
        <v>0</v>
      </c>
      <c r="Q42" s="91"/>
    </row>
    <row r="43" spans="1:17" ht="13.5" hidden="1" customHeight="1" x14ac:dyDescent="0.25">
      <c r="A43" s="111"/>
      <c r="B43" s="18"/>
      <c r="C43" s="19"/>
      <c r="D43" s="87">
        <f>((C43*100)/$C$45)/100</f>
        <v>0</v>
      </c>
      <c r="E43" s="20"/>
      <c r="F43" s="19">
        <f t="shared" si="9"/>
        <v>0</v>
      </c>
      <c r="G43" s="20"/>
      <c r="H43" s="19">
        <f t="shared" ref="H43" si="15">F43+G43</f>
        <v>0</v>
      </c>
      <c r="I43" s="20"/>
      <c r="J43" s="19">
        <f t="shared" ref="J43" si="16">H43+I43</f>
        <v>0</v>
      </c>
      <c r="K43" s="83"/>
      <c r="L43" s="19">
        <f t="shared" ref="L43" si="17">J43+K43</f>
        <v>0</v>
      </c>
      <c r="M43" s="83"/>
      <c r="N43" s="19">
        <f t="shared" ref="N43" si="18">L43+M43</f>
        <v>0</v>
      </c>
      <c r="O43" s="84"/>
      <c r="P43" s="112">
        <f t="shared" ref="P43" si="19">N43+O43</f>
        <v>0</v>
      </c>
      <c r="Q43" s="91"/>
    </row>
    <row r="44" spans="1:17" x14ac:dyDescent="0.25">
      <c r="A44" s="113"/>
      <c r="B44" s="22" t="s">
        <v>25</v>
      </c>
      <c r="C44" s="30">
        <f>C45/SUM(C18:C42)</f>
        <v>1</v>
      </c>
      <c r="D44" s="30">
        <f>SUM(D18:D43)</f>
        <v>0.99999999999999989</v>
      </c>
      <c r="E44" s="31">
        <f xml:space="preserve">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0.30290271374094307</v>
      </c>
      <c r="F44" s="31">
        <f>E44</f>
        <v>0.30290271374094307</v>
      </c>
      <c r="G44" s="31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0.20471327329109906</v>
      </c>
      <c r="H44" s="31">
        <f>F44+G44</f>
        <v>0.50761598703204214</v>
      </c>
      <c r="I44" s="31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7.7299355417347365E-2</v>
      </c>
      <c r="J44" s="31">
        <f>H44+I44</f>
        <v>0.58491534244938947</v>
      </c>
      <c r="K44" s="31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0.40771396415656302</v>
      </c>
      <c r="L44" s="31">
        <f>J44+K44</f>
        <v>0.9926293066059525</v>
      </c>
      <c r="M44" s="31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7.3706933940474017E-3</v>
      </c>
      <c r="N44" s="31">
        <f>L44+M44</f>
        <v>0.99999999999999989</v>
      </c>
      <c r="O44" s="31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0</v>
      </c>
      <c r="P44" s="126">
        <f>N44+O44</f>
        <v>0.99999999999999989</v>
      </c>
      <c r="Q44" s="92"/>
    </row>
    <row r="45" spans="1:17" x14ac:dyDescent="0.25">
      <c r="A45" s="114"/>
      <c r="B45" s="24" t="s">
        <v>26</v>
      </c>
      <c r="C45" s="23">
        <f>SUM(C18:C43)</f>
        <v>456065.64</v>
      </c>
      <c r="D45" s="30">
        <f>D44</f>
        <v>0.99999999999999989</v>
      </c>
      <c r="E45" s="150">
        <f>($C$45*E44)</f>
        <v>138143.51999999999</v>
      </c>
      <c r="F45" s="150"/>
      <c r="G45" s="150">
        <f t="shared" ref="G45" si="20">($C$45*G44)</f>
        <v>93362.69</v>
      </c>
      <c r="H45" s="150"/>
      <c r="I45" s="150">
        <f t="shared" ref="I45" si="21">($C$45*I44)</f>
        <v>35253.579999999994</v>
      </c>
      <c r="J45" s="150"/>
      <c r="K45" s="150">
        <f t="shared" ref="K45" si="22">($C$45*K44)</f>
        <v>185944.33</v>
      </c>
      <c r="L45" s="150"/>
      <c r="M45" s="150">
        <f t="shared" ref="M45" si="23">($C$45*M44)</f>
        <v>3361.5200000000004</v>
      </c>
      <c r="N45" s="150"/>
      <c r="O45" s="150">
        <f t="shared" ref="O45" si="24">($C$45*O44)</f>
        <v>0</v>
      </c>
      <c r="P45" s="154"/>
      <c r="Q45" s="93"/>
    </row>
    <row r="46" spans="1:17" ht="15.75" thickBot="1" x14ac:dyDescent="0.3">
      <c r="A46" s="115"/>
      <c r="B46" s="116" t="s">
        <v>27</v>
      </c>
      <c r="C46" s="117"/>
      <c r="D46" s="117"/>
      <c r="E46" s="151">
        <f>E45</f>
        <v>138143.51999999999</v>
      </c>
      <c r="F46" s="151"/>
      <c r="G46" s="151">
        <f>G45+E46</f>
        <v>231506.21</v>
      </c>
      <c r="H46" s="151"/>
      <c r="I46" s="151">
        <f t="shared" ref="I46" si="25">I45+G46</f>
        <v>266759.78999999998</v>
      </c>
      <c r="J46" s="151"/>
      <c r="K46" s="151">
        <f t="shared" ref="K46" si="26">K45+I46</f>
        <v>452704.12</v>
      </c>
      <c r="L46" s="151"/>
      <c r="M46" s="151">
        <f t="shared" ref="M46" si="27">M45+K46</f>
        <v>456065.64</v>
      </c>
      <c r="N46" s="151"/>
      <c r="O46" s="151">
        <f t="shared" ref="O46" si="28">O45+M46</f>
        <v>456065.64</v>
      </c>
      <c r="P46" s="152"/>
      <c r="Q46" s="93"/>
    </row>
    <row r="48" spans="1:17" x14ac:dyDescent="0.25">
      <c r="A48" s="85"/>
      <c r="B48" s="85"/>
      <c r="C48" s="26"/>
      <c r="D48" s="85"/>
      <c r="E48" s="85"/>
      <c r="F48" s="85"/>
      <c r="G48" s="85"/>
      <c r="H48" s="85"/>
      <c r="I48" s="85"/>
      <c r="J48" s="85"/>
      <c r="K48" s="26"/>
      <c r="L48" s="26"/>
      <c r="M48" s="26"/>
      <c r="N48" s="26"/>
      <c r="O48" s="26"/>
      <c r="P48" s="26"/>
      <c r="Q48" s="26"/>
    </row>
    <row r="49" spans="1:17" x14ac:dyDescent="0.25">
      <c r="A49" s="26" t="s">
        <v>30</v>
      </c>
      <c r="B49" s="26"/>
      <c r="C49" s="26"/>
      <c r="D49" s="26" t="s">
        <v>68</v>
      </c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</row>
    <row r="50" spans="1:17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</row>
    <row r="51" spans="1:17" x14ac:dyDescent="0.2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127"/>
      <c r="P51" s="128" t="s">
        <v>541</v>
      </c>
      <c r="Q51" s="26"/>
    </row>
    <row r="52" spans="1:17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</row>
    <row r="53" spans="1:17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</row>
    <row r="54" spans="1:17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</row>
    <row r="55" spans="1:17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</row>
    <row r="56" spans="1:17" x14ac:dyDescent="0.25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</row>
    <row r="57" spans="1:17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</row>
  </sheetData>
  <sheetProtection algorithmName="SHA-512" hashValue="1Df+c0WmsykWE8cVV5SeS7sObQyG9BHhomZpWUKiY8GWSaJCfQDYMG1oId2kVObbm/TP7f8sds/uT4w3eMCO1A==" saltValue="UdgG8dQGfDhXtu4tixhRKg==" spinCount="100000" sheet="1" objects="1" scenarios="1" selectLockedCells="1"/>
  <mergeCells count="25">
    <mergeCell ref="A9:P9"/>
    <mergeCell ref="A11:P11"/>
    <mergeCell ref="A12:P12"/>
    <mergeCell ref="A13:P13"/>
    <mergeCell ref="O46:P46"/>
    <mergeCell ref="M15:N15"/>
    <mergeCell ref="O15:P15"/>
    <mergeCell ref="O45:P45"/>
    <mergeCell ref="E46:F46"/>
    <mergeCell ref="G46:H46"/>
    <mergeCell ref="I46:J46"/>
    <mergeCell ref="K46:L46"/>
    <mergeCell ref="M46:N46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</mergeCells>
  <conditionalFormatting sqref="E17:O17 F17:F26 H17:H26 J17:J26 L17:L26 N17:N26 N28:N43 L28:L43 J28:J43 H28:H43 F28:F43 E27:O27 Q17:Q43">
    <cfRule type="cellIs" dxfId="8" priority="24" operator="equal">
      <formula>0</formula>
    </cfRule>
  </conditionalFormatting>
  <conditionalFormatting sqref="E17:P17 F17:F26 P18:P26 P28:P43 F28:F43 E27:P27">
    <cfRule type="cellIs" dxfId="7" priority="35" stopIfTrue="1" operator="equal">
      <formula>C17+E17-100</formula>
    </cfRule>
  </conditionalFormatting>
  <conditionalFormatting sqref="H17:H43">
    <cfRule type="cellIs" dxfId="6" priority="31" stopIfTrue="1" operator="equal">
      <formula>F17+H17-100</formula>
    </cfRule>
  </conditionalFormatting>
  <conditionalFormatting sqref="J17:J43">
    <cfRule type="cellIs" dxfId="5" priority="32" stopIfTrue="1" operator="equal">
      <formula>H17+J17-100</formula>
    </cfRule>
  </conditionalFormatting>
  <conditionalFormatting sqref="L17:L43">
    <cfRule type="cellIs" dxfId="4" priority="33" stopIfTrue="1" operator="equal">
      <formula>J17+L17-100</formula>
    </cfRule>
  </conditionalFormatting>
  <conditionalFormatting sqref="N17:N43">
    <cfRule type="cellIs" dxfId="3" priority="34" stopIfTrue="1" operator="equal">
      <formula>L17+N17-100</formula>
    </cfRule>
  </conditionalFormatting>
  <conditionalFormatting sqref="P17:P43">
    <cfRule type="cellIs" dxfId="2" priority="1" operator="equal">
      <formula>0</formula>
    </cfRule>
  </conditionalFormatting>
  <conditionalFormatting sqref="Q17:Q43">
    <cfRule type="cellIs" dxfId="1" priority="37" stopIfTrue="1" operator="equal">
      <formula>O17+Q17-100</formula>
    </cfRule>
  </conditionalFormatting>
  <pageMargins left="0.19685039370078741" right="0.19685039370078741" top="0.39370078740157483" bottom="0.39370078740157483" header="0.31496062992125984" footer="0.31496062992125984"/>
  <pageSetup paperSize="9" scale="90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3" operator="containsText" id="{545466F1-51E7-4D0E-96E1-1A7BEA910F3D}">
            <xm:f>NOT(ISERROR(SEARCH($S$39,S17)))</xm:f>
            <xm:f>$S$39</xm:f>
            <x14:dxf>
              <font>
                <b/>
                <i val="0"/>
                <color rgb="FFFF0000"/>
              </font>
            </x14:dxf>
          </x14:cfRule>
          <xm:sqref>S17:S43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7"/>
  <sheetViews>
    <sheetView workbookViewId="0">
      <selection activeCell="E6" sqref="E6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39"/>
      <c r="B1" s="39"/>
      <c r="C1" s="39"/>
      <c r="D1" s="39"/>
      <c r="E1" s="39"/>
    </row>
    <row r="2" spans="1:5" x14ac:dyDescent="0.25">
      <c r="A2" s="39"/>
      <c r="B2" s="39"/>
      <c r="C2" s="39"/>
      <c r="D2" s="39"/>
      <c r="E2" s="39"/>
    </row>
    <row r="3" spans="1:5" x14ac:dyDescent="0.25">
      <c r="A3" s="39"/>
      <c r="B3" s="39"/>
      <c r="C3" s="39"/>
      <c r="D3" s="39"/>
      <c r="E3" s="39"/>
    </row>
    <row r="4" spans="1:5" x14ac:dyDescent="0.25">
      <c r="A4" s="39"/>
      <c r="B4" s="39"/>
      <c r="C4" s="39"/>
      <c r="D4" s="39"/>
      <c r="E4" s="39"/>
    </row>
    <row r="5" spans="1:5" x14ac:dyDescent="0.25">
      <c r="A5" s="39"/>
      <c r="B5" s="39"/>
      <c r="C5" s="39"/>
      <c r="D5" s="39"/>
      <c r="E5" s="39"/>
    </row>
    <row r="6" spans="1:5" x14ac:dyDescent="0.25">
      <c r="A6" s="39"/>
      <c r="B6" s="39"/>
      <c r="C6" s="39"/>
      <c r="D6" s="39"/>
      <c r="E6" s="39"/>
    </row>
    <row r="7" spans="1:5" x14ac:dyDescent="0.25">
      <c r="A7" s="39"/>
      <c r="B7" s="39"/>
      <c r="C7" s="39"/>
      <c r="D7" s="39"/>
      <c r="E7" s="39"/>
    </row>
    <row r="8" spans="1:5" x14ac:dyDescent="0.25">
      <c r="A8" s="164" t="s">
        <v>61</v>
      </c>
      <c r="B8" s="164"/>
      <c r="C8" s="164"/>
      <c r="D8" s="39"/>
      <c r="E8" s="56" t="s">
        <v>62</v>
      </c>
    </row>
    <row r="9" spans="1:5" x14ac:dyDescent="0.25">
      <c r="A9" s="39"/>
      <c r="B9" s="79"/>
      <c r="C9" s="79"/>
      <c r="D9" s="79"/>
      <c r="E9" s="80" t="s">
        <v>63</v>
      </c>
    </row>
    <row r="10" spans="1:5" x14ac:dyDescent="0.25">
      <c r="A10" s="39"/>
      <c r="B10" s="39"/>
      <c r="C10" s="39"/>
      <c r="D10" s="39"/>
      <c r="E10" s="39"/>
    </row>
    <row r="11" spans="1:5" x14ac:dyDescent="0.25">
      <c r="A11" s="81" t="s">
        <v>31</v>
      </c>
      <c r="B11" s="81" t="s">
        <v>83</v>
      </c>
      <c r="C11" s="185" t="s">
        <v>32</v>
      </c>
      <c r="D11" s="186"/>
      <c r="E11" s="187"/>
    </row>
    <row r="12" spans="1:5" x14ac:dyDescent="0.25">
      <c r="A12" s="32"/>
      <c r="B12" s="32"/>
      <c r="C12" s="188" t="str">
        <f>Import.Município</f>
        <v>CORONEL VIVIDA - PR</v>
      </c>
      <c r="D12" s="189"/>
      <c r="E12" s="190"/>
    </row>
    <row r="13" spans="1:5" x14ac:dyDescent="0.25">
      <c r="A13" s="33"/>
      <c r="B13" s="33"/>
      <c r="C13" s="34"/>
      <c r="D13" s="33"/>
      <c r="E13" s="33"/>
    </row>
    <row r="14" spans="1:5" ht="15" customHeight="1" x14ac:dyDescent="0.25">
      <c r="A14" s="82" t="s">
        <v>33</v>
      </c>
      <c r="B14" s="177" t="str">
        <f>ORÇAMENTO!A7</f>
        <v>OBJETO: REDE DE ABASTECIMENTO DE ÁGUA - RESERVA INDÍGENA DE PASSO LISO - CORONEL VIVIDA-PR</v>
      </c>
      <c r="C14" s="179" t="str">
        <f>ORÇAMENTO!A8</f>
        <v>Localização: Reserva Indígena de Passo Liso</v>
      </c>
      <c r="D14" s="180"/>
      <c r="E14" s="181"/>
    </row>
    <row r="15" spans="1:5" ht="25.5" customHeight="1" x14ac:dyDescent="0.25">
      <c r="A15" s="35" t="s">
        <v>64</v>
      </c>
      <c r="B15" s="178"/>
      <c r="C15" s="182"/>
      <c r="D15" s="183"/>
      <c r="E15" s="184"/>
    </row>
    <row r="16" spans="1:5" x14ac:dyDescent="0.25">
      <c r="A16" s="36"/>
      <c r="B16" s="36"/>
      <c r="C16" s="37"/>
      <c r="D16" s="37"/>
      <c r="E16" s="36"/>
    </row>
    <row r="17" spans="1:12" x14ac:dyDescent="0.25">
      <c r="A17" s="38" t="s">
        <v>34</v>
      </c>
      <c r="B17" s="36"/>
      <c r="C17" s="37"/>
      <c r="D17" s="37"/>
      <c r="E17" s="36"/>
    </row>
    <row r="18" spans="1:12" x14ac:dyDescent="0.25">
      <c r="A18" s="158" t="s">
        <v>542</v>
      </c>
      <c r="B18" s="158"/>
      <c r="C18" s="158"/>
      <c r="D18" s="158"/>
      <c r="E18" s="158"/>
    </row>
    <row r="19" spans="1:12" x14ac:dyDescent="0.25">
      <c r="A19" s="39"/>
      <c r="B19" s="39"/>
      <c r="C19" s="39"/>
      <c r="D19" s="39"/>
      <c r="E19" s="39"/>
    </row>
    <row r="20" spans="1:12" ht="15.75" thickBot="1" x14ac:dyDescent="0.3">
      <c r="A20" s="40" t="s">
        <v>35</v>
      </c>
      <c r="B20" s="41"/>
      <c r="C20" s="41"/>
      <c r="D20" s="42" t="s">
        <v>36</v>
      </c>
      <c r="E20" s="42" t="s">
        <v>37</v>
      </c>
    </row>
    <row r="21" spans="1:12" ht="15" customHeight="1" thickBot="1" x14ac:dyDescent="0.3">
      <c r="A21" s="43" t="s">
        <v>38</v>
      </c>
      <c r="B21" s="44"/>
      <c r="C21" s="44"/>
      <c r="D21" s="45" t="s">
        <v>39</v>
      </c>
      <c r="E21" s="46">
        <v>4.9299999999999997E-2</v>
      </c>
      <c r="H21" s="174" t="s">
        <v>69</v>
      </c>
      <c r="I21" s="175"/>
      <c r="J21" s="175"/>
      <c r="K21" s="176"/>
    </row>
    <row r="22" spans="1:12" ht="15.75" x14ac:dyDescent="0.25">
      <c r="A22" s="47" t="s">
        <v>40</v>
      </c>
      <c r="B22" s="48"/>
      <c r="C22" s="48"/>
      <c r="D22" s="49" t="s">
        <v>41</v>
      </c>
      <c r="E22" s="50">
        <v>4.8999999999999998E-3</v>
      </c>
      <c r="H22" s="107" t="s">
        <v>70</v>
      </c>
      <c r="I22" s="108" t="s">
        <v>71</v>
      </c>
      <c r="J22" s="108" t="s">
        <v>72</v>
      </c>
      <c r="K22" s="109" t="s">
        <v>73</v>
      </c>
    </row>
    <row r="23" spans="1:12" ht="15.75" x14ac:dyDescent="0.25">
      <c r="A23" s="47" t="s">
        <v>42</v>
      </c>
      <c r="B23" s="48"/>
      <c r="C23" s="48"/>
      <c r="D23" s="49" t="s">
        <v>43</v>
      </c>
      <c r="E23" s="50">
        <v>0.01</v>
      </c>
      <c r="H23" s="100" t="s">
        <v>74</v>
      </c>
      <c r="I23" s="94">
        <v>3.4299999999999997E-2</v>
      </c>
      <c r="J23" s="95">
        <v>4.9299999999999997E-2</v>
      </c>
      <c r="K23" s="101">
        <v>6.7100000000000007E-2</v>
      </c>
    </row>
    <row r="24" spans="1:12" ht="15.75" x14ac:dyDescent="0.25">
      <c r="A24" s="47" t="s">
        <v>44</v>
      </c>
      <c r="B24" s="48"/>
      <c r="C24" s="48"/>
      <c r="D24" s="49" t="s">
        <v>45</v>
      </c>
      <c r="E24" s="50">
        <v>9.4000000000000004E-3</v>
      </c>
      <c r="H24" s="100" t="s">
        <v>75</v>
      </c>
      <c r="I24" s="96">
        <v>2.8E-3</v>
      </c>
      <c r="J24" s="97">
        <v>4.8999999999999998E-3</v>
      </c>
      <c r="K24" s="102">
        <v>7.4999999999999997E-3</v>
      </c>
    </row>
    <row r="25" spans="1:12" ht="15.75" x14ac:dyDescent="0.25">
      <c r="A25" s="51" t="s">
        <v>46</v>
      </c>
      <c r="B25" s="52"/>
      <c r="C25" s="52"/>
      <c r="D25" s="49" t="s">
        <v>47</v>
      </c>
      <c r="E25" s="53">
        <v>0.08</v>
      </c>
      <c r="H25" s="100" t="s">
        <v>76</v>
      </c>
      <c r="I25" s="96">
        <v>0.01</v>
      </c>
      <c r="J25" s="97">
        <v>1.3899999999999999E-2</v>
      </c>
      <c r="K25" s="102">
        <v>1.7399999999999999E-2</v>
      </c>
    </row>
    <row r="26" spans="1:12" ht="15.75" x14ac:dyDescent="0.25">
      <c r="A26" s="51" t="s">
        <v>48</v>
      </c>
      <c r="B26" s="54" t="s">
        <v>49</v>
      </c>
      <c r="C26" s="55"/>
      <c r="D26" s="56" t="s">
        <v>50</v>
      </c>
      <c r="E26" s="53">
        <v>6.4999999999999997E-3</v>
      </c>
      <c r="H26" s="100" t="s">
        <v>77</v>
      </c>
      <c r="I26" s="96">
        <v>9.4000000000000004E-3</v>
      </c>
      <c r="J26" s="97">
        <v>9.9000000000000008E-3</v>
      </c>
      <c r="K26" s="102">
        <v>1.17E-2</v>
      </c>
    </row>
    <row r="27" spans="1:12" ht="16.5" thickBot="1" x14ac:dyDescent="0.3">
      <c r="A27" s="57"/>
      <c r="B27" s="54" t="s">
        <v>51</v>
      </c>
      <c r="C27" s="55"/>
      <c r="D27" s="56"/>
      <c r="E27" s="53">
        <v>0.03</v>
      </c>
      <c r="H27" s="100" t="s">
        <v>78</v>
      </c>
      <c r="I27" s="98">
        <v>6.7400000000000002E-2</v>
      </c>
      <c r="J27" s="99">
        <v>8.0399999999999999E-2</v>
      </c>
      <c r="K27" s="103">
        <v>9.4E-2</v>
      </c>
    </row>
    <row r="28" spans="1:12" ht="15.75" x14ac:dyDescent="0.25">
      <c r="A28" s="57"/>
      <c r="B28" s="54" t="s">
        <v>52</v>
      </c>
      <c r="C28" s="55"/>
      <c r="D28" s="56"/>
      <c r="E28" s="58">
        <f>IF(A18=" - Fornecimento de Materiais e Equipamentos (Aquisição direta)",0,ROUND(E37*D38,4))</f>
        <v>0.03</v>
      </c>
      <c r="H28" s="165" t="s">
        <v>80</v>
      </c>
      <c r="I28" s="166"/>
      <c r="J28" s="166"/>
      <c r="K28" s="167"/>
      <c r="L28" s="104">
        <v>3.6499999999999998E-2</v>
      </c>
    </row>
    <row r="29" spans="1:12" ht="15.75" x14ac:dyDescent="0.25">
      <c r="A29" s="57"/>
      <c r="B29" s="59" t="s">
        <v>53</v>
      </c>
      <c r="C29" s="60"/>
      <c r="D29" s="56"/>
      <c r="E29" s="61">
        <v>0</v>
      </c>
      <c r="H29" s="168" t="s">
        <v>81</v>
      </c>
      <c r="I29" s="169"/>
      <c r="J29" s="169"/>
      <c r="K29" s="170"/>
      <c r="L29" s="105">
        <v>0.03</v>
      </c>
    </row>
    <row r="30" spans="1:12" ht="16.5" thickBot="1" x14ac:dyDescent="0.3">
      <c r="A30" s="62" t="s">
        <v>54</v>
      </c>
      <c r="B30" s="62"/>
      <c r="C30" s="62"/>
      <c r="D30" s="62"/>
      <c r="E30" s="63">
        <f>IF(A18=" - Fornecimento de Materiais e Equipamentos (Aquisição direta)",0,ROUND((((1+SUM(E$21:E$23))*(1+E$24)*(1+E$25))/(1-SUM(E$26:E$28)))-1,4))</f>
        <v>0.24279999999999999</v>
      </c>
      <c r="H30" s="171" t="s">
        <v>79</v>
      </c>
      <c r="I30" s="172"/>
      <c r="J30" s="172"/>
      <c r="K30" s="173"/>
      <c r="L30" s="106">
        <v>0</v>
      </c>
    </row>
    <row r="31" spans="1:12" x14ac:dyDescent="0.25">
      <c r="A31" s="64" t="s">
        <v>55</v>
      </c>
      <c r="B31" s="65"/>
      <c r="C31" s="65"/>
      <c r="D31" s="65"/>
      <c r="E31" s="66">
        <f>IF(A18=" - Fornecimento de Materiais e Equipamentos (Aquisição direta)",0,ROUND((((1+SUM(E$21:E$23))*(1+E$24)*(1+E$25))/(1-SUM(E$26:E$29)))-1,4))</f>
        <v>0.24279999999999999</v>
      </c>
    </row>
    <row r="32" spans="1:12" x14ac:dyDescent="0.25">
      <c r="A32" s="39"/>
      <c r="B32" s="39"/>
      <c r="C32" s="39"/>
      <c r="D32" s="39"/>
      <c r="E32" s="39"/>
    </row>
    <row r="33" spans="1:5" x14ac:dyDescent="0.25">
      <c r="A33" s="39" t="s">
        <v>56</v>
      </c>
      <c r="B33" s="39"/>
      <c r="C33" s="39"/>
      <c r="D33" s="39"/>
      <c r="E33" s="39"/>
    </row>
    <row r="34" spans="1:5" x14ac:dyDescent="0.25">
      <c r="A34" s="39"/>
      <c r="B34" s="39"/>
      <c r="C34" s="39"/>
      <c r="D34" s="39"/>
      <c r="E34" s="39"/>
    </row>
    <row r="35" spans="1:5" x14ac:dyDescent="0.25">
      <c r="A35" s="159" t="str">
        <f>IF(AND(A18=" - Fornecimento de Materiais e Equipamentos (Aquisição direta)",E$31=0),"",IF(OR($AI$10&lt;$AK$10,$AI$10&gt;$AL$10)=TRUE(),$AK$21,""))</f>
        <v/>
      </c>
      <c r="B35" s="159"/>
      <c r="C35" s="159"/>
      <c r="D35" s="159"/>
      <c r="E35" s="159"/>
    </row>
    <row r="36" spans="1:5" x14ac:dyDescent="0.25">
      <c r="A36" s="67"/>
      <c r="B36" s="67"/>
      <c r="C36" s="67"/>
      <c r="D36" s="67"/>
      <c r="E36" s="67"/>
    </row>
    <row r="37" spans="1:5" ht="15.75" customHeight="1" x14ac:dyDescent="0.25">
      <c r="A37" s="160" t="s">
        <v>57</v>
      </c>
      <c r="B37" s="161"/>
      <c r="C37" s="161"/>
      <c r="D37" s="161"/>
      <c r="E37" s="68">
        <v>0.6</v>
      </c>
    </row>
    <row r="38" spans="1:5" x14ac:dyDescent="0.25">
      <c r="A38" s="160" t="s">
        <v>58</v>
      </c>
      <c r="B38" s="161"/>
      <c r="C38" s="161"/>
      <c r="D38" s="68">
        <v>0.05</v>
      </c>
      <c r="E38" s="67"/>
    </row>
    <row r="39" spans="1:5" x14ac:dyDescent="0.25">
      <c r="A39" s="69"/>
      <c r="B39" s="70"/>
      <c r="C39" s="70"/>
      <c r="D39" s="71"/>
      <c r="E39" s="67"/>
    </row>
    <row r="40" spans="1:5" x14ac:dyDescent="0.25">
      <c r="A40" s="162" t="s">
        <v>59</v>
      </c>
      <c r="B40" s="163"/>
      <c r="C40" s="163"/>
      <c r="D40" s="163"/>
      <c r="E40" s="163"/>
    </row>
    <row r="43" spans="1:5" x14ac:dyDescent="0.25">
      <c r="A43" s="72"/>
      <c r="B43" s="73"/>
      <c r="C43" s="74"/>
      <c r="D43" s="74"/>
      <c r="E43" s="74"/>
    </row>
    <row r="44" spans="1:5" x14ac:dyDescent="0.25">
      <c r="A44" s="39" t="s">
        <v>68</v>
      </c>
      <c r="B44" s="39"/>
      <c r="C44" s="52"/>
      <c r="D44" s="39"/>
      <c r="E44" s="39"/>
    </row>
    <row r="45" spans="1:5" x14ac:dyDescent="0.25">
      <c r="A45" s="157" t="s">
        <v>65</v>
      </c>
      <c r="B45" s="157"/>
      <c r="C45" s="157"/>
      <c r="D45" s="75" t="s">
        <v>60</v>
      </c>
      <c r="E45" s="76"/>
    </row>
    <row r="46" spans="1:5" x14ac:dyDescent="0.25">
      <c r="A46" s="157" t="s">
        <v>82</v>
      </c>
      <c r="B46" s="157"/>
      <c r="C46" s="157"/>
      <c r="D46" s="39"/>
      <c r="E46" s="39"/>
    </row>
    <row r="47" spans="1:5" x14ac:dyDescent="0.25">
      <c r="A47" s="39"/>
      <c r="B47" s="77"/>
      <c r="C47" s="78"/>
      <c r="D47" s="39"/>
      <c r="E47" s="39"/>
    </row>
  </sheetData>
  <sheetProtection algorithmName="SHA-512" hashValue="n9PbMmFRSIItXk1b++BdSvZgxe6Tj2koolSNSEgncPWF64u7/SxnhICxcgWg1f/urw1HXuKXsgp9X3ue6TXguw==" saltValue="ENJcX9sAYqjIRmZs3EyxyQ==" spinCount="100000" sheet="1" objects="1" scenarios="1"/>
  <mergeCells count="16"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  <mergeCell ref="A45:C45"/>
    <mergeCell ref="A46:C46"/>
    <mergeCell ref="A18:E18"/>
    <mergeCell ref="A35:E35"/>
    <mergeCell ref="A37:D37"/>
    <mergeCell ref="A38:C38"/>
    <mergeCell ref="A40:E40"/>
  </mergeCells>
  <dataValidations disablePrompts="1"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InputMessage="1" showErrorMessage="1" sqref="A18:E18" xr:uid="{00000000-0002-0000-0200-000001000000}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ORÇAMENTO</vt:lpstr>
      <vt:lpstr>CRONOGRAMA</vt:lpstr>
      <vt:lpstr>BDI</vt:lpstr>
      <vt:lpstr>BDI!Area_de_impressao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engenharia3</cp:lastModifiedBy>
  <cp:lastPrinted>2022-01-03T20:08:43Z</cp:lastPrinted>
  <dcterms:created xsi:type="dcterms:W3CDTF">2013-05-17T17:26:46Z</dcterms:created>
  <dcterms:modified xsi:type="dcterms:W3CDTF">2025-02-04T18:27:10Z</dcterms:modified>
</cp:coreProperties>
</file>