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Departamento de Licitações - LICITACAO\LICITAÇÃO\5. LICITAÇÕES 2025\2. PREGÃO\xx. CT manutenção predial ITEM AMPLA\"/>
    </mc:Choice>
  </mc:AlternateContent>
  <xr:revisionPtr revIDLastSave="0" documentId="13_ncr:1_{E7FA1219-1AB2-446C-8351-A61DD6072683}" xr6:coauthVersionLast="47" xr6:coauthVersionMax="47" xr10:uidLastSave="{00000000-0000-0000-0000-000000000000}"/>
  <bookViews>
    <workbookView xWindow="22932" yWindow="-1248" windowWidth="23256" windowHeight="12576" tabRatio="904" activeTab="1" xr2:uid="{00000000-000D-0000-FFFF-FFFF00000000}"/>
  </bookViews>
  <sheets>
    <sheet name="RESUMO" sheetId="15" r:id="rId1"/>
    <sheet name="ITEM 01 - PRÉDIOS PÚBLICOS" sheetId="16" r:id="rId2"/>
    <sheet name="EMBASAMENTO" sheetId="13" r:id="rId3"/>
  </sheets>
  <calcPr calcId="19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6" l="1"/>
  <c r="C35" i="16" s="1"/>
  <c r="D35" i="16" s="1"/>
  <c r="D32" i="16"/>
  <c r="D66" i="16"/>
  <c r="D68" i="16"/>
  <c r="B35" i="16"/>
  <c r="D34" i="16"/>
  <c r="C34" i="16"/>
  <c r="B33" i="16"/>
  <c r="C33" i="16" s="1"/>
  <c r="D33" i="16" s="1"/>
  <c r="B32" i="16"/>
  <c r="B6" i="16"/>
  <c r="B28" i="16" l="1"/>
  <c r="D6" i="16" l="1"/>
  <c r="D7" i="16" s="1"/>
  <c r="C65" i="16"/>
  <c r="E65" i="16" s="1"/>
  <c r="F65" i="16"/>
  <c r="B104" i="16"/>
  <c r="E85" i="16"/>
  <c r="F85" i="16" s="1"/>
  <c r="E80" i="16"/>
  <c r="E75" i="16"/>
  <c r="F75" i="16" s="1"/>
  <c r="C70" i="16"/>
  <c r="E70" i="16" s="1"/>
  <c r="C69" i="16"/>
  <c r="F69" i="16" s="1"/>
  <c r="C68" i="16"/>
  <c r="E68" i="16" s="1"/>
  <c r="C67" i="16"/>
  <c r="F67" i="16" s="1"/>
  <c r="C66" i="16"/>
  <c r="F66" i="16" s="1"/>
  <c r="C64" i="16"/>
  <c r="F64" i="16" s="1"/>
  <c r="C63" i="16"/>
  <c r="F63" i="16" s="1"/>
  <c r="C62" i="16"/>
  <c r="E62" i="16" s="1"/>
  <c r="C61" i="16"/>
  <c r="F61" i="16" s="1"/>
  <c r="C60" i="16"/>
  <c r="F60" i="16" s="1"/>
  <c r="B54" i="16"/>
  <c r="C31" i="16"/>
  <c r="D31" i="16" s="1"/>
  <c r="C30" i="16"/>
  <c r="D30" i="16" s="1"/>
  <c r="C29" i="16"/>
  <c r="D29" i="16" s="1"/>
  <c r="C28" i="16"/>
  <c r="D28" i="16" s="1"/>
  <c r="B24" i="16"/>
  <c r="B44" i="16" s="1"/>
  <c r="B13" i="16"/>
  <c r="B27" i="16" l="1"/>
  <c r="E64" i="16"/>
  <c r="F68" i="16"/>
  <c r="F62" i="16"/>
  <c r="C81" i="16"/>
  <c r="F81" i="16" s="1"/>
  <c r="F70" i="16"/>
  <c r="E60" i="16"/>
  <c r="E66" i="16"/>
  <c r="E6" i="16"/>
  <c r="E7" i="16" s="1"/>
  <c r="C44" i="16"/>
  <c r="E61" i="16"/>
  <c r="E63" i="16"/>
  <c r="E67" i="16"/>
  <c r="E69" i="16"/>
  <c r="F80" i="16"/>
  <c r="C86" i="16"/>
  <c r="F86" i="16" s="1"/>
  <c r="B46" i="16"/>
  <c r="C76" i="16"/>
  <c r="F76" i="16" s="1"/>
  <c r="C27" i="16" l="1"/>
  <c r="C71" i="16"/>
  <c r="F71" i="16" s="1"/>
  <c r="E87" i="16" s="1"/>
  <c r="E110" i="16" s="1"/>
  <c r="C41" i="16"/>
  <c r="C11" i="16"/>
  <c r="C49" i="16"/>
  <c r="C20" i="16"/>
  <c r="C51" i="16"/>
  <c r="C16" i="16"/>
  <c r="C53" i="16"/>
  <c r="C50" i="16"/>
  <c r="C43" i="16"/>
  <c r="C40" i="16"/>
  <c r="C21" i="16"/>
  <c r="C18" i="16"/>
  <c r="C52" i="16"/>
  <c r="C17" i="16"/>
  <c r="C19" i="16"/>
  <c r="C45" i="16"/>
  <c r="C42" i="16"/>
  <c r="C23" i="16"/>
  <c r="C12" i="16"/>
  <c r="C22" i="16"/>
  <c r="D51" i="16"/>
  <c r="D41" i="16"/>
  <c r="D19" i="16"/>
  <c r="D53" i="16"/>
  <c r="D50" i="16"/>
  <c r="D43" i="16"/>
  <c r="D40" i="16"/>
  <c r="D21" i="16"/>
  <c r="D18" i="16"/>
  <c r="D16" i="16"/>
  <c r="D45" i="16"/>
  <c r="D11" i="16"/>
  <c r="D52" i="16"/>
  <c r="D49" i="16"/>
  <c r="D42" i="16"/>
  <c r="D23" i="16"/>
  <c r="D20" i="16"/>
  <c r="D17" i="16"/>
  <c r="D12" i="16"/>
  <c r="D22" i="16"/>
  <c r="D44" i="16"/>
  <c r="C87" i="16" l="1"/>
  <c r="C110" i="16" s="1"/>
  <c r="C54" i="16"/>
  <c r="D54" i="16" s="1"/>
  <c r="C24" i="16"/>
  <c r="D24" i="16" s="1"/>
  <c r="D27" i="16"/>
  <c r="C46" i="16"/>
  <c r="C13" i="16"/>
  <c r="D13" i="16" l="1"/>
  <c r="D36" i="16" s="1"/>
  <c r="E108" i="16" s="1"/>
  <c r="D46" i="16"/>
  <c r="D55" i="16" s="1"/>
  <c r="E109" i="16" s="1"/>
  <c r="C55" i="16"/>
  <c r="C109" i="16" s="1"/>
  <c r="C36" i="16"/>
  <c r="C108" i="16" s="1"/>
  <c r="C91" i="16" l="1"/>
  <c r="C93" i="16" s="1"/>
  <c r="E91" i="16" l="1"/>
  <c r="E93" i="16"/>
  <c r="C94" i="16"/>
  <c r="C96" i="16" s="1"/>
  <c r="E94" i="16" l="1"/>
  <c r="E96" i="16"/>
  <c r="E98" i="16" s="1"/>
  <c r="C98" i="16"/>
  <c r="C102" i="16" l="1"/>
  <c r="E102" i="16" s="1"/>
  <c r="C101" i="16"/>
  <c r="C103" i="16"/>
  <c r="E103" i="16" s="1"/>
  <c r="C104" i="16" l="1"/>
  <c r="C105" i="16" s="1"/>
  <c r="E101" i="16"/>
  <c r="E104" i="16" s="1"/>
  <c r="E105" i="16" l="1"/>
  <c r="E111" i="16" s="1"/>
  <c r="E112" i="16" s="1"/>
  <c r="C111" i="16"/>
  <c r="C112" i="16" l="1"/>
  <c r="E2" i="15" s="1"/>
  <c r="F2" i="15" s="1"/>
  <c r="F3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compras1</author>
  </authors>
  <commentList>
    <comment ref="B18" authorId="0" shapeId="0" xr:uid="{F54E330D-1A5A-4F4D-A347-E97E33766686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onde RAT = 1, 2 ou 3% e FAP varia entre 0,5 e 2,0%</t>
        </r>
      </text>
    </comment>
    <comment ref="B27" authorId="0" shapeId="0" xr:uid="{A96A2460-BFE0-4E98-AA01-05C265B28586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Zerar em caso de valor negativo</t>
        </r>
      </text>
    </comment>
    <comment ref="B40" authorId="0" shapeId="0" xr:uid="{D47BA4FB-8798-4845-8678-9E8EEAEE0A91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compras1:
Aviso Prévio
O aviso prévio tem basicamente três finalidades distintas:
1. comunicar a uma ou outra parte que não há mais interesse na continuação do contrato de trabalho;
2. estabelecer um tempo mínimo para que a empresa consiga um novo colaborador e/ou o colaborador consiga um novo emprego;
3. estabelecer um pagamento que deverá ser efetuado caso essa comunicação não seja cumprida.
Aviso Prévio Indenizado
Valor devido ao empregado no caso de o empregador rescindir o contrato sem justo motivo e sem lhe conceder aviso prévio, conforme
disposto no §1º do art. 487 da CLT.
Devido à imprevisibilidade, esse é um montante que a empresa deverá provisionar.
O estudo do CNJ – publicado pela Resolução 98/2009 estabeleceu que (ROTATIVIDADE = 5%):
De acordo com levantamento efetuado em diversos contratos, cerca de 5% do pessoal é demitido pelo empregador, antes do término do contrato de trabalho. ((1/12)x 0,05) x 100 = 0,42%. 
Lei 12.506/2011 – 3 dias por ano de trabalho (até 60 dias adicionais)</t>
        </r>
      </text>
    </comment>
    <comment ref="B43" authorId="0" shapeId="0" xr:uid="{82662F24-30BC-4B5B-96CA-0DA466B0F893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Aviso Prévio Trabalhado
Aviso Prévio Trabalhado: Refere-se aos sete dias corridos que o empregado pode faltar quando está trabalhando sob aviso prévio, conforme disposto no art. 488 da CLT.
Considerando que ao final dos 12 meses de contrato todos
serão demitidos (100%). Logo a provisão representa: ((7/30)/12)x 100 = 1,94%</t>
        </r>
      </text>
    </comment>
    <comment ref="C58" authorId="0" shapeId="0" xr:uid="{91645B3E-03F7-488E-A783-5089063036FD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Observar o TR para definição de quantidade (Quantidade de funcionários x quantidade de EPI necessário)
</t>
        </r>
      </text>
    </comment>
    <comment ref="B73" authorId="0" shapeId="0" xr:uid="{49E07FCA-BCBA-4B0C-8F4C-B60C915E30CF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Observar o TR para definição de quantidade</t>
        </r>
      </text>
    </comment>
    <comment ref="D73" authorId="0" shapeId="0" xr:uid="{D5FCBE98-F0A9-45DD-9922-A0A110E74B2D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IN 1700/17 – anexo III</t>
        </r>
      </text>
    </comment>
    <comment ref="B78" authorId="0" shapeId="0" xr:uid="{D4ABF87D-1E85-4E39-B53E-73342D147AE8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Observar o TR para definição de quantidade</t>
        </r>
      </text>
    </comment>
    <comment ref="D78" authorId="0" shapeId="0" xr:uid="{74DE6B8F-712F-40DA-96B8-C1B22C26BAEB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IN 1700/17 – anexo III</t>
        </r>
      </text>
    </comment>
    <comment ref="B83" authorId="0" shapeId="0" xr:uid="{6C0B1CEA-3F9E-4246-BB94-9FCB0D982533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Observar o TR para definição de quantidade</t>
        </r>
      </text>
    </comment>
    <comment ref="D83" authorId="0" shapeId="0" xr:uid="{73B61CE5-45CD-45D4-849D-CF5C7FD5D067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IN 1700/17 – anexo III</t>
        </r>
      </text>
    </comment>
  </commentList>
</comments>
</file>

<file path=xl/sharedStrings.xml><?xml version="1.0" encoding="utf-8"?>
<sst xmlns="http://schemas.openxmlformats.org/spreadsheetml/2006/main" count="253" uniqueCount="160">
  <si>
    <t>Quantidade de Profissionais</t>
  </si>
  <si>
    <t>Valor Unitário</t>
  </si>
  <si>
    <t>Alíquota</t>
  </si>
  <si>
    <t>Valor Anual / Total</t>
  </si>
  <si>
    <t>Índice de Depreciação anual/total</t>
  </si>
  <si>
    <t>Valor Anual/Total</t>
  </si>
  <si>
    <t>Total do Módulo 1.1:  Mão de Obra (Sem Encargos Previdênciários e FGTS)</t>
  </si>
  <si>
    <t>TOTAL DO MÓDULO 1: CUSTOS DE MÃO DE OBRA (INCLUI ENCARGOS PREVIDENCIÁRIOS E FGTS)</t>
  </si>
  <si>
    <t>Módulo 1</t>
  </si>
  <si>
    <t>Módulo 2</t>
  </si>
  <si>
    <t>Módulo 3</t>
  </si>
  <si>
    <t>Módulo 4</t>
  </si>
  <si>
    <t>Local e Data</t>
  </si>
  <si>
    <t>Assinatura do Responsável</t>
  </si>
  <si>
    <t>MÓDULO 1.1: MÃO DE OBRA SEM INCIDÊNCIA DE ENCARGOS PREVIDENCIÁRIOS E FGTS</t>
  </si>
  <si>
    <t>Valor Mensal</t>
  </si>
  <si>
    <t>MÓDULO 1.2: 13°, FÉRIAS E ADICIONAL DE FÉRIAS</t>
  </si>
  <si>
    <t>Total Módulo 1.2: 13°, Férias e adicional de férias</t>
  </si>
  <si>
    <t>MÓDULO 1.3: GPS, FGTS E OUTRAS CONTRIBUIÇÕES</t>
  </si>
  <si>
    <t>Total Módulo 1.3:  GPS, FGTS e outras contribuições</t>
  </si>
  <si>
    <t>B - Auxílio-Refeição/Alimentação</t>
  </si>
  <si>
    <t>C - Assistência médica e Familiar</t>
  </si>
  <si>
    <t>D - Benefício Social Familiar (BSF)</t>
  </si>
  <si>
    <t>A - 13° Salário, Férias, Adicional de férias</t>
  </si>
  <si>
    <t>A - INSS</t>
  </si>
  <si>
    <t>Referência Unitário</t>
  </si>
  <si>
    <t>MÓDULO 1 - COMPOSIÇÃO DA REMUNERAÇÃO</t>
  </si>
  <si>
    <t>A - Aviso prévio indenizado</t>
  </si>
  <si>
    <t>B - Incidência do FGTS sobre o aviso prévio indenizado</t>
  </si>
  <si>
    <t>C - Multa do FGTS do aviso prévio indenizado</t>
  </si>
  <si>
    <t>D - Aviso prévio trabalhado</t>
  </si>
  <si>
    <t>E - Incidência do submódulo 2.2 sobre aviso prévio trabalhado</t>
  </si>
  <si>
    <t>F - Multa do FGTS sobre o aviso prévio trabalhado</t>
  </si>
  <si>
    <t>MÓDULO 2.1: PROVISÃO PARA RESCISÃO</t>
  </si>
  <si>
    <t>MÓDULO 2: PROVISÃO PARA RESCISÃO E CUSTO DE REPOSIÇÃO DO PROFISSIONAL AUSENTE</t>
  </si>
  <si>
    <t>MÓDULO 2.2: REPOSIÇÃO DO PROFISSIONAL AUSENTE</t>
  </si>
  <si>
    <t>A - Substituto na cobertura de Férias</t>
  </si>
  <si>
    <t>B - Substituto na cobertura de Licença-Paternidade</t>
  </si>
  <si>
    <t xml:space="preserve">C -Substituto na cobertura de Ausência por acidente de trabalho </t>
  </si>
  <si>
    <t>D - Substituto na cobertura de Afastamento Maternidade</t>
  </si>
  <si>
    <t>E - Substituto na cobertura de Ausências Legais</t>
  </si>
  <si>
    <t>Total Módulo 2.1: Provisão Para Rescisão</t>
  </si>
  <si>
    <t>Total Módulo 2.2: Provisão Para Rescisão</t>
  </si>
  <si>
    <t>TOTAL DO MÓDULO 2: PROVISÃO PARA RESCISÃO E CUSTO DE REPOSIÇÃO DO PROFISSIONAL AUSENTE</t>
  </si>
  <si>
    <t>MÓDULO 3: CUSTOS COM INSUMOS E EQUIPAMENTOS</t>
  </si>
  <si>
    <t>MÓDULO 5: CUSTOS INDIRETOS, TRIBUTOS E LUCROS</t>
  </si>
  <si>
    <t xml:space="preserve">Valor Anual/Total </t>
  </si>
  <si>
    <t>%</t>
  </si>
  <si>
    <t>B - Lucro</t>
  </si>
  <si>
    <t>C - Tributos</t>
  </si>
  <si>
    <t>BASE DE CÁLCULO DOS TRIBUTOS</t>
  </si>
  <si>
    <t xml:space="preserve">CÁLCULO DOS TRIBUTOS = Base de Cálculo dos Tributos / (1-(Total de Tributos em % dividido por 100)] x Alíquota do tributo </t>
  </si>
  <si>
    <t xml:space="preserve">   C1. Tributos Federais</t>
  </si>
  <si>
    <t xml:space="preserve">        COFINS</t>
  </si>
  <si>
    <t xml:space="preserve">        PIS</t>
  </si>
  <si>
    <t xml:space="preserve">   SUBTOTAL Tributos</t>
  </si>
  <si>
    <r>
      <t>A - Custos indiretos</t>
    </r>
    <r>
      <rPr>
        <sz val="9"/>
        <rFont val="Calibri"/>
        <family val="2"/>
        <scheme val="minor"/>
      </rPr>
      <t xml:space="preserve"> </t>
    </r>
  </si>
  <si>
    <r>
      <t xml:space="preserve">   C2. Tributos Municipais  - </t>
    </r>
    <r>
      <rPr>
        <b/>
        <sz val="9"/>
        <rFont val="Calibri"/>
        <family val="2"/>
        <scheme val="minor"/>
      </rPr>
      <t>ISS</t>
    </r>
  </si>
  <si>
    <t>VALOR TOTAL DOS MÓDULOS</t>
  </si>
  <si>
    <t>Fundamentação: art. 7º, inciso VIII, da C.F., Lei nº 4.090/62 e Lei nº 7.787/89. (1 salário / 12 meses)</t>
  </si>
  <si>
    <t>(1/3) do salário / 12 (meses) * 100 = 2,78%</t>
  </si>
  <si>
    <t>B - Salário Educação</t>
  </si>
  <si>
    <t>C - RAT = RAT X FAP</t>
  </si>
  <si>
    <t>D - SESC ou SESI</t>
  </si>
  <si>
    <t>E - SENAI - SENAC</t>
  </si>
  <si>
    <t>F -  SEBRAE</t>
  </si>
  <si>
    <t>G - INCRA</t>
  </si>
  <si>
    <t>H - FGTS</t>
  </si>
  <si>
    <t>Fundamentação: art. 22, inciso I da Lei nº 8.212/91.</t>
  </si>
  <si>
    <t>Decreto n.º 6.003, de 20 de dezembro de 2006, regulamenta a contribuição social do salário educação.</t>
  </si>
  <si>
    <t>A alíquota do SAT refere-se ao risco da atividade preponderante da empresa, individualizado de acordo com o seu Fator Acidentário de Prevenção (FAP), conforme Decreto Federal nº 6.957/2009.</t>
  </si>
  <si>
    <t>Fundamentação: art. 30 da Lei nº 8.036/90.</t>
  </si>
  <si>
    <t>Fundamentação: Decreto-Lei nº 6.246/44 e 8.621/46</t>
  </si>
  <si>
    <t>Fundamentação: Lei nº 8.029/90, alterada pela Lei nº 8.154/90.</t>
  </si>
  <si>
    <t>Fundamentação: art. 1º, inciso I, do Decreto-Lei nº 1.146/70.</t>
  </si>
  <si>
    <t>Fundamentação: art. 15 da Lei nº 8.036/90 e art. 7º, inciso III, da Constituição Federal de 1988.</t>
  </si>
  <si>
    <t>Devido à imprevisibilidade, esse é um montante que a empresa deverá provisionar.</t>
  </si>
  <si>
    <t>8% (alíquota do FGTS) sobre o valor do API. (8% x 0,42% = 0,033%)</t>
  </si>
  <si>
    <t>50% do valor da incidência do FGTS sobre o API. (50% x 0,033% = 0,016%)</t>
  </si>
  <si>
    <t>art. 488 da CLT. ((7/30)/12)x 100 = 1,94%</t>
  </si>
  <si>
    <t>Alíquota total do submódulo 2.2 sobre o valor do APT.</t>
  </si>
  <si>
    <t>50% do valor da incidência do FGTS sobre o APT. (50% x 8% x 1,94% = 0,077%)</t>
  </si>
  <si>
    <t>C. F. art. 7º, inciso VIII, Lei nº 4.090/62 e Lei nº 7.787/89</t>
  </si>
  <si>
    <t>Lei Federal 11.770/2008, atualizada pela Lei 13.257/2016</t>
  </si>
  <si>
    <t>Artigo 27 do Decreto nº 89.312</t>
  </si>
  <si>
    <t>Fundamentação: arts. 473 e 83 da CLT.</t>
  </si>
  <si>
    <t>Estimativa com base no TR e nos preços de mercado.</t>
  </si>
  <si>
    <t>IN 05/2017 – Anexo I</t>
  </si>
  <si>
    <t>art. 3º - CTN – Lei nº 5.172/66</t>
  </si>
  <si>
    <t>Art. 2º da Lei 10.833/03</t>
  </si>
  <si>
    <t>Lei nº 10.637/02.</t>
  </si>
  <si>
    <t>Segundo o CTN, até 5% de acordo com o serviço</t>
  </si>
  <si>
    <t>IN 05/2017 - O manual de orientação do MPOG estabelece como valores
limites para os serviços de vigilância e limpeza os
percentuais de 6% e 3%, respectivamente.</t>
  </si>
  <si>
    <t>F - Auxílio Alimentação nas Férias</t>
  </si>
  <si>
    <t>Total Módulo 1.4:  Benefícios mensais e diários</t>
  </si>
  <si>
    <t>Qtd anual por funcionário</t>
  </si>
  <si>
    <t>A - Jaquetas com faixa refletiva</t>
  </si>
  <si>
    <t>D - Calça brim com faixa refletiva</t>
  </si>
  <si>
    <t>E - Calçado de segurança</t>
  </si>
  <si>
    <t>Salário proporcional</t>
  </si>
  <si>
    <t>E - Fundo de Formação Profissional</t>
  </si>
  <si>
    <t>Lei nº 7.418/1985: obrigação de pagar deslocamentos do trabalhador no percurso residência-trabalho-residência. O empregador participará dos gastos de deslocamento do trabalhador com a ajuda de custo equivalente à parcela que exceder a 6% (seis por cento) de seu salário básico.</t>
  </si>
  <si>
    <t>B - Camisa manga curta com faixa refletiva</t>
  </si>
  <si>
    <t>C - Camisa manga longa com faixa refletiva</t>
  </si>
  <si>
    <t>F - Protetor solar 120ml</t>
  </si>
  <si>
    <t>G - Protetor auricular tipo plug</t>
  </si>
  <si>
    <t>A - Transporte (24 dias trabalhados x 3,80 valor da passagem x 2) - (6% do salário)</t>
  </si>
  <si>
    <t>MÓDULO 1.4: BENEFÍCIOS MENSAIS E DIÁRIOS</t>
  </si>
  <si>
    <t>H - Boné modelo árabe</t>
  </si>
  <si>
    <t>I - Luva de proteção</t>
  </si>
  <si>
    <t>J - Capa de chuva</t>
  </si>
  <si>
    <t>K - Óculos de proteção de radiação solar</t>
  </si>
  <si>
    <t>EPIS</t>
  </si>
  <si>
    <t>MATERIAIS</t>
  </si>
  <si>
    <t>FERRAMENTAS</t>
  </si>
  <si>
    <t>EQUIPAMENTOS</t>
  </si>
  <si>
    <t>VALOR TOTAL</t>
  </si>
  <si>
    <t>DESCRIÇÃO DOS ITENS</t>
  </si>
  <si>
    <t>Quantidade anual</t>
  </si>
  <si>
    <t>Valor Mensal EPIs</t>
  </si>
  <si>
    <t>Valor Mensal Materiais</t>
  </si>
  <si>
    <t>Valor Mensal Ferramentas</t>
  </si>
  <si>
    <t>Valor Anual/Total da Depreciação por item</t>
  </si>
  <si>
    <t>Valor Mensal Equipamentos</t>
  </si>
  <si>
    <t>TOTAL DO MÓDULO 3: CUSTOS EPIS, MATERIAIS, FERRAMENTAS E EQUIPAMENOS</t>
  </si>
  <si>
    <t>MÓDULO 3.1: EPIS, MATERIAIS, FERRAMENTAS E EQUIPAMENOS</t>
  </si>
  <si>
    <t>Quantidade Anual</t>
  </si>
  <si>
    <t>MÓDULO 4: CUSTOS INDIRETOS, TRIBUTOS E LUCROS</t>
  </si>
  <si>
    <t>TOTAL MÓDULO 4: CUSTOS INDIRETOS, TRIBUTAÇÃO E LUCROS</t>
  </si>
  <si>
    <t>BASE DE CÁLCULO DOS CUSTOS INDIRETOS/DESPESAS OPERACIONAIS/ADMINISTRATIVAS  (Módulo 1 + Módulo 2+ Módulo 3)</t>
  </si>
  <si>
    <t xml:space="preserve">BASE DE CÁLCULO DO LUCRO = (Módulo 1 + Módulo 2+ Módulo 3 + Custos Indiretos) </t>
  </si>
  <si>
    <t>FUNDAMENTAÇÃO</t>
  </si>
  <si>
    <t>LOCAIS</t>
  </si>
  <si>
    <t>DIAS DE EXECUÇÃO DOS SERVIÇOS</t>
  </si>
  <si>
    <t>SEGUNDA A SEXTA-FEIRA</t>
  </si>
  <si>
    <t>B - Férias e Adicional de férias s (O custo com o valor pago ao substituto durante as férias do titular consta na letra "A" do submódulo 4)</t>
  </si>
  <si>
    <t>B - Férias e Adicional de férias</t>
  </si>
  <si>
    <t>ITEM</t>
  </si>
  <si>
    <t>QTD</t>
  </si>
  <si>
    <t>UN</t>
  </si>
  <si>
    <t>DESCRIÇÃO</t>
  </si>
  <si>
    <t>VALOR MENSAL MÁXIMO</t>
  </si>
  <si>
    <t>VALOR TOTAL MÁXIMO</t>
  </si>
  <si>
    <t>MÊS</t>
  </si>
  <si>
    <t>SERVIÇOS DE MANUTENÇÃO PREDIAL PREVENTIVA E CORRETIVA</t>
  </si>
  <si>
    <t>PRÉDIOS PÚBLICOS DIVERSOS</t>
  </si>
  <si>
    <t>Outros (especificar)</t>
  </si>
  <si>
    <t>VALOR TOTAL GERAL</t>
  </si>
  <si>
    <t>MUNICÍPIO DE CORONEL VIVIDA
MODELO DE PLANILHA DE FORMAÇÃO DE CUSTOS - ITEM 01 - MANUTENÇÃO PREDIAL</t>
  </si>
  <si>
    <t>A - SALÁRIO</t>
  </si>
  <si>
    <t>CLÁUSULA DÉCIMA SEXTA DA CCT.</t>
  </si>
  <si>
    <t>CLÁUSULA DÉCIMA SÉTIMA DA CCT.</t>
  </si>
  <si>
    <t>G - Contribuição Assistêncial</t>
  </si>
  <si>
    <t>H - Termo de Quitação Anual de Obrigações</t>
  </si>
  <si>
    <t>A - OFICIAL DE MANUTENÇÃO PREDIAL (40 HORAS SEMANAIS)</t>
  </si>
  <si>
    <t>Tabela de salários da SINDEPRESTEM 2025</t>
  </si>
  <si>
    <t>CLÁUSULA DÉCIMA QUARTA DA CCT (R$ 805,00 - 20%)</t>
  </si>
  <si>
    <t>CLÁUSULA VIGÉSIMA QUARTA DA CCT.</t>
  </si>
  <si>
    <t>CLÁUSULA QUADRAGÉSIMA QUARTA DA CCT.</t>
  </si>
  <si>
    <t>CLÁUSULA QUINQUAGÉSIMA QUINTA DA CCT.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</si>
</sst>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&quot;R$&quot;\ #,##0.00"/>
    <numFmt numFmtId="165" formatCode="0.000%"/>
    <numFmt numFmtId="166" formatCode="_(&quot;R$ &quot;* #,##0.00_);_(&quot;R$ &quot;* \(#,##0.00\);_(&quot;R$ &quot;* &quot;-&quot;??_);_(@_)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i/>
      <sz val="9"/>
      <name val="Calibri"/>
      <family val="2"/>
      <scheme val="minor"/>
    </font>
    <font>
      <b/>
      <i/>
      <sz val="9"/>
      <name val="Calibri"/>
      <family val="2"/>
      <scheme val="minor"/>
    </font>
    <font>
      <sz val="10"/>
      <name val="Calibri"/>
      <family val="2"/>
      <scheme val="minor"/>
    </font>
    <font>
      <sz val="8"/>
      <name val="Arial"/>
      <family val="2"/>
    </font>
    <font>
      <b/>
      <sz val="10"/>
      <color theme="1"/>
      <name val="Calibri"/>
      <family val="2"/>
      <scheme val="minor"/>
    </font>
    <font>
      <b/>
      <u/>
      <sz val="9"/>
      <color rgb="FF0068B8"/>
      <name val="Calibri"/>
      <family val="2"/>
      <scheme val="minor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6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0" fontId="1" fillId="4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12" borderId="1" xfId="0" applyFont="1" applyFill="1" applyBorder="1" applyAlignment="1">
      <alignment horizontal="left" vertical="center" wrapText="1"/>
    </xf>
    <xf numFmtId="164" fontId="1" fillId="12" borderId="1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10" fontId="1" fillId="4" borderId="1" xfId="2" applyNumberFormat="1" applyFont="1" applyFill="1" applyBorder="1" applyAlignment="1">
      <alignment horizontal="center" vertical="center" wrapText="1"/>
    </xf>
    <xf numFmtId="165" fontId="1" fillId="4" borderId="1" xfId="2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center" vertical="center" wrapText="1"/>
    </xf>
    <xf numFmtId="10" fontId="2" fillId="12" borderId="1" xfId="2" applyNumberFormat="1" applyFont="1" applyFill="1" applyBorder="1" applyAlignment="1">
      <alignment horizontal="center" vertical="center" wrapText="1"/>
    </xf>
    <xf numFmtId="164" fontId="2" fillId="1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44" fontId="1" fillId="10" borderId="1" xfId="1" applyFont="1" applyFill="1" applyBorder="1" applyAlignment="1">
      <alignment horizontal="center" vertical="center" wrapText="1"/>
    </xf>
    <xf numFmtId="44" fontId="2" fillId="10" borderId="1" xfId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justify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justify" vertical="center" wrapText="1"/>
    </xf>
    <xf numFmtId="0" fontId="11" fillId="9" borderId="1" xfId="0" applyFont="1" applyFill="1" applyBorder="1" applyAlignment="1">
      <alignment horizontal="justify" vertical="center" wrapText="1"/>
    </xf>
    <xf numFmtId="10" fontId="11" fillId="9" borderId="1" xfId="2" applyNumberFormat="1" applyFont="1" applyFill="1" applyBorder="1" applyAlignment="1">
      <alignment horizontal="center" vertical="center" wrapText="1"/>
    </xf>
    <xf numFmtId="10" fontId="7" fillId="4" borderId="1" xfId="2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4" fontId="3" fillId="4" borderId="0" xfId="0" applyNumberFormat="1" applyFont="1" applyFill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12" fillId="4" borderId="0" xfId="0" applyFont="1" applyFill="1" applyAlignment="1">
      <alignment vertical="center"/>
    </xf>
    <xf numFmtId="164" fontId="1" fillId="0" borderId="0" xfId="0" applyNumberFormat="1" applyFont="1" applyAlignment="1">
      <alignment horizontal="center" vertical="center" wrapText="1"/>
    </xf>
    <xf numFmtId="44" fontId="1" fillId="0" borderId="0" xfId="0" applyNumberFormat="1" applyFont="1" applyAlignment="1">
      <alignment horizontal="center" vertical="center" wrapText="1"/>
    </xf>
    <xf numFmtId="0" fontId="1" fillId="3" borderId="10" xfId="0" applyFont="1" applyFill="1" applyBorder="1" applyAlignment="1">
      <alignment horizontal="left" vertical="center" wrapText="1"/>
    </xf>
    <xf numFmtId="164" fontId="1" fillId="3" borderId="10" xfId="0" applyNumberFormat="1" applyFont="1" applyFill="1" applyBorder="1" applyAlignment="1">
      <alignment horizontal="center" vertical="center" wrapText="1"/>
    </xf>
    <xf numFmtId="1" fontId="7" fillId="2" borderId="9" xfId="0" applyNumberFormat="1" applyFont="1" applyFill="1" applyBorder="1" applyAlignment="1">
      <alignment horizontal="center" vertical="top" shrinkToFit="1"/>
    </xf>
    <xf numFmtId="164" fontId="3" fillId="11" borderId="8" xfId="0" applyNumberFormat="1" applyFont="1" applyFill="1" applyBorder="1" applyAlignment="1">
      <alignment horizontal="center" vertical="center" wrapText="1"/>
    </xf>
    <xf numFmtId="164" fontId="3" fillId="11" borderId="1" xfId="0" applyNumberFormat="1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0" fontId="2" fillId="4" borderId="13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0" xfId="0" applyFont="1" applyFill="1" applyAlignment="1">
      <alignment vertical="center" wrapText="1"/>
    </xf>
    <xf numFmtId="164" fontId="12" fillId="0" borderId="0" xfId="0" applyNumberFormat="1" applyFont="1" applyAlignment="1">
      <alignment vertical="center"/>
    </xf>
    <xf numFmtId="164" fontId="1" fillId="4" borderId="5" xfId="0" applyNumberFormat="1" applyFont="1" applyFill="1" applyBorder="1" applyAlignment="1">
      <alignment vertical="center" wrapText="1"/>
    </xf>
    <xf numFmtId="1" fontId="7" fillId="2" borderId="1" xfId="0" applyNumberFormat="1" applyFont="1" applyFill="1" applyBorder="1" applyAlignment="1">
      <alignment horizontal="center" vertical="top" shrinkToFit="1"/>
    </xf>
    <xf numFmtId="1" fontId="7" fillId="2" borderId="15" xfId="0" applyNumberFormat="1" applyFont="1" applyFill="1" applyBorder="1" applyAlignment="1">
      <alignment horizontal="center" vertical="top" shrinkToFit="1"/>
    </xf>
    <xf numFmtId="164" fontId="1" fillId="2" borderId="10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 wrapText="1"/>
    </xf>
    <xf numFmtId="0" fontId="3" fillId="4" borderId="0" xfId="0" applyFont="1" applyFill="1" applyAlignment="1">
      <alignment horizontal="center" vertical="center" wrapText="1"/>
    </xf>
    <xf numFmtId="164" fontId="11" fillId="4" borderId="0" xfId="1" applyNumberFormat="1" applyFont="1" applyFill="1" applyBorder="1" applyAlignment="1">
      <alignment horizontal="center" vertical="top"/>
    </xf>
    <xf numFmtId="164" fontId="3" fillId="4" borderId="0" xfId="0" applyNumberFormat="1" applyFont="1" applyFill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10" fontId="1" fillId="2" borderId="11" xfId="0" applyNumberFormat="1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 wrapText="1"/>
    </xf>
    <xf numFmtId="44" fontId="7" fillId="4" borderId="1" xfId="1" applyFont="1" applyFill="1" applyBorder="1" applyAlignment="1">
      <alignment horizontal="center" vertical="top"/>
    </xf>
    <xf numFmtId="44" fontId="7" fillId="0" borderId="1" xfId="1" applyFont="1" applyFill="1" applyBorder="1" applyAlignment="1">
      <alignment horizontal="center" vertical="top"/>
    </xf>
    <xf numFmtId="44" fontId="7" fillId="0" borderId="11" xfId="1" applyFont="1" applyFill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justify" vertical="center" wrapText="1"/>
    </xf>
    <xf numFmtId="44" fontId="17" fillId="0" borderId="1" xfId="0" applyNumberFormat="1" applyFont="1" applyBorder="1" applyAlignment="1">
      <alignment horizontal="center" vertical="center" wrapText="1"/>
    </xf>
    <xf numFmtId="44" fontId="18" fillId="0" borderId="1" xfId="0" applyNumberFormat="1" applyFont="1" applyBorder="1"/>
    <xf numFmtId="0" fontId="2" fillId="4" borderId="0" xfId="0" applyFont="1" applyFill="1" applyAlignment="1">
      <alignment horizontal="center" vertical="center" wrapText="1"/>
    </xf>
    <xf numFmtId="44" fontId="7" fillId="4" borderId="10" xfId="1" applyFont="1" applyFill="1" applyBorder="1" applyAlignment="1">
      <alignment horizontal="center" vertical="top"/>
    </xf>
    <xf numFmtId="0" fontId="18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 wrapText="1"/>
    </xf>
    <xf numFmtId="0" fontId="14" fillId="7" borderId="6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2" fillId="6" borderId="6" xfId="0" applyFont="1" applyFill="1" applyBorder="1" applyAlignment="1">
      <alignment horizontal="left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center" vertical="center" wrapText="1"/>
    </xf>
    <xf numFmtId="0" fontId="2" fillId="11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center" vertical="top"/>
    </xf>
    <xf numFmtId="0" fontId="10" fillId="9" borderId="1" xfId="0" applyFont="1" applyFill="1" applyBorder="1" applyAlignment="1">
      <alignment horizontal="left" vertical="center" wrapText="1"/>
    </xf>
    <xf numFmtId="166" fontId="10" fillId="9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166" fontId="4" fillId="9" borderId="1" xfId="0" applyNumberFormat="1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left" vertical="center" wrapText="1"/>
    </xf>
    <xf numFmtId="166" fontId="11" fillId="9" borderId="1" xfId="0" applyNumberFormat="1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horizontal="left" vertical="center" wrapText="1"/>
    </xf>
    <xf numFmtId="0" fontId="10" fillId="9" borderId="7" xfId="0" applyFont="1" applyFill="1" applyBorder="1" applyAlignment="1">
      <alignment horizontal="left" vertical="center" wrapText="1"/>
    </xf>
    <xf numFmtId="0" fontId="10" fillId="9" borderId="6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166" fontId="4" fillId="9" borderId="5" xfId="0" applyNumberFormat="1" applyFont="1" applyFill="1" applyBorder="1" applyAlignment="1">
      <alignment horizontal="center" vertical="center" wrapText="1"/>
    </xf>
    <xf numFmtId="166" fontId="4" fillId="9" borderId="6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6" fontId="4" fillId="8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" fillId="10" borderId="10" xfId="0" applyFont="1" applyFill="1" applyBorder="1" applyAlignment="1">
      <alignment horizontal="center" vertical="center" wrapText="1"/>
    </xf>
    <xf numFmtId="0" fontId="2" fillId="10" borderId="11" xfId="0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2" fillId="10" borderId="6" xfId="0" applyFont="1" applyFill="1" applyBorder="1" applyAlignment="1">
      <alignment horizontal="center" vertical="center" wrapText="1"/>
    </xf>
    <xf numFmtId="44" fontId="1" fillId="10" borderId="5" xfId="1" applyFont="1" applyFill="1" applyBorder="1" applyAlignment="1">
      <alignment horizontal="center" vertical="center" wrapText="1"/>
    </xf>
    <xf numFmtId="44" fontId="1" fillId="10" borderId="6" xfId="1" applyFont="1" applyFill="1" applyBorder="1" applyAlignment="1">
      <alignment horizontal="center" vertical="center" wrapText="1"/>
    </xf>
    <xf numFmtId="44" fontId="2" fillId="10" borderId="5" xfId="1" applyFont="1" applyFill="1" applyBorder="1" applyAlignment="1">
      <alignment horizontal="center" vertical="center" wrapText="1"/>
    </xf>
    <xf numFmtId="44" fontId="2" fillId="10" borderId="6" xfId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12" fillId="4" borderId="6" xfId="0" applyFont="1" applyFill="1" applyBorder="1" applyAlignment="1">
      <alignment horizontal="left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2" borderId="8" xfId="0" applyFont="1" applyFill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colors>
    <mruColors>
      <color rgb="FFFF505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normas.receita.fazenda.gov.br/sijut2consulta/link.action?idAto=81268" TargetMode="External"/><Relationship Id="rId2" Type="http://schemas.openxmlformats.org/officeDocument/2006/relationships/hyperlink" Target="http://normas.receita.fazenda.gov.br/sijut2consulta/link.action?idAto=81268" TargetMode="External"/><Relationship Id="rId1" Type="http://schemas.openxmlformats.org/officeDocument/2006/relationships/hyperlink" Target="http://normas.receita.fazenda.gov.br/sijut2consulta/link.action?idAto=81268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001B3-DC25-40CF-8B43-BCEAF6E1F345}">
  <dimension ref="A1:F3"/>
  <sheetViews>
    <sheetView workbookViewId="0">
      <selection activeCell="E2" sqref="E2"/>
    </sheetView>
  </sheetViews>
  <sheetFormatPr defaultRowHeight="14.4" x14ac:dyDescent="0.3"/>
  <cols>
    <col min="4" max="4" width="18.33203125" customWidth="1"/>
    <col min="5" max="5" width="17.33203125" customWidth="1"/>
    <col min="6" max="6" width="15.109375" customWidth="1"/>
  </cols>
  <sheetData>
    <row r="1" spans="1:6" x14ac:dyDescent="0.3">
      <c r="A1" s="82" t="s">
        <v>137</v>
      </c>
      <c r="B1" s="82" t="s">
        <v>138</v>
      </c>
      <c r="C1" s="82" t="s">
        <v>139</v>
      </c>
      <c r="D1" s="82" t="s">
        <v>140</v>
      </c>
      <c r="E1" s="82" t="s">
        <v>141</v>
      </c>
      <c r="F1" s="82" t="s">
        <v>142</v>
      </c>
    </row>
    <row r="2" spans="1:6" ht="30.6" x14ac:dyDescent="0.3">
      <c r="A2" s="83">
        <v>1</v>
      </c>
      <c r="B2" s="83">
        <v>12</v>
      </c>
      <c r="C2" s="83" t="s">
        <v>143</v>
      </c>
      <c r="D2" s="84" t="s">
        <v>144</v>
      </c>
      <c r="E2" s="85">
        <f>'ITEM 01 - PRÉDIOS PÚBLICOS'!C112</f>
        <v>12683.19</v>
      </c>
      <c r="F2" s="85">
        <f>E2*B2</f>
        <v>152198.28</v>
      </c>
    </row>
    <row r="3" spans="1:6" x14ac:dyDescent="0.3">
      <c r="A3" s="89" t="s">
        <v>147</v>
      </c>
      <c r="B3" s="89"/>
      <c r="C3" s="89"/>
      <c r="D3" s="89"/>
      <c r="E3" s="89"/>
      <c r="F3" s="86">
        <f>SUM(F2:F2)</f>
        <v>152198.28</v>
      </c>
    </row>
  </sheetData>
  <mergeCells count="1">
    <mergeCell ref="A3:E3"/>
  </mergeCells>
  <pageMargins left="0.511811024" right="0.511811024" top="0.78740157499999996" bottom="0.78740157499999996" header="0.31496062000000002" footer="0.31496062000000002"/>
  <pageSetup paperSize="9" orientation="portrait" horizont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DC3E6-82B6-4672-813B-B59D5B127668}">
  <sheetPr>
    <pageSetUpPr fitToPage="1"/>
  </sheetPr>
  <dimension ref="A1:S116"/>
  <sheetViews>
    <sheetView tabSelected="1" topLeftCell="A13" zoomScale="110" zoomScaleNormal="110" workbookViewId="0">
      <selection activeCell="D32" sqref="D32"/>
    </sheetView>
  </sheetViews>
  <sheetFormatPr defaultColWidth="8.88671875" defaultRowHeight="12" x14ac:dyDescent="0.3"/>
  <cols>
    <col min="1" max="1" width="45.109375" style="1" customWidth="1"/>
    <col min="2" max="3" width="12" style="1" customWidth="1"/>
    <col min="4" max="4" width="14" style="1" customWidth="1"/>
    <col min="5" max="5" width="13.109375" style="1" customWidth="1"/>
    <col min="6" max="6" width="15.109375" style="1" customWidth="1"/>
    <col min="7" max="7" width="15" style="1" customWidth="1"/>
    <col min="8" max="9" width="9.109375" style="1" bestFit="1" customWidth="1"/>
    <col min="10" max="12" width="8.88671875" style="1"/>
    <col min="13" max="13" width="10" style="1" bestFit="1" customWidth="1"/>
    <col min="14" max="16384" width="8.88671875" style="1"/>
  </cols>
  <sheetData>
    <row r="1" spans="1:16" ht="27.75" customHeight="1" x14ac:dyDescent="0.3">
      <c r="A1" s="91" t="s">
        <v>148</v>
      </c>
      <c r="B1" s="92"/>
      <c r="C1" s="92"/>
      <c r="D1" s="92"/>
      <c r="E1" s="93"/>
    </row>
    <row r="2" spans="1:16" ht="15" customHeight="1" x14ac:dyDescent="0.3">
      <c r="A2" s="76" t="s">
        <v>132</v>
      </c>
      <c r="B2" s="91" t="s">
        <v>133</v>
      </c>
      <c r="C2" s="92"/>
      <c r="D2" s="92"/>
      <c r="E2" s="93"/>
    </row>
    <row r="3" spans="1:16" ht="17.25" customHeight="1" x14ac:dyDescent="0.3">
      <c r="A3" s="76" t="s">
        <v>145</v>
      </c>
      <c r="B3" s="91" t="s">
        <v>134</v>
      </c>
      <c r="C3" s="92"/>
      <c r="D3" s="92"/>
      <c r="E3" s="93"/>
    </row>
    <row r="4" spans="1:16" x14ac:dyDescent="0.3">
      <c r="A4" s="94" t="s">
        <v>26</v>
      </c>
      <c r="B4" s="94"/>
      <c r="C4" s="94"/>
      <c r="D4" s="94"/>
      <c r="E4" s="94"/>
    </row>
    <row r="5" spans="1:16" ht="24" x14ac:dyDescent="0.3">
      <c r="A5" s="13" t="s">
        <v>14</v>
      </c>
      <c r="B5" s="20" t="s">
        <v>99</v>
      </c>
      <c r="C5" s="20" t="s">
        <v>0</v>
      </c>
      <c r="D5" s="20" t="s">
        <v>15</v>
      </c>
      <c r="E5" s="20" t="s">
        <v>3</v>
      </c>
    </row>
    <row r="6" spans="1:16" x14ac:dyDescent="0.3">
      <c r="A6" s="7" t="s">
        <v>154</v>
      </c>
      <c r="B6" s="8">
        <f>2689/220*200</f>
        <v>2444.5500000000002</v>
      </c>
      <c r="C6" s="12">
        <v>2</v>
      </c>
      <c r="D6" s="10">
        <f>C6*B6</f>
        <v>4889.1000000000004</v>
      </c>
      <c r="E6" s="10">
        <f t="shared" ref="E6" si="0">D6*12</f>
        <v>58669.2</v>
      </c>
    </row>
    <row r="7" spans="1:16" x14ac:dyDescent="0.3">
      <c r="A7" s="95" t="s">
        <v>116</v>
      </c>
      <c r="B7" s="96"/>
      <c r="C7" s="97"/>
      <c r="D7" s="22">
        <f>SUM(D6:D6)</f>
        <v>4889.1000000000004</v>
      </c>
      <c r="E7" s="22">
        <f>SUM(E6:E6)</f>
        <v>58669.2</v>
      </c>
    </row>
    <row r="8" spans="1:16" ht="15" customHeight="1" x14ac:dyDescent="0.3">
      <c r="A8" s="90" t="s">
        <v>6</v>
      </c>
      <c r="B8" s="90"/>
      <c r="C8" s="90"/>
      <c r="D8" s="90"/>
      <c r="E8" s="90"/>
    </row>
    <row r="9" spans="1:16" x14ac:dyDescent="0.3">
      <c r="A9" s="99"/>
      <c r="B9" s="100"/>
      <c r="C9" s="100"/>
      <c r="D9" s="100"/>
      <c r="E9" s="60"/>
    </row>
    <row r="10" spans="1:16" ht="15.75" customHeight="1" x14ac:dyDescent="0.3">
      <c r="A10" s="13" t="s">
        <v>16</v>
      </c>
      <c r="B10" s="20" t="s">
        <v>2</v>
      </c>
      <c r="C10" s="20" t="s">
        <v>15</v>
      </c>
      <c r="D10" s="20" t="s">
        <v>3</v>
      </c>
      <c r="E10" s="45"/>
    </row>
    <row r="11" spans="1:16" ht="13.8" x14ac:dyDescent="0.3">
      <c r="A11" s="7" t="s">
        <v>23</v>
      </c>
      <c r="B11" s="9">
        <v>8.3299999999999999E-2</v>
      </c>
      <c r="C11" s="10">
        <f>B11*$D$7</f>
        <v>407.26</v>
      </c>
      <c r="D11" s="10">
        <f>B11*$E$7</f>
        <v>4887.1400000000003</v>
      </c>
      <c r="E11" s="61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</row>
    <row r="12" spans="1:16" ht="36" x14ac:dyDescent="0.3">
      <c r="A12" s="7" t="s">
        <v>135</v>
      </c>
      <c r="B12" s="9">
        <v>2.7799999999999998E-2</v>
      </c>
      <c r="C12" s="10">
        <f>B12*$D$7</f>
        <v>135.91999999999999</v>
      </c>
      <c r="D12" s="10">
        <f>B12*$E$7</f>
        <v>1631</v>
      </c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</row>
    <row r="13" spans="1:16" x14ac:dyDescent="0.3">
      <c r="A13" s="20" t="s">
        <v>17</v>
      </c>
      <c r="B13" s="21">
        <f>SUM(B11:B12)</f>
        <v>0.1111</v>
      </c>
      <c r="C13" s="22">
        <f>SUM(C11:C12)</f>
        <v>543.17999999999995</v>
      </c>
      <c r="D13" s="22">
        <f>C13*12</f>
        <v>6518.16</v>
      </c>
      <c r="E13" s="45"/>
      <c r="F13" s="45"/>
    </row>
    <row r="14" spans="1:16" x14ac:dyDescent="0.3">
      <c r="A14" s="59"/>
      <c r="B14" s="59"/>
      <c r="C14" s="59"/>
      <c r="D14" s="62"/>
      <c r="E14" s="60"/>
      <c r="F14" s="60"/>
    </row>
    <row r="15" spans="1:16" ht="12.75" customHeight="1" x14ac:dyDescent="0.3">
      <c r="A15" s="13" t="s">
        <v>18</v>
      </c>
      <c r="B15" s="20" t="s">
        <v>2</v>
      </c>
      <c r="C15" s="20" t="s">
        <v>15</v>
      </c>
      <c r="D15" s="20" t="s">
        <v>3</v>
      </c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</row>
    <row r="16" spans="1:16" ht="13.8" x14ac:dyDescent="0.3">
      <c r="A16" s="7" t="s">
        <v>24</v>
      </c>
      <c r="B16" s="9">
        <v>0.2</v>
      </c>
      <c r="C16" s="10">
        <f>B16*$D$7</f>
        <v>977.82</v>
      </c>
      <c r="D16" s="10">
        <f>B16*$E$7</f>
        <v>11733.84</v>
      </c>
      <c r="E16" s="61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</row>
    <row r="17" spans="1:19" ht="12.75" customHeight="1" x14ac:dyDescent="0.3">
      <c r="A17" s="7" t="s">
        <v>61</v>
      </c>
      <c r="B17" s="9">
        <v>2.5000000000000001E-2</v>
      </c>
      <c r="C17" s="10">
        <f t="shared" ref="C17:C23" si="1">B17*$D$7</f>
        <v>122.23</v>
      </c>
      <c r="D17" s="10">
        <f t="shared" ref="D17:D23" si="2">B17*$E$7</f>
        <v>1466.73</v>
      </c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</row>
    <row r="18" spans="1:19" ht="13.8" x14ac:dyDescent="0.3">
      <c r="A18" s="7" t="s">
        <v>62</v>
      </c>
      <c r="B18" s="9">
        <v>0.03</v>
      </c>
      <c r="C18" s="10">
        <f t="shared" si="1"/>
        <v>146.66999999999999</v>
      </c>
      <c r="D18" s="10">
        <f t="shared" si="2"/>
        <v>1760.08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</row>
    <row r="19" spans="1:19" ht="13.8" x14ac:dyDescent="0.3">
      <c r="A19" s="7" t="s">
        <v>63</v>
      </c>
      <c r="B19" s="9">
        <v>1.4999999999999999E-2</v>
      </c>
      <c r="C19" s="10">
        <f t="shared" si="1"/>
        <v>73.34</v>
      </c>
      <c r="D19" s="10">
        <f t="shared" si="2"/>
        <v>880.04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</row>
    <row r="20" spans="1:19" ht="13.8" x14ac:dyDescent="0.3">
      <c r="A20" s="7" t="s">
        <v>64</v>
      </c>
      <c r="B20" s="9">
        <v>0.01</v>
      </c>
      <c r="C20" s="10">
        <f t="shared" si="1"/>
        <v>48.89</v>
      </c>
      <c r="D20" s="10">
        <f t="shared" si="2"/>
        <v>586.69000000000005</v>
      </c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</row>
    <row r="21" spans="1:19" ht="12.75" customHeight="1" x14ac:dyDescent="0.3">
      <c r="A21" s="7" t="s">
        <v>65</v>
      </c>
      <c r="B21" s="9">
        <v>6.0000000000000001E-3</v>
      </c>
      <c r="C21" s="10">
        <f t="shared" si="1"/>
        <v>29.33</v>
      </c>
      <c r="D21" s="10">
        <f t="shared" si="2"/>
        <v>352.02</v>
      </c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</row>
    <row r="22" spans="1:19" ht="12.75" customHeight="1" x14ac:dyDescent="0.3">
      <c r="A22" s="7" t="s">
        <v>66</v>
      </c>
      <c r="B22" s="9">
        <v>2E-3</v>
      </c>
      <c r="C22" s="10">
        <f t="shared" si="1"/>
        <v>9.7799999999999994</v>
      </c>
      <c r="D22" s="10">
        <f t="shared" si="2"/>
        <v>117.34</v>
      </c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</row>
    <row r="23" spans="1:19" ht="12.75" customHeight="1" x14ac:dyDescent="0.3">
      <c r="A23" s="7" t="s">
        <v>67</v>
      </c>
      <c r="B23" s="9">
        <v>0.08</v>
      </c>
      <c r="C23" s="10">
        <f t="shared" si="1"/>
        <v>391.13</v>
      </c>
      <c r="D23" s="10">
        <f t="shared" si="2"/>
        <v>4693.54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</row>
    <row r="24" spans="1:19" x14ac:dyDescent="0.3">
      <c r="A24" s="20" t="s">
        <v>19</v>
      </c>
      <c r="B24" s="21">
        <f>SUM(B16:B23)</f>
        <v>0.36799999999999999</v>
      </c>
      <c r="C24" s="22">
        <f>SUM(C16:C23)</f>
        <v>1799.19</v>
      </c>
      <c r="D24" s="22">
        <f>C24*12</f>
        <v>21590.28</v>
      </c>
      <c r="E24" s="45"/>
      <c r="F24" s="45"/>
    </row>
    <row r="25" spans="1:19" x14ac:dyDescent="0.3">
      <c r="A25" s="60"/>
      <c r="B25" s="60"/>
      <c r="C25" s="60"/>
      <c r="D25" s="60"/>
      <c r="E25" s="60"/>
      <c r="F25" s="60"/>
    </row>
    <row r="26" spans="1:19" ht="21.75" customHeight="1" x14ac:dyDescent="0.3">
      <c r="A26" s="13" t="s">
        <v>107</v>
      </c>
      <c r="B26" s="20" t="s">
        <v>25</v>
      </c>
      <c r="C26" s="20" t="s">
        <v>15</v>
      </c>
      <c r="D26" s="20" t="s">
        <v>3</v>
      </c>
      <c r="E26" s="46"/>
    </row>
    <row r="27" spans="1:19" ht="24" x14ac:dyDescent="0.3">
      <c r="A27" s="7" t="s">
        <v>106</v>
      </c>
      <c r="B27" s="80">
        <f>(3.8*24*2)-B6*0.06</f>
        <v>35.729999999999997</v>
      </c>
      <c r="C27" s="10">
        <f>B27*(SUM($C$6:$C$6))</f>
        <v>71.459999999999994</v>
      </c>
      <c r="D27" s="10">
        <f>C27*12</f>
        <v>857.52</v>
      </c>
      <c r="E27" s="46"/>
    </row>
    <row r="28" spans="1:19" ht="13.8" x14ac:dyDescent="0.3">
      <c r="A28" s="7" t="s">
        <v>20</v>
      </c>
      <c r="B28" s="80">
        <f>805*80%</f>
        <v>644</v>
      </c>
      <c r="C28" s="10">
        <f t="shared" ref="C28:C31" si="3">B28*(SUM($C$6:$C$6))</f>
        <v>1288</v>
      </c>
      <c r="D28" s="10">
        <f t="shared" ref="D28:D31" si="4">C28*12</f>
        <v>15456</v>
      </c>
      <c r="E28" s="46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</row>
    <row r="29" spans="1:19" ht="13.8" x14ac:dyDescent="0.3">
      <c r="A29" s="7" t="s">
        <v>21</v>
      </c>
      <c r="B29" s="80">
        <v>87.5</v>
      </c>
      <c r="C29" s="10">
        <f t="shared" si="3"/>
        <v>175</v>
      </c>
      <c r="D29" s="10">
        <f t="shared" si="4"/>
        <v>2100</v>
      </c>
      <c r="E29" s="46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</row>
    <row r="30" spans="1:19" ht="13.8" x14ac:dyDescent="0.3">
      <c r="A30" s="7" t="s">
        <v>22</v>
      </c>
      <c r="B30" s="80">
        <v>28</v>
      </c>
      <c r="C30" s="10">
        <f t="shared" si="3"/>
        <v>56</v>
      </c>
      <c r="D30" s="10">
        <f t="shared" si="4"/>
        <v>672</v>
      </c>
      <c r="E30" s="46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</row>
    <row r="31" spans="1:19" ht="13.8" x14ac:dyDescent="0.3">
      <c r="A31" s="49" t="s">
        <v>100</v>
      </c>
      <c r="B31" s="81">
        <v>28</v>
      </c>
      <c r="C31" s="10">
        <f t="shared" si="3"/>
        <v>56</v>
      </c>
      <c r="D31" s="50">
        <f t="shared" si="4"/>
        <v>672</v>
      </c>
      <c r="E31" s="46"/>
      <c r="F31" s="45"/>
      <c r="G31" s="41"/>
      <c r="H31" s="41"/>
      <c r="I31" s="43"/>
      <c r="J31" s="41"/>
      <c r="K31" s="41"/>
      <c r="L31" s="41"/>
      <c r="M31" s="41"/>
      <c r="N31" s="41"/>
      <c r="O31" s="41"/>
      <c r="P31" s="41"/>
      <c r="Q31" s="41"/>
      <c r="R31" s="41"/>
      <c r="S31" s="41"/>
    </row>
    <row r="32" spans="1:19" ht="13.8" x14ac:dyDescent="0.3">
      <c r="A32" s="7" t="s">
        <v>93</v>
      </c>
      <c r="B32" s="80">
        <f>805*80%</f>
        <v>644</v>
      </c>
      <c r="C32" s="10">
        <f>B32*(SUM($C$6:$C$6))/12</f>
        <v>107.33</v>
      </c>
      <c r="D32" s="10">
        <f>B32*2</f>
        <v>1288</v>
      </c>
      <c r="E32" s="46"/>
      <c r="F32" s="45"/>
      <c r="G32" s="41"/>
      <c r="H32" s="41"/>
      <c r="I32" s="43"/>
      <c r="J32" s="41"/>
      <c r="K32" s="41"/>
      <c r="L32" s="41"/>
      <c r="M32" s="41"/>
      <c r="N32" s="41"/>
      <c r="O32" s="41"/>
      <c r="P32" s="41"/>
      <c r="Q32" s="41"/>
      <c r="R32" s="41"/>
      <c r="S32" s="41"/>
    </row>
    <row r="33" spans="1:19" ht="13.8" x14ac:dyDescent="0.3">
      <c r="A33" s="7" t="s">
        <v>152</v>
      </c>
      <c r="B33" s="80">
        <f>90</f>
        <v>90</v>
      </c>
      <c r="C33" s="10">
        <f>B33*(SUM($C$6:$C$6))/12</f>
        <v>15</v>
      </c>
      <c r="D33" s="10">
        <f>C33*12</f>
        <v>180</v>
      </c>
      <c r="E33" s="46"/>
      <c r="F33" s="45"/>
      <c r="G33" s="41"/>
      <c r="H33" s="41"/>
      <c r="I33" s="43"/>
      <c r="J33" s="41"/>
      <c r="K33" s="41"/>
      <c r="L33" s="41"/>
      <c r="M33" s="41"/>
      <c r="N33" s="41"/>
      <c r="O33" s="41"/>
      <c r="P33" s="41"/>
      <c r="Q33" s="41"/>
      <c r="R33" s="41"/>
      <c r="S33" s="41"/>
    </row>
    <row r="34" spans="1:19" ht="13.8" x14ac:dyDescent="0.3">
      <c r="A34" s="7" t="s">
        <v>153</v>
      </c>
      <c r="B34" s="80">
        <v>24</v>
      </c>
      <c r="C34" s="10">
        <f>B34*(SUM($C$6:$C$6))</f>
        <v>48</v>
      </c>
      <c r="D34" s="10">
        <f>C34*12</f>
        <v>576</v>
      </c>
      <c r="E34" s="46"/>
      <c r="F34" s="45"/>
      <c r="G34" s="41"/>
      <c r="H34" s="41"/>
      <c r="I34" s="43"/>
      <c r="J34" s="41"/>
      <c r="K34" s="41"/>
      <c r="L34" s="41"/>
      <c r="M34" s="41"/>
      <c r="N34" s="41"/>
      <c r="O34" s="41"/>
      <c r="P34" s="41"/>
      <c r="Q34" s="41"/>
      <c r="R34" s="41"/>
      <c r="S34" s="41"/>
    </row>
    <row r="35" spans="1:19" ht="14.25" customHeight="1" x14ac:dyDescent="0.3">
      <c r="A35" s="20" t="s">
        <v>94</v>
      </c>
      <c r="B35" s="22">
        <f>SUM(B27:B34)</f>
        <v>1581.23</v>
      </c>
      <c r="C35" s="22">
        <f>SUM(C27:C34)</f>
        <v>1816.79</v>
      </c>
      <c r="D35" s="22">
        <f>C35*12</f>
        <v>21801.48</v>
      </c>
      <c r="E35" s="45"/>
      <c r="F35" s="45"/>
    </row>
    <row r="36" spans="1:19" s="17" customFormat="1" ht="25.5" customHeight="1" x14ac:dyDescent="0.3">
      <c r="A36" s="101" t="s">
        <v>7</v>
      </c>
      <c r="B36" s="102"/>
      <c r="C36" s="54">
        <f>D7+C13+C24+C35</f>
        <v>9048.26</v>
      </c>
      <c r="D36" s="54">
        <f>SUM(E7+D13+D24+D35)</f>
        <v>108579.12</v>
      </c>
      <c r="E36" s="45"/>
      <c r="F36" s="45"/>
    </row>
    <row r="37" spans="1:19" x14ac:dyDescent="0.3">
      <c r="A37" s="45"/>
      <c r="B37" s="45"/>
      <c r="C37" s="45"/>
      <c r="D37" s="45"/>
      <c r="E37" s="45"/>
      <c r="F37" s="45"/>
    </row>
    <row r="38" spans="1:19" ht="12" customHeight="1" x14ac:dyDescent="0.3">
      <c r="A38" s="103" t="s">
        <v>34</v>
      </c>
      <c r="B38" s="103"/>
      <c r="C38" s="103"/>
      <c r="D38" s="103"/>
      <c r="E38" s="45"/>
      <c r="F38" s="45"/>
    </row>
    <row r="39" spans="1:19" x14ac:dyDescent="0.3">
      <c r="A39" s="23" t="s">
        <v>33</v>
      </c>
      <c r="B39" s="24" t="s">
        <v>2</v>
      </c>
      <c r="C39" s="24" t="s">
        <v>15</v>
      </c>
      <c r="D39" s="24" t="s">
        <v>3</v>
      </c>
      <c r="E39" s="45"/>
      <c r="F39" s="45"/>
    </row>
    <row r="40" spans="1:19" ht="13.8" x14ac:dyDescent="0.3">
      <c r="A40" s="15" t="s">
        <v>27</v>
      </c>
      <c r="B40" s="18">
        <v>4.1999999999999997E-3</v>
      </c>
      <c r="C40" s="16">
        <f>B40*$D$7</f>
        <v>20.53</v>
      </c>
      <c r="D40" s="16">
        <f>B40*$E$7</f>
        <v>246.41</v>
      </c>
      <c r="E40" s="42"/>
    </row>
    <row r="41" spans="1:19" ht="13.8" x14ac:dyDescent="0.3">
      <c r="A41" s="15" t="s">
        <v>28</v>
      </c>
      <c r="B41" s="19">
        <v>3.3E-4</v>
      </c>
      <c r="C41" s="16">
        <f t="shared" ref="C41:C45" si="5">B41*$D$7</f>
        <v>1.61</v>
      </c>
      <c r="D41" s="16">
        <f t="shared" ref="D41:D45" si="6">B41*$E$7</f>
        <v>19.36</v>
      </c>
      <c r="E41" s="42"/>
    </row>
    <row r="42" spans="1:19" ht="13.8" x14ac:dyDescent="0.3">
      <c r="A42" s="15" t="s">
        <v>29</v>
      </c>
      <c r="B42" s="19">
        <v>1.6000000000000001E-4</v>
      </c>
      <c r="C42" s="16">
        <f t="shared" si="5"/>
        <v>0.78</v>
      </c>
      <c r="D42" s="16">
        <f t="shared" si="6"/>
        <v>9.39</v>
      </c>
      <c r="E42" s="42"/>
    </row>
    <row r="43" spans="1:19" ht="13.8" x14ac:dyDescent="0.3">
      <c r="A43" s="15" t="s">
        <v>30</v>
      </c>
      <c r="B43" s="18">
        <v>1.9400000000000001E-2</v>
      </c>
      <c r="C43" s="16">
        <f t="shared" si="5"/>
        <v>94.85</v>
      </c>
      <c r="D43" s="16">
        <f t="shared" si="6"/>
        <v>1138.18</v>
      </c>
      <c r="E43" s="42"/>
    </row>
    <row r="44" spans="1:19" ht="13.8" x14ac:dyDescent="0.3">
      <c r="A44" s="15" t="s">
        <v>31</v>
      </c>
      <c r="B44" s="18">
        <f>B43*B24</f>
        <v>7.1000000000000004E-3</v>
      </c>
      <c r="C44" s="16">
        <f t="shared" si="5"/>
        <v>34.71</v>
      </c>
      <c r="D44" s="16">
        <f>B44*$E$7</f>
        <v>416.55</v>
      </c>
      <c r="E44" s="42"/>
    </row>
    <row r="45" spans="1:19" ht="13.8" x14ac:dyDescent="0.3">
      <c r="A45" s="15" t="s">
        <v>32</v>
      </c>
      <c r="B45" s="19">
        <v>7.6999999999999996E-4</v>
      </c>
      <c r="C45" s="16">
        <f t="shared" si="5"/>
        <v>3.76</v>
      </c>
      <c r="D45" s="16">
        <f t="shared" si="6"/>
        <v>45.18</v>
      </c>
      <c r="E45" s="42"/>
    </row>
    <row r="46" spans="1:19" ht="15.75" customHeight="1" x14ac:dyDescent="0.3">
      <c r="A46" s="24" t="s">
        <v>41</v>
      </c>
      <c r="B46" s="25">
        <f>SUM(B40:B45)</f>
        <v>3.2000000000000001E-2</v>
      </c>
      <c r="C46" s="26">
        <f>SUM(C40:C45)</f>
        <v>156.24</v>
      </c>
      <c r="D46" s="26">
        <f>C46*12</f>
        <v>1874.88</v>
      </c>
      <c r="E46" s="45"/>
      <c r="F46" s="45"/>
    </row>
    <row r="47" spans="1:19" s="17" customFormat="1" ht="15.75" customHeight="1" x14ac:dyDescent="0.3">
      <c r="A47" s="56"/>
      <c r="B47" s="57"/>
      <c r="C47" s="57"/>
      <c r="D47" s="57"/>
      <c r="E47" s="45"/>
      <c r="F47" s="45"/>
    </row>
    <row r="48" spans="1:19" ht="14.25" customHeight="1" x14ac:dyDescent="0.3">
      <c r="A48" s="23" t="s">
        <v>35</v>
      </c>
      <c r="B48" s="24" t="s">
        <v>2</v>
      </c>
      <c r="C48" s="24" t="s">
        <v>15</v>
      </c>
      <c r="D48" s="24" t="s">
        <v>3</v>
      </c>
      <c r="E48" s="44"/>
      <c r="F48" s="44"/>
    </row>
    <row r="49" spans="1:17" ht="13.8" x14ac:dyDescent="0.3">
      <c r="A49" s="15" t="s">
        <v>36</v>
      </c>
      <c r="B49" s="18">
        <v>8.3299999999999999E-2</v>
      </c>
      <c r="C49" s="16">
        <f>B49*$D$7</f>
        <v>407.26</v>
      </c>
      <c r="D49" s="16">
        <f>B49*$E$7</f>
        <v>4887.1400000000003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</row>
    <row r="50" spans="1:17" ht="12.75" customHeight="1" x14ac:dyDescent="0.3">
      <c r="A50" s="15" t="s">
        <v>37</v>
      </c>
      <c r="B50" s="18">
        <v>8.0000000000000004E-4</v>
      </c>
      <c r="C50" s="16">
        <f t="shared" ref="C50:C53" si="7">B50*$D$7</f>
        <v>3.91</v>
      </c>
      <c r="D50" s="16">
        <f t="shared" ref="D50:D53" si="8">B50*$E$7</f>
        <v>46.94</v>
      </c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</row>
    <row r="51" spans="1:17" ht="24" x14ac:dyDescent="0.3">
      <c r="A51" s="15" t="s">
        <v>38</v>
      </c>
      <c r="B51" s="18">
        <v>2.9999999999999997E-4</v>
      </c>
      <c r="C51" s="16">
        <f t="shared" si="7"/>
        <v>1.47</v>
      </c>
      <c r="D51" s="16">
        <f t="shared" si="8"/>
        <v>17.600000000000001</v>
      </c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</row>
    <row r="52" spans="1:17" ht="13.8" x14ac:dyDescent="0.3">
      <c r="A52" s="15" t="s">
        <v>39</v>
      </c>
      <c r="B52" s="18">
        <v>1.2999999999999999E-3</v>
      </c>
      <c r="C52" s="16">
        <f t="shared" si="7"/>
        <v>6.36</v>
      </c>
      <c r="D52" s="16">
        <f t="shared" si="8"/>
        <v>76.27</v>
      </c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</row>
    <row r="53" spans="1:17" ht="13.8" x14ac:dyDescent="0.3">
      <c r="A53" s="15" t="s">
        <v>40</v>
      </c>
      <c r="B53" s="18">
        <v>8.2000000000000007E-3</v>
      </c>
      <c r="C53" s="16">
        <f t="shared" si="7"/>
        <v>40.090000000000003</v>
      </c>
      <c r="D53" s="16">
        <f t="shared" si="8"/>
        <v>481.09</v>
      </c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</row>
    <row r="54" spans="1:17" x14ac:dyDescent="0.3">
      <c r="A54" s="24" t="s">
        <v>42</v>
      </c>
      <c r="B54" s="25">
        <f>SUM(B49:B53)</f>
        <v>9.3899999999999997E-2</v>
      </c>
      <c r="C54" s="26">
        <f>SUM(C49:C53)</f>
        <v>459.09</v>
      </c>
      <c r="D54" s="26">
        <f>C54*12</f>
        <v>5509.08</v>
      </c>
      <c r="E54" s="44"/>
      <c r="F54" s="44"/>
    </row>
    <row r="55" spans="1:17" ht="24" customHeight="1" x14ac:dyDescent="0.3">
      <c r="A55" s="104" t="s">
        <v>43</v>
      </c>
      <c r="B55" s="105"/>
      <c r="C55" s="52">
        <f>SUM(C46+C54)</f>
        <v>615.33000000000004</v>
      </c>
      <c r="D55" s="53">
        <f>SUM(D46+D54)</f>
        <v>7383.96</v>
      </c>
      <c r="E55" s="44"/>
      <c r="F55" s="44"/>
    </row>
    <row r="56" spans="1:17" x14ac:dyDescent="0.3">
      <c r="A56" s="56"/>
      <c r="B56" s="57"/>
      <c r="C56" s="57"/>
      <c r="D56" s="57"/>
      <c r="E56" s="58"/>
      <c r="F56" s="58"/>
    </row>
    <row r="57" spans="1:17" ht="14.4" customHeight="1" x14ac:dyDescent="0.3">
      <c r="A57" s="106" t="s">
        <v>44</v>
      </c>
      <c r="B57" s="107"/>
      <c r="C57" s="107"/>
      <c r="D57" s="107"/>
      <c r="E57" s="107"/>
      <c r="F57" s="108"/>
      <c r="G57" s="42"/>
    </row>
    <row r="58" spans="1:17" ht="24" x14ac:dyDescent="0.3">
      <c r="A58" s="27" t="s">
        <v>125</v>
      </c>
      <c r="B58" s="28" t="s">
        <v>95</v>
      </c>
      <c r="C58" s="28" t="s">
        <v>126</v>
      </c>
      <c r="D58" s="28" t="s">
        <v>1</v>
      </c>
      <c r="E58" s="28" t="s">
        <v>15</v>
      </c>
      <c r="F58" s="28" t="s">
        <v>3</v>
      </c>
    </row>
    <row r="59" spans="1:17" x14ac:dyDescent="0.3">
      <c r="A59" s="109" t="s">
        <v>112</v>
      </c>
      <c r="B59" s="110"/>
      <c r="C59" s="110"/>
      <c r="D59" s="110"/>
      <c r="E59" s="110"/>
      <c r="F59" s="111"/>
    </row>
    <row r="60" spans="1:17" x14ac:dyDescent="0.3">
      <c r="A60" s="14" t="s">
        <v>96</v>
      </c>
      <c r="B60" s="2">
        <v>2</v>
      </c>
      <c r="C60" s="51">
        <f t="shared" ref="C60:C70" si="9">B60*SUM($C$6:$C$6)</f>
        <v>4</v>
      </c>
      <c r="D60" s="77">
        <v>225</v>
      </c>
      <c r="E60" s="3">
        <f>D60*C60/12</f>
        <v>75</v>
      </c>
      <c r="F60" s="3">
        <f>D60*C60</f>
        <v>900</v>
      </c>
      <c r="G60" s="47"/>
    </row>
    <row r="61" spans="1:17" x14ac:dyDescent="0.3">
      <c r="A61" s="14" t="s">
        <v>102</v>
      </c>
      <c r="B61" s="2">
        <v>2</v>
      </c>
      <c r="C61" s="51">
        <f t="shared" si="9"/>
        <v>4</v>
      </c>
      <c r="D61" s="77">
        <v>79.900000000000006</v>
      </c>
      <c r="E61" s="3">
        <f t="shared" ref="E61:E70" si="10">D61*C61/12</f>
        <v>26.63</v>
      </c>
      <c r="F61" s="3">
        <f t="shared" ref="F61:F70" si="11">D61*C61</f>
        <v>319.60000000000002</v>
      </c>
    </row>
    <row r="62" spans="1:17" x14ac:dyDescent="0.3">
      <c r="A62" s="14" t="s">
        <v>103</v>
      </c>
      <c r="B62" s="2">
        <v>2</v>
      </c>
      <c r="C62" s="51">
        <f t="shared" si="9"/>
        <v>4</v>
      </c>
      <c r="D62" s="77">
        <v>79.900000000000006</v>
      </c>
      <c r="E62" s="3">
        <f t="shared" si="10"/>
        <v>26.63</v>
      </c>
      <c r="F62" s="3">
        <f t="shared" si="11"/>
        <v>319.60000000000002</v>
      </c>
    </row>
    <row r="63" spans="1:17" x14ac:dyDescent="0.3">
      <c r="A63" s="14" t="s">
        <v>97</v>
      </c>
      <c r="B63" s="2">
        <v>2</v>
      </c>
      <c r="C63" s="51">
        <f t="shared" si="9"/>
        <v>4</v>
      </c>
      <c r="D63" s="77">
        <v>99.9</v>
      </c>
      <c r="E63" s="3">
        <f t="shared" si="10"/>
        <v>33.299999999999997</v>
      </c>
      <c r="F63" s="3">
        <f t="shared" si="11"/>
        <v>399.6</v>
      </c>
    </row>
    <row r="64" spans="1:17" x14ac:dyDescent="0.3">
      <c r="A64" s="14" t="s">
        <v>98</v>
      </c>
      <c r="B64" s="2">
        <v>2</v>
      </c>
      <c r="C64" s="51">
        <f t="shared" si="9"/>
        <v>4</v>
      </c>
      <c r="D64" s="77">
        <v>68.930000000000007</v>
      </c>
      <c r="E64" s="3">
        <f t="shared" si="10"/>
        <v>22.98</v>
      </c>
      <c r="F64" s="3">
        <f t="shared" si="11"/>
        <v>275.72000000000003</v>
      </c>
    </row>
    <row r="65" spans="1:7" x14ac:dyDescent="0.3">
      <c r="A65" s="14" t="s">
        <v>104</v>
      </c>
      <c r="B65" s="2">
        <v>2</v>
      </c>
      <c r="C65" s="51">
        <f t="shared" si="9"/>
        <v>4</v>
      </c>
      <c r="D65" s="88">
        <v>17.37</v>
      </c>
      <c r="E65" s="3">
        <f t="shared" si="10"/>
        <v>5.79</v>
      </c>
      <c r="F65" s="3">
        <f t="shared" si="11"/>
        <v>69.48</v>
      </c>
    </row>
    <row r="66" spans="1:7" x14ac:dyDescent="0.3">
      <c r="A66" s="14" t="s">
        <v>105</v>
      </c>
      <c r="B66" s="2">
        <v>2</v>
      </c>
      <c r="C66" s="51">
        <f t="shared" si="9"/>
        <v>4</v>
      </c>
      <c r="D66" s="77">
        <f>82.66/50</f>
        <v>1.65</v>
      </c>
      <c r="E66" s="3">
        <f t="shared" si="10"/>
        <v>0.55000000000000004</v>
      </c>
      <c r="F66" s="3">
        <f t="shared" si="11"/>
        <v>6.6</v>
      </c>
    </row>
    <row r="67" spans="1:7" x14ac:dyDescent="0.3">
      <c r="A67" s="14" t="s">
        <v>108</v>
      </c>
      <c r="B67" s="2">
        <v>1</v>
      </c>
      <c r="C67" s="51">
        <f t="shared" si="9"/>
        <v>2</v>
      </c>
      <c r="D67" s="77">
        <v>13.99</v>
      </c>
      <c r="E67" s="3">
        <f t="shared" si="10"/>
        <v>2.33</v>
      </c>
      <c r="F67" s="3">
        <f t="shared" si="11"/>
        <v>27.98</v>
      </c>
    </row>
    <row r="68" spans="1:7" x14ac:dyDescent="0.3">
      <c r="A68" s="72" t="s">
        <v>109</v>
      </c>
      <c r="B68" s="73">
        <v>2</v>
      </c>
      <c r="C68" s="64">
        <f t="shared" si="9"/>
        <v>4</v>
      </c>
      <c r="D68" s="88">
        <f>149.23/10</f>
        <v>14.92</v>
      </c>
      <c r="E68" s="65">
        <f t="shared" si="10"/>
        <v>4.97</v>
      </c>
      <c r="F68" s="65">
        <f t="shared" si="11"/>
        <v>59.68</v>
      </c>
    </row>
    <row r="69" spans="1:7" x14ac:dyDescent="0.3">
      <c r="A69" s="14" t="s">
        <v>110</v>
      </c>
      <c r="B69" s="2">
        <v>1</v>
      </c>
      <c r="C69" s="63">
        <f t="shared" si="9"/>
        <v>2</v>
      </c>
      <c r="D69" s="77">
        <v>152.69</v>
      </c>
      <c r="E69" s="3">
        <f t="shared" si="10"/>
        <v>25.45</v>
      </c>
      <c r="F69" s="3">
        <f t="shared" si="11"/>
        <v>305.38</v>
      </c>
    </row>
    <row r="70" spans="1:7" x14ac:dyDescent="0.3">
      <c r="A70" s="14" t="s">
        <v>111</v>
      </c>
      <c r="B70" s="2">
        <v>1</v>
      </c>
      <c r="C70" s="63">
        <f t="shared" si="9"/>
        <v>2</v>
      </c>
      <c r="D70" s="77">
        <v>2.79</v>
      </c>
      <c r="E70" s="3">
        <f t="shared" si="10"/>
        <v>0.47</v>
      </c>
      <c r="F70" s="3">
        <f t="shared" si="11"/>
        <v>5.58</v>
      </c>
    </row>
    <row r="71" spans="1:7" x14ac:dyDescent="0.3">
      <c r="A71" s="112" t="s">
        <v>119</v>
      </c>
      <c r="B71" s="112"/>
      <c r="C71" s="68">
        <f>SUM(E60:E70)</f>
        <v>224.1</v>
      </c>
      <c r="D71" s="113" t="s">
        <v>5</v>
      </c>
      <c r="E71" s="113"/>
      <c r="F71" s="67">
        <f>C71*12</f>
        <v>2689.2</v>
      </c>
    </row>
    <row r="72" spans="1:7" x14ac:dyDescent="0.3">
      <c r="A72" s="69"/>
      <c r="B72" s="69"/>
      <c r="C72" s="44"/>
      <c r="D72" s="70"/>
      <c r="E72" s="70"/>
      <c r="F72" s="71"/>
    </row>
    <row r="73" spans="1:7" ht="36" x14ac:dyDescent="0.3">
      <c r="A73" s="28" t="s">
        <v>117</v>
      </c>
      <c r="B73" s="28" t="s">
        <v>118</v>
      </c>
      <c r="C73" s="28" t="s">
        <v>1</v>
      </c>
      <c r="D73" s="66" t="s">
        <v>4</v>
      </c>
      <c r="E73" s="28" t="s">
        <v>15</v>
      </c>
      <c r="F73" s="28" t="s">
        <v>122</v>
      </c>
    </row>
    <row r="74" spans="1:7" x14ac:dyDescent="0.3">
      <c r="A74" s="98" t="s">
        <v>113</v>
      </c>
      <c r="B74" s="98"/>
      <c r="C74" s="98"/>
      <c r="D74" s="98"/>
      <c r="E74" s="98"/>
      <c r="F74" s="98"/>
    </row>
    <row r="75" spans="1:7" x14ac:dyDescent="0.3">
      <c r="A75" s="14" t="s">
        <v>146</v>
      </c>
      <c r="B75" s="63">
        <v>0</v>
      </c>
      <c r="C75" s="77">
        <v>0</v>
      </c>
      <c r="D75" s="4">
        <v>1</v>
      </c>
      <c r="E75" s="3">
        <f>C75*B75/12</f>
        <v>0</v>
      </c>
      <c r="F75" s="3">
        <f>E75*12</f>
        <v>0</v>
      </c>
    </row>
    <row r="76" spans="1:7" x14ac:dyDescent="0.3">
      <c r="A76" s="112" t="s">
        <v>120</v>
      </c>
      <c r="B76" s="112"/>
      <c r="C76" s="68">
        <f>SUM(E75:E75)</f>
        <v>0</v>
      </c>
      <c r="D76" s="113" t="s">
        <v>5</v>
      </c>
      <c r="E76" s="113"/>
      <c r="F76" s="67">
        <f>C76*12</f>
        <v>0</v>
      </c>
    </row>
    <row r="77" spans="1:7" x14ac:dyDescent="0.3">
      <c r="A77" s="69"/>
      <c r="B77" s="69"/>
      <c r="C77" s="44"/>
      <c r="D77" s="70"/>
      <c r="E77" s="70"/>
      <c r="F77" s="71"/>
    </row>
    <row r="78" spans="1:7" ht="36.75" customHeight="1" x14ac:dyDescent="0.3">
      <c r="A78" s="28" t="s">
        <v>117</v>
      </c>
      <c r="B78" s="28" t="s">
        <v>118</v>
      </c>
      <c r="C78" s="28" t="s">
        <v>1</v>
      </c>
      <c r="D78" s="66" t="s">
        <v>4</v>
      </c>
      <c r="E78" s="28" t="s">
        <v>15</v>
      </c>
      <c r="F78" s="28" t="s">
        <v>122</v>
      </c>
    </row>
    <row r="79" spans="1:7" ht="16.5" customHeight="1" x14ac:dyDescent="0.3">
      <c r="A79" s="98" t="s">
        <v>114</v>
      </c>
      <c r="B79" s="98"/>
      <c r="C79" s="98"/>
      <c r="D79" s="98"/>
      <c r="E79" s="98"/>
      <c r="F79" s="98"/>
    </row>
    <row r="80" spans="1:7" x14ac:dyDescent="0.3">
      <c r="A80" s="14" t="s">
        <v>146</v>
      </c>
      <c r="B80" s="63">
        <v>0</v>
      </c>
      <c r="C80" s="79">
        <v>0</v>
      </c>
      <c r="D80" s="74">
        <v>0.2</v>
      </c>
      <c r="E80" s="75">
        <f>(B80*C80)*D80/12</f>
        <v>0</v>
      </c>
      <c r="F80" s="75">
        <f>E80*12</f>
        <v>0</v>
      </c>
      <c r="G80" s="47"/>
    </row>
    <row r="81" spans="1:7" x14ac:dyDescent="0.3">
      <c r="A81" s="112" t="s">
        <v>121</v>
      </c>
      <c r="B81" s="112"/>
      <c r="C81" s="68">
        <f>SUM(E80:E80)</f>
        <v>0</v>
      </c>
      <c r="D81" s="113" t="s">
        <v>5</v>
      </c>
      <c r="E81" s="113"/>
      <c r="F81" s="67">
        <f>C81*12</f>
        <v>0</v>
      </c>
    </row>
    <row r="82" spans="1:7" x14ac:dyDescent="0.3">
      <c r="A82" s="69"/>
      <c r="B82" s="69"/>
      <c r="C82" s="44"/>
      <c r="D82" s="70"/>
      <c r="E82" s="70"/>
      <c r="F82" s="71"/>
    </row>
    <row r="83" spans="1:7" ht="36" x14ac:dyDescent="0.3">
      <c r="A83" s="28" t="s">
        <v>117</v>
      </c>
      <c r="B83" s="28" t="s">
        <v>118</v>
      </c>
      <c r="C83" s="28" t="s">
        <v>1</v>
      </c>
      <c r="D83" s="66" t="s">
        <v>4</v>
      </c>
      <c r="E83" s="28" t="s">
        <v>15</v>
      </c>
      <c r="F83" s="28" t="s">
        <v>122</v>
      </c>
    </row>
    <row r="84" spans="1:7" x14ac:dyDescent="0.3">
      <c r="A84" s="98" t="s">
        <v>115</v>
      </c>
      <c r="B84" s="98"/>
      <c r="C84" s="98"/>
      <c r="D84" s="98"/>
      <c r="E84" s="98"/>
      <c r="F84" s="98"/>
    </row>
    <row r="85" spans="1:7" x14ac:dyDescent="0.3">
      <c r="A85" s="14" t="s">
        <v>146</v>
      </c>
      <c r="B85" s="63">
        <v>0</v>
      </c>
      <c r="C85" s="78">
        <v>0</v>
      </c>
      <c r="D85" s="4">
        <v>0.1</v>
      </c>
      <c r="E85" s="65">
        <f t="shared" ref="E85" si="12">(B85*C85)*D85/12</f>
        <v>0</v>
      </c>
      <c r="F85" s="65">
        <f t="shared" ref="F85" si="13">E85*12</f>
        <v>0</v>
      </c>
    </row>
    <row r="86" spans="1:7" x14ac:dyDescent="0.3">
      <c r="A86" s="112" t="s">
        <v>123</v>
      </c>
      <c r="B86" s="112"/>
      <c r="C86" s="68">
        <f>SUM(E85:E85)</f>
        <v>0</v>
      </c>
      <c r="D86" s="113" t="s">
        <v>5</v>
      </c>
      <c r="E86" s="113"/>
      <c r="F86" s="67">
        <f>C86*12</f>
        <v>0</v>
      </c>
    </row>
    <row r="87" spans="1:7" ht="24" x14ac:dyDescent="0.3">
      <c r="A87" s="5" t="s">
        <v>124</v>
      </c>
      <c r="B87" s="6" t="s">
        <v>15</v>
      </c>
      <c r="C87" s="55">
        <f>SUM(C71+C76+C81+C86)</f>
        <v>224.1</v>
      </c>
      <c r="D87" s="6" t="s">
        <v>5</v>
      </c>
      <c r="E87" s="116">
        <f>SUM(F71+F76+F81+F86)</f>
        <v>2689.2</v>
      </c>
      <c r="F87" s="116"/>
      <c r="G87" s="47"/>
    </row>
    <row r="88" spans="1:7" x14ac:dyDescent="0.3">
      <c r="A88" s="117"/>
      <c r="B88" s="117"/>
      <c r="C88" s="117"/>
      <c r="D88" s="117"/>
      <c r="E88" s="117"/>
      <c r="F88" s="117"/>
    </row>
    <row r="89" spans="1:7" ht="13.8" x14ac:dyDescent="0.3">
      <c r="A89" s="118" t="s">
        <v>127</v>
      </c>
      <c r="B89" s="118"/>
      <c r="C89" s="118"/>
      <c r="D89" s="118"/>
      <c r="E89" s="118"/>
      <c r="F89" s="118"/>
      <c r="G89" s="42"/>
    </row>
    <row r="90" spans="1:7" x14ac:dyDescent="0.3">
      <c r="A90" s="119" t="s">
        <v>45</v>
      </c>
      <c r="B90" s="119" t="s">
        <v>47</v>
      </c>
      <c r="C90" s="120" t="s">
        <v>15</v>
      </c>
      <c r="D90" s="120"/>
      <c r="E90" s="120" t="s">
        <v>3</v>
      </c>
      <c r="F90" s="120"/>
    </row>
    <row r="91" spans="1:7" ht="12" customHeight="1" x14ac:dyDescent="0.3">
      <c r="A91" s="114" t="s">
        <v>129</v>
      </c>
      <c r="B91" s="114"/>
      <c r="C91" s="115">
        <f>SUM(C36,C55,C87)</f>
        <v>9887.69</v>
      </c>
      <c r="D91" s="115"/>
      <c r="E91" s="115">
        <f>C91*12</f>
        <v>118652.28</v>
      </c>
      <c r="F91" s="115"/>
    </row>
    <row r="92" spans="1:7" ht="12" customHeight="1" x14ac:dyDescent="0.3">
      <c r="A92" s="114"/>
      <c r="B92" s="114"/>
      <c r="C92" s="115"/>
      <c r="D92" s="115"/>
      <c r="E92" s="115"/>
      <c r="F92" s="115"/>
    </row>
    <row r="93" spans="1:7" ht="13.8" x14ac:dyDescent="0.3">
      <c r="A93" s="33" t="s">
        <v>56</v>
      </c>
      <c r="B93" s="40">
        <v>0.03</v>
      </c>
      <c r="C93" s="122">
        <f>C91*B93</f>
        <v>296.63</v>
      </c>
      <c r="D93" s="122"/>
      <c r="E93" s="122">
        <f>C93*12</f>
        <v>3559.56</v>
      </c>
      <c r="F93" s="122"/>
      <c r="G93" s="42"/>
    </row>
    <row r="94" spans="1:7" ht="12" customHeight="1" x14ac:dyDescent="0.3">
      <c r="A94" s="123" t="s">
        <v>130</v>
      </c>
      <c r="B94" s="123"/>
      <c r="C94" s="115">
        <f>C91+C93</f>
        <v>10184.32</v>
      </c>
      <c r="D94" s="115"/>
      <c r="E94" s="115">
        <f>E91+E93</f>
        <v>122211.84</v>
      </c>
      <c r="F94" s="115"/>
    </row>
    <row r="95" spans="1:7" ht="12" customHeight="1" x14ac:dyDescent="0.3">
      <c r="A95" s="123"/>
      <c r="B95" s="123"/>
      <c r="C95" s="115"/>
      <c r="D95" s="115"/>
      <c r="E95" s="115"/>
      <c r="F95" s="115"/>
    </row>
    <row r="96" spans="1:7" ht="13.8" x14ac:dyDescent="0.3">
      <c r="A96" s="33" t="s">
        <v>48</v>
      </c>
      <c r="B96" s="40">
        <v>6.7900000000000002E-2</v>
      </c>
      <c r="C96" s="122">
        <f>C94*B96</f>
        <v>691.52</v>
      </c>
      <c r="D96" s="122"/>
      <c r="E96" s="122">
        <f>C96*12</f>
        <v>8298.24</v>
      </c>
      <c r="F96" s="122"/>
      <c r="G96" s="42"/>
    </row>
    <row r="97" spans="1:8" x14ac:dyDescent="0.3">
      <c r="A97" s="124" t="s">
        <v>49</v>
      </c>
      <c r="B97" s="124"/>
      <c r="C97" s="124"/>
      <c r="D97" s="124"/>
      <c r="E97" s="34"/>
      <c r="F97" s="35"/>
    </row>
    <row r="98" spans="1:8" x14ac:dyDescent="0.3">
      <c r="A98" s="114" t="s">
        <v>50</v>
      </c>
      <c r="B98" s="114"/>
      <c r="C98" s="125">
        <f>C96+C93+C91</f>
        <v>10875.84</v>
      </c>
      <c r="D98" s="125"/>
      <c r="E98" s="125">
        <f>E96+E93+E91</f>
        <v>130510.08</v>
      </c>
      <c r="F98" s="125"/>
    </row>
    <row r="99" spans="1:8" ht="12.75" customHeight="1" x14ac:dyDescent="0.3">
      <c r="A99" s="126" t="s">
        <v>51</v>
      </c>
      <c r="B99" s="127"/>
      <c r="C99" s="127"/>
      <c r="D99" s="127"/>
      <c r="E99" s="127"/>
      <c r="F99" s="128"/>
    </row>
    <row r="100" spans="1:8" ht="13.8" x14ac:dyDescent="0.3">
      <c r="A100" s="36" t="s">
        <v>52</v>
      </c>
      <c r="B100" s="36"/>
      <c r="C100" s="121" t="s">
        <v>15</v>
      </c>
      <c r="D100" s="121"/>
      <c r="E100" s="121" t="s">
        <v>3</v>
      </c>
      <c r="F100" s="121"/>
      <c r="G100" s="42"/>
    </row>
    <row r="101" spans="1:8" ht="13.8" x14ac:dyDescent="0.3">
      <c r="A101" s="37" t="s">
        <v>53</v>
      </c>
      <c r="B101" s="40">
        <v>7.5999999999999998E-2</v>
      </c>
      <c r="C101" s="122">
        <f>($C$98)*B101/(1-($B$104))</f>
        <v>963.92</v>
      </c>
      <c r="D101" s="122"/>
      <c r="E101" s="122">
        <f>C101*12</f>
        <v>11567.04</v>
      </c>
      <c r="F101" s="122"/>
      <c r="G101" s="42"/>
    </row>
    <row r="102" spans="1:8" ht="13.8" x14ac:dyDescent="0.3">
      <c r="A102" s="37" t="s">
        <v>54</v>
      </c>
      <c r="B102" s="40">
        <v>1.6500000000000001E-2</v>
      </c>
      <c r="C102" s="122">
        <f t="shared" ref="C102:C103" si="14">($C$98)*B102/(1-($B$104))</f>
        <v>209.27</v>
      </c>
      <c r="D102" s="122"/>
      <c r="E102" s="122">
        <f t="shared" ref="E102:E103" si="15">C102*12</f>
        <v>2511.2399999999998</v>
      </c>
      <c r="F102" s="122"/>
      <c r="G102" s="42"/>
    </row>
    <row r="103" spans="1:8" ht="13.8" x14ac:dyDescent="0.3">
      <c r="A103" s="37" t="s">
        <v>57</v>
      </c>
      <c r="B103" s="40">
        <v>0.05</v>
      </c>
      <c r="C103" s="122">
        <f t="shared" si="14"/>
        <v>634.16</v>
      </c>
      <c r="D103" s="122"/>
      <c r="E103" s="122">
        <f t="shared" si="15"/>
        <v>7609.92</v>
      </c>
      <c r="F103" s="122"/>
      <c r="G103" s="42"/>
    </row>
    <row r="104" spans="1:8" x14ac:dyDescent="0.3">
      <c r="A104" s="38" t="s">
        <v>55</v>
      </c>
      <c r="B104" s="39">
        <f>SUM(B101:B103)</f>
        <v>0.14249999999999999</v>
      </c>
      <c r="C104" s="122">
        <f>SUM(C101:D103)</f>
        <v>1807.35</v>
      </c>
      <c r="D104" s="122"/>
      <c r="E104" s="132">
        <f>SUM(E101:F103)</f>
        <v>21688.2</v>
      </c>
      <c r="F104" s="133"/>
    </row>
    <row r="105" spans="1:8" x14ac:dyDescent="0.3">
      <c r="A105" s="134" t="s">
        <v>128</v>
      </c>
      <c r="B105" s="134"/>
      <c r="C105" s="135">
        <f>C93+C96+C104</f>
        <v>2795.5</v>
      </c>
      <c r="D105" s="135"/>
      <c r="E105" s="135">
        <f>C105*12</f>
        <v>33546</v>
      </c>
      <c r="F105" s="135"/>
    </row>
    <row r="106" spans="1:8" x14ac:dyDescent="0.3">
      <c r="A106" s="129"/>
      <c r="B106" s="130"/>
      <c r="C106" s="130"/>
      <c r="D106" s="130"/>
      <c r="E106" s="130"/>
      <c r="F106" s="131"/>
    </row>
    <row r="107" spans="1:8" ht="14.4" customHeight="1" x14ac:dyDescent="0.3">
      <c r="A107" s="137" t="s">
        <v>58</v>
      </c>
      <c r="B107" s="140" t="s">
        <v>15</v>
      </c>
      <c r="C107" s="140"/>
      <c r="D107" s="141" t="s">
        <v>5</v>
      </c>
      <c r="E107" s="142"/>
      <c r="F107" s="143"/>
    </row>
    <row r="108" spans="1:8" x14ac:dyDescent="0.3">
      <c r="A108" s="138"/>
      <c r="B108" s="30" t="s">
        <v>8</v>
      </c>
      <c r="C108" s="31">
        <f>C36</f>
        <v>9048.26</v>
      </c>
      <c r="D108" s="30" t="s">
        <v>8</v>
      </c>
      <c r="E108" s="144">
        <f>D36</f>
        <v>108579.12</v>
      </c>
      <c r="F108" s="145"/>
      <c r="G108" s="47"/>
      <c r="H108" s="48"/>
    </row>
    <row r="109" spans="1:8" x14ac:dyDescent="0.3">
      <c r="A109" s="138"/>
      <c r="B109" s="30" t="s">
        <v>9</v>
      </c>
      <c r="C109" s="31">
        <f>C55</f>
        <v>615.33000000000004</v>
      </c>
      <c r="D109" s="30" t="s">
        <v>9</v>
      </c>
      <c r="E109" s="144">
        <f>D55</f>
        <v>7383.96</v>
      </c>
      <c r="F109" s="145"/>
      <c r="G109" s="47"/>
      <c r="H109" s="48"/>
    </row>
    <row r="110" spans="1:8" x14ac:dyDescent="0.3">
      <c r="A110" s="138"/>
      <c r="B110" s="30" t="s">
        <v>10</v>
      </c>
      <c r="C110" s="31">
        <f>C87</f>
        <v>224.1</v>
      </c>
      <c r="D110" s="30" t="s">
        <v>10</v>
      </c>
      <c r="E110" s="144">
        <f>E87</f>
        <v>2689.2</v>
      </c>
      <c r="F110" s="145"/>
      <c r="G110" s="47"/>
      <c r="H110" s="48"/>
    </row>
    <row r="111" spans="1:8" x14ac:dyDescent="0.3">
      <c r="A111" s="138"/>
      <c r="B111" s="30" t="s">
        <v>11</v>
      </c>
      <c r="C111" s="31">
        <f>C105</f>
        <v>2795.5</v>
      </c>
      <c r="D111" s="30" t="s">
        <v>11</v>
      </c>
      <c r="E111" s="144">
        <f>E105</f>
        <v>33546</v>
      </c>
      <c r="F111" s="145"/>
      <c r="G111" s="47"/>
      <c r="H111" s="48"/>
    </row>
    <row r="112" spans="1:8" x14ac:dyDescent="0.3">
      <c r="A112" s="139"/>
      <c r="B112" s="29" t="s">
        <v>15</v>
      </c>
      <c r="C112" s="32">
        <f>SUM(C108:C111)</f>
        <v>12683.19</v>
      </c>
      <c r="D112" s="29" t="s">
        <v>46</v>
      </c>
      <c r="E112" s="146">
        <f>SUM(E108:E111)</f>
        <v>152198.28</v>
      </c>
      <c r="F112" s="147"/>
    </row>
    <row r="113" spans="1:11" ht="14.4" hidden="1" customHeight="1" x14ac:dyDescent="0.3">
      <c r="A113" s="136" t="s">
        <v>12</v>
      </c>
      <c r="B113" s="136"/>
      <c r="C113" s="136" t="s">
        <v>13</v>
      </c>
      <c r="D113" s="136"/>
      <c r="E113" s="136"/>
      <c r="F113" s="136"/>
    </row>
    <row r="114" spans="1:11" hidden="1" x14ac:dyDescent="0.3">
      <c r="A114" s="136"/>
      <c r="B114" s="136"/>
      <c r="C114" s="136"/>
      <c r="D114" s="136"/>
      <c r="E114" s="136"/>
      <c r="F114" s="136"/>
    </row>
    <row r="115" spans="1:11" ht="12" hidden="1" customHeight="1" x14ac:dyDescent="0.3">
      <c r="A115" s="136"/>
      <c r="B115" s="136"/>
      <c r="C115" s="136"/>
      <c r="D115" s="136"/>
      <c r="E115" s="136"/>
      <c r="F115" s="136"/>
    </row>
    <row r="116" spans="1:11" x14ac:dyDescent="0.3">
      <c r="K116" s="11"/>
    </row>
  </sheetData>
  <mergeCells count="68">
    <mergeCell ref="A113:B115"/>
    <mergeCell ref="C113:F115"/>
    <mergeCell ref="A107:A112"/>
    <mergeCell ref="B107:C107"/>
    <mergeCell ref="D107:F107"/>
    <mergeCell ref="E108:F108"/>
    <mergeCell ref="E109:F109"/>
    <mergeCell ref="E110:F110"/>
    <mergeCell ref="E111:F111"/>
    <mergeCell ref="E112:F112"/>
    <mergeCell ref="A106:F106"/>
    <mergeCell ref="C101:D101"/>
    <mergeCell ref="E101:F101"/>
    <mergeCell ref="C102:D102"/>
    <mergeCell ref="E102:F102"/>
    <mergeCell ref="C103:D103"/>
    <mergeCell ref="E103:F103"/>
    <mergeCell ref="C104:D104"/>
    <mergeCell ref="E104:F104"/>
    <mergeCell ref="A105:B105"/>
    <mergeCell ref="C105:D105"/>
    <mergeCell ref="E105:F105"/>
    <mergeCell ref="C100:D100"/>
    <mergeCell ref="E100:F100"/>
    <mergeCell ref="C93:D93"/>
    <mergeCell ref="E93:F93"/>
    <mergeCell ref="A94:B95"/>
    <mergeCell ref="C94:D95"/>
    <mergeCell ref="E94:F95"/>
    <mergeCell ref="C96:D96"/>
    <mergeCell ref="E96:F96"/>
    <mergeCell ref="A97:D97"/>
    <mergeCell ref="A98:B98"/>
    <mergeCell ref="C98:D98"/>
    <mergeCell ref="E98:F98"/>
    <mergeCell ref="A99:F99"/>
    <mergeCell ref="A91:B92"/>
    <mergeCell ref="C91:D92"/>
    <mergeCell ref="E91:F92"/>
    <mergeCell ref="A81:B81"/>
    <mergeCell ref="D81:E81"/>
    <mergeCell ref="A84:F84"/>
    <mergeCell ref="A86:B86"/>
    <mergeCell ref="D86:E86"/>
    <mergeCell ref="E87:F87"/>
    <mergeCell ref="A88:F88"/>
    <mergeCell ref="A89:F89"/>
    <mergeCell ref="A90:B90"/>
    <mergeCell ref="C90:D90"/>
    <mergeCell ref="E90:F90"/>
    <mergeCell ref="A79:F79"/>
    <mergeCell ref="A9:D9"/>
    <mergeCell ref="A36:B36"/>
    <mergeCell ref="A38:D38"/>
    <mergeCell ref="A55:B55"/>
    <mergeCell ref="A57:F57"/>
    <mergeCell ref="A59:F59"/>
    <mergeCell ref="A71:B71"/>
    <mergeCell ref="D71:E71"/>
    <mergeCell ref="A74:F74"/>
    <mergeCell ref="A76:B76"/>
    <mergeCell ref="D76:E76"/>
    <mergeCell ref="A8:E8"/>
    <mergeCell ref="A1:E1"/>
    <mergeCell ref="B2:E2"/>
    <mergeCell ref="B3:E3"/>
    <mergeCell ref="A4:E4"/>
    <mergeCell ref="A7:C7"/>
  </mergeCells>
  <hyperlinks>
    <hyperlink ref="D73" r:id="rId1" xr:uid="{93D6B5F9-CD60-4165-84CC-1D6D4E781168}"/>
    <hyperlink ref="D78" r:id="rId2" xr:uid="{AE59E192-C5E2-4B0D-AACA-F8C95ADABE5F}"/>
    <hyperlink ref="D83" r:id="rId3" xr:uid="{0235B0D3-66B2-464F-B830-A197E8E90AEA}"/>
  </hyperlinks>
  <pageMargins left="0.25" right="0.25" top="0.75" bottom="0.75" header="0.3" footer="0.3"/>
  <pageSetup paperSize="9" scale="42" fitToHeight="0" orientation="portrait" r:id="rId4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DEF59-3EBF-498C-AD9B-00C8B0B4FA88}">
  <sheetPr>
    <pageSetUpPr fitToPage="1"/>
  </sheetPr>
  <dimension ref="A1:P56"/>
  <sheetViews>
    <sheetView topLeftCell="A37" workbookViewId="0">
      <selection sqref="A1:G56"/>
    </sheetView>
  </sheetViews>
  <sheetFormatPr defaultColWidth="8.88671875" defaultRowHeight="12" x14ac:dyDescent="0.3"/>
  <cols>
    <col min="1" max="1" width="37.6640625" style="1" customWidth="1"/>
    <col min="2" max="2" width="12" style="1" customWidth="1"/>
    <col min="3" max="3" width="8.109375" style="1" customWidth="1"/>
    <col min="4" max="4" width="9.44140625" style="1" customWidth="1"/>
    <col min="5" max="5" width="13.109375" style="1" customWidth="1"/>
    <col min="6" max="6" width="5.6640625" style="1" customWidth="1"/>
    <col min="7" max="7" width="9.44140625" style="1" customWidth="1"/>
    <col min="8" max="9" width="9.109375" style="1" bestFit="1" customWidth="1"/>
    <col min="10" max="12" width="8.88671875" style="1"/>
    <col min="13" max="13" width="10" style="1" bestFit="1" customWidth="1"/>
    <col min="14" max="16384" width="8.88671875" style="1"/>
  </cols>
  <sheetData>
    <row r="1" spans="1:13" ht="6" customHeight="1" x14ac:dyDescent="0.3">
      <c r="A1" s="94" t="s">
        <v>131</v>
      </c>
      <c r="B1" s="94"/>
      <c r="C1" s="94"/>
      <c r="D1" s="94"/>
      <c r="E1" s="94"/>
      <c r="F1" s="94"/>
      <c r="G1" s="94"/>
    </row>
    <row r="2" spans="1:13" ht="12" customHeight="1" x14ac:dyDescent="0.3">
      <c r="A2" s="94"/>
      <c r="B2" s="94"/>
      <c r="C2" s="94"/>
      <c r="D2" s="94"/>
      <c r="E2" s="94"/>
      <c r="F2" s="94"/>
      <c r="G2" s="94"/>
    </row>
    <row r="3" spans="1:13" x14ac:dyDescent="0.3">
      <c r="A3" s="94" t="s">
        <v>26</v>
      </c>
      <c r="B3" s="94"/>
      <c r="C3" s="94"/>
      <c r="D3" s="94"/>
      <c r="E3" s="94"/>
      <c r="F3" s="94"/>
      <c r="G3" s="94"/>
    </row>
    <row r="4" spans="1:13" ht="24" customHeight="1" x14ac:dyDescent="0.3">
      <c r="A4" s="90" t="s">
        <v>14</v>
      </c>
      <c r="B4" s="90"/>
      <c r="C4" s="90"/>
      <c r="D4" s="90"/>
      <c r="E4" s="90"/>
      <c r="F4" s="90"/>
      <c r="G4" s="90"/>
    </row>
    <row r="5" spans="1:13" ht="13.8" x14ac:dyDescent="0.3">
      <c r="A5" s="7" t="s">
        <v>149</v>
      </c>
      <c r="B5" s="149" t="s">
        <v>155</v>
      </c>
      <c r="C5" s="149"/>
      <c r="D5" s="149"/>
      <c r="E5" s="149"/>
      <c r="F5" s="149"/>
      <c r="G5" s="149"/>
    </row>
    <row r="6" spans="1:13" x14ac:dyDescent="0.3">
      <c r="A6" s="152"/>
      <c r="B6" s="152"/>
      <c r="C6" s="152"/>
      <c r="D6" s="152"/>
      <c r="E6" s="152"/>
      <c r="F6" s="153"/>
    </row>
    <row r="7" spans="1:13" ht="15.75" customHeight="1" x14ac:dyDescent="0.3">
      <c r="A7" s="90" t="s">
        <v>16</v>
      </c>
      <c r="B7" s="90"/>
      <c r="C7" s="90"/>
      <c r="D7" s="90"/>
      <c r="E7" s="90"/>
      <c r="F7" s="90"/>
      <c r="G7" s="90"/>
    </row>
    <row r="8" spans="1:13" ht="23.25" customHeight="1" x14ac:dyDescent="0.3">
      <c r="A8" s="7" t="s">
        <v>23</v>
      </c>
      <c r="B8" s="150" t="s">
        <v>59</v>
      </c>
      <c r="C8" s="150"/>
      <c r="D8" s="150"/>
      <c r="E8" s="150"/>
      <c r="F8" s="150"/>
      <c r="G8" s="150"/>
      <c r="H8" s="42"/>
      <c r="I8" s="42"/>
      <c r="J8" s="42"/>
      <c r="K8" s="42"/>
      <c r="L8" s="42"/>
      <c r="M8" s="42"/>
    </row>
    <row r="9" spans="1:13" ht="13.8" x14ac:dyDescent="0.3">
      <c r="A9" s="7" t="s">
        <v>136</v>
      </c>
      <c r="B9" s="150" t="s">
        <v>60</v>
      </c>
      <c r="C9" s="150"/>
      <c r="D9" s="150"/>
      <c r="E9" s="150"/>
      <c r="F9" s="150"/>
      <c r="G9" s="150"/>
      <c r="H9" s="42"/>
      <c r="I9" s="42"/>
      <c r="J9" s="42"/>
      <c r="K9" s="42"/>
      <c r="L9" s="42"/>
      <c r="M9" s="42"/>
    </row>
    <row r="10" spans="1:13" x14ac:dyDescent="0.3">
      <c r="A10" s="152"/>
      <c r="B10" s="152"/>
      <c r="C10" s="152"/>
      <c r="D10" s="152"/>
      <c r="E10" s="152"/>
      <c r="F10" s="153"/>
    </row>
    <row r="11" spans="1:13" ht="12.75" customHeight="1" x14ac:dyDescent="0.3">
      <c r="A11" s="90" t="s">
        <v>18</v>
      </c>
      <c r="B11" s="90"/>
      <c r="C11" s="90"/>
      <c r="D11" s="90"/>
      <c r="E11" s="90"/>
      <c r="F11" s="90"/>
      <c r="G11" s="90"/>
      <c r="H11" s="42"/>
      <c r="I11" s="42"/>
      <c r="J11" s="42"/>
      <c r="K11" s="42"/>
      <c r="L11" s="42"/>
      <c r="M11" s="42"/>
    </row>
    <row r="12" spans="1:13" ht="13.8" x14ac:dyDescent="0.3">
      <c r="A12" s="7" t="s">
        <v>24</v>
      </c>
      <c r="B12" s="149" t="s">
        <v>68</v>
      </c>
      <c r="C12" s="149"/>
      <c r="D12" s="149"/>
      <c r="E12" s="149"/>
      <c r="F12" s="149"/>
      <c r="G12" s="149"/>
      <c r="H12" s="42"/>
      <c r="I12" s="42"/>
      <c r="J12" s="42"/>
      <c r="K12" s="42"/>
      <c r="L12" s="42"/>
      <c r="M12" s="42"/>
    </row>
    <row r="13" spans="1:13" ht="24" customHeight="1" x14ac:dyDescent="0.3">
      <c r="A13" s="7" t="s">
        <v>61</v>
      </c>
      <c r="B13" s="150" t="s">
        <v>69</v>
      </c>
      <c r="C13" s="150"/>
      <c r="D13" s="150"/>
      <c r="E13" s="150"/>
      <c r="F13" s="150"/>
      <c r="G13" s="150"/>
      <c r="H13" s="42"/>
      <c r="I13" s="42"/>
      <c r="J13" s="42"/>
      <c r="K13" s="42"/>
      <c r="L13" s="42"/>
      <c r="M13" s="42"/>
    </row>
    <row r="14" spans="1:13" ht="43.5" customHeight="1" x14ac:dyDescent="0.3">
      <c r="A14" s="7" t="s">
        <v>62</v>
      </c>
      <c r="B14" s="150" t="s">
        <v>70</v>
      </c>
      <c r="C14" s="150"/>
      <c r="D14" s="150"/>
      <c r="E14" s="150"/>
      <c r="F14" s="150"/>
      <c r="G14" s="150"/>
      <c r="H14" s="42"/>
      <c r="I14" s="42"/>
      <c r="J14" s="42"/>
      <c r="K14" s="42"/>
      <c r="L14" s="42"/>
      <c r="M14" s="42"/>
    </row>
    <row r="15" spans="1:13" ht="13.8" x14ac:dyDescent="0.3">
      <c r="A15" s="7" t="s">
        <v>63</v>
      </c>
      <c r="B15" s="149" t="s">
        <v>71</v>
      </c>
      <c r="C15" s="149"/>
      <c r="D15" s="149"/>
      <c r="E15" s="149"/>
      <c r="F15" s="149"/>
      <c r="G15" s="149"/>
      <c r="H15" s="42"/>
      <c r="I15" s="42"/>
      <c r="J15" s="42"/>
      <c r="K15" s="42"/>
      <c r="L15" s="42"/>
      <c r="M15" s="42"/>
    </row>
    <row r="16" spans="1:13" ht="13.8" x14ac:dyDescent="0.3">
      <c r="A16" s="7" t="s">
        <v>64</v>
      </c>
      <c r="B16" s="149" t="s">
        <v>72</v>
      </c>
      <c r="C16" s="149"/>
      <c r="D16" s="149"/>
      <c r="E16" s="149"/>
      <c r="F16" s="149"/>
      <c r="G16" s="149"/>
      <c r="H16" s="42"/>
      <c r="I16" s="42"/>
      <c r="J16" s="42"/>
      <c r="K16" s="42"/>
      <c r="L16" s="42"/>
      <c r="M16" s="42"/>
    </row>
    <row r="17" spans="1:16" ht="12.75" customHeight="1" x14ac:dyDescent="0.3">
      <c r="A17" s="7" t="s">
        <v>65</v>
      </c>
      <c r="B17" s="149" t="s">
        <v>73</v>
      </c>
      <c r="C17" s="149"/>
      <c r="D17" s="149"/>
      <c r="E17" s="149"/>
      <c r="F17" s="149"/>
      <c r="G17" s="149"/>
      <c r="H17" s="42"/>
      <c r="I17" s="42"/>
      <c r="J17" s="42"/>
      <c r="K17" s="42"/>
      <c r="L17" s="42"/>
      <c r="M17" s="42"/>
    </row>
    <row r="18" spans="1:16" ht="12.75" customHeight="1" x14ac:dyDescent="0.3">
      <c r="A18" s="7" t="s">
        <v>66</v>
      </c>
      <c r="B18" s="149" t="s">
        <v>74</v>
      </c>
      <c r="C18" s="149"/>
      <c r="D18" s="149"/>
      <c r="E18" s="149"/>
      <c r="F18" s="149"/>
      <c r="G18" s="149"/>
      <c r="H18" s="42"/>
      <c r="I18" s="42"/>
      <c r="J18" s="42"/>
      <c r="K18" s="42"/>
      <c r="L18" s="42"/>
      <c r="M18" s="42"/>
    </row>
    <row r="19" spans="1:16" ht="27.75" customHeight="1" x14ac:dyDescent="0.3">
      <c r="A19" s="7" t="s">
        <v>67</v>
      </c>
      <c r="B19" s="150" t="s">
        <v>75</v>
      </c>
      <c r="C19" s="150"/>
      <c r="D19" s="150"/>
      <c r="E19" s="150"/>
      <c r="F19" s="150"/>
      <c r="G19" s="150"/>
      <c r="H19" s="42"/>
      <c r="I19" s="42"/>
      <c r="J19" s="42"/>
      <c r="K19" s="42"/>
      <c r="L19" s="42"/>
      <c r="M19" s="42"/>
    </row>
    <row r="20" spans="1:16" x14ac:dyDescent="0.3">
      <c r="A20" s="17"/>
      <c r="B20" s="17"/>
      <c r="C20" s="17"/>
      <c r="D20" s="17"/>
      <c r="E20" s="17"/>
      <c r="F20" s="17"/>
    </row>
    <row r="21" spans="1:16" ht="14.25" customHeight="1" x14ac:dyDescent="0.3">
      <c r="A21" s="90" t="s">
        <v>107</v>
      </c>
      <c r="B21" s="90"/>
      <c r="C21" s="90"/>
      <c r="D21" s="90"/>
      <c r="E21" s="90"/>
      <c r="F21" s="90"/>
      <c r="G21" s="90"/>
    </row>
    <row r="22" spans="1:16" ht="64.5" customHeight="1" x14ac:dyDescent="0.3">
      <c r="A22" s="7" t="s">
        <v>106</v>
      </c>
      <c r="B22" s="148" t="s">
        <v>101</v>
      </c>
      <c r="C22" s="148"/>
      <c r="D22" s="148"/>
      <c r="E22" s="148"/>
      <c r="F22" s="148"/>
      <c r="G22" s="148"/>
    </row>
    <row r="23" spans="1:16" ht="12.75" customHeight="1" x14ac:dyDescent="0.3">
      <c r="A23" s="7" t="s">
        <v>20</v>
      </c>
      <c r="B23" s="148" t="s">
        <v>156</v>
      </c>
      <c r="C23" s="148"/>
      <c r="D23" s="148"/>
      <c r="E23" s="148"/>
      <c r="F23" s="148"/>
      <c r="G23" s="148"/>
      <c r="H23" s="42"/>
      <c r="I23" s="42"/>
      <c r="J23" s="42"/>
      <c r="K23" s="42"/>
      <c r="L23" s="42"/>
      <c r="M23" s="42"/>
      <c r="N23" s="42"/>
    </row>
    <row r="24" spans="1:16" ht="12.75" customHeight="1" x14ac:dyDescent="0.3">
      <c r="A24" s="7" t="s">
        <v>21</v>
      </c>
      <c r="B24" s="148" t="s">
        <v>150</v>
      </c>
      <c r="C24" s="148"/>
      <c r="D24" s="148"/>
      <c r="E24" s="148"/>
      <c r="F24" s="148"/>
      <c r="G24" s="148"/>
      <c r="H24" s="42"/>
      <c r="I24" s="42"/>
      <c r="J24" s="42"/>
      <c r="K24" s="42"/>
      <c r="L24" s="42"/>
      <c r="M24" s="42"/>
      <c r="N24" s="42"/>
    </row>
    <row r="25" spans="1:16" ht="12.75" customHeight="1" x14ac:dyDescent="0.3">
      <c r="A25" s="7" t="s">
        <v>22</v>
      </c>
      <c r="B25" s="148" t="s">
        <v>151</v>
      </c>
      <c r="C25" s="148"/>
      <c r="D25" s="148"/>
      <c r="E25" s="148"/>
      <c r="F25" s="148"/>
      <c r="G25" s="148"/>
      <c r="H25" s="42"/>
      <c r="I25" s="42"/>
      <c r="J25" s="42"/>
      <c r="K25" s="42"/>
      <c r="L25" s="42"/>
      <c r="M25" s="42"/>
      <c r="N25" s="42"/>
    </row>
    <row r="26" spans="1:16" ht="12.75" customHeight="1" x14ac:dyDescent="0.3">
      <c r="A26" s="49" t="s">
        <v>100</v>
      </c>
      <c r="B26" s="148" t="s">
        <v>157</v>
      </c>
      <c r="C26" s="148"/>
      <c r="D26" s="148"/>
      <c r="E26" s="148"/>
      <c r="F26" s="148"/>
      <c r="G26" s="148"/>
      <c r="H26" s="41"/>
      <c r="I26" s="41"/>
      <c r="J26" s="41"/>
      <c r="K26" s="41"/>
      <c r="L26" s="41"/>
      <c r="M26" s="41"/>
      <c r="N26" s="41"/>
      <c r="O26" s="41"/>
      <c r="P26" s="41"/>
    </row>
    <row r="27" spans="1:16" ht="12.75" customHeight="1" x14ac:dyDescent="0.3">
      <c r="A27" s="7" t="s">
        <v>93</v>
      </c>
      <c r="B27" s="159" t="s">
        <v>156</v>
      </c>
      <c r="C27" s="160"/>
      <c r="D27" s="160"/>
      <c r="E27" s="160"/>
      <c r="F27" s="160"/>
      <c r="G27" s="161"/>
      <c r="H27" s="41"/>
      <c r="I27" s="41"/>
      <c r="J27" s="41"/>
      <c r="K27" s="41"/>
      <c r="L27" s="41"/>
      <c r="M27" s="41"/>
      <c r="N27" s="41"/>
      <c r="O27" s="41"/>
      <c r="P27" s="41"/>
    </row>
    <row r="28" spans="1:16" ht="13.8" x14ac:dyDescent="0.3">
      <c r="A28" s="7" t="s">
        <v>152</v>
      </c>
      <c r="B28" s="148" t="s">
        <v>158</v>
      </c>
      <c r="C28" s="148"/>
      <c r="D28" s="148"/>
      <c r="E28" s="148"/>
      <c r="F28" s="148"/>
      <c r="G28" s="148"/>
    </row>
    <row r="29" spans="1:16" ht="13.8" x14ac:dyDescent="0.3">
      <c r="A29" s="7" t="s">
        <v>153</v>
      </c>
      <c r="B29" s="148" t="s">
        <v>159</v>
      </c>
      <c r="C29" s="148"/>
      <c r="D29" s="148"/>
      <c r="E29" s="148"/>
      <c r="F29" s="148"/>
      <c r="G29" s="148"/>
    </row>
    <row r="30" spans="1:16" x14ac:dyDescent="0.3">
      <c r="A30" s="87"/>
      <c r="B30" s="87"/>
      <c r="C30" s="87"/>
      <c r="D30" s="87"/>
      <c r="E30" s="87"/>
      <c r="F30" s="87"/>
    </row>
    <row r="31" spans="1:16" ht="12" customHeight="1" x14ac:dyDescent="0.3">
      <c r="A31" s="103" t="s">
        <v>34</v>
      </c>
      <c r="B31" s="103"/>
      <c r="C31" s="103"/>
      <c r="D31" s="103"/>
      <c r="E31" s="103"/>
      <c r="F31" s="103"/>
      <c r="G31" s="103"/>
    </row>
    <row r="32" spans="1:16" x14ac:dyDescent="0.3">
      <c r="A32" s="162" t="s">
        <v>33</v>
      </c>
      <c r="B32" s="163"/>
      <c r="C32" s="163"/>
      <c r="D32" s="163"/>
      <c r="E32" s="163"/>
      <c r="F32" s="163"/>
      <c r="G32" s="163"/>
    </row>
    <row r="33" spans="1:14" ht="24.75" customHeight="1" x14ac:dyDescent="0.3">
      <c r="A33" s="15" t="s">
        <v>27</v>
      </c>
      <c r="B33" s="150" t="s">
        <v>76</v>
      </c>
      <c r="C33" s="150"/>
      <c r="D33" s="150"/>
      <c r="E33" s="150"/>
      <c r="F33" s="150"/>
      <c r="G33" s="150"/>
    </row>
    <row r="34" spans="1:14" ht="24" customHeight="1" x14ac:dyDescent="0.3">
      <c r="A34" s="15" t="s">
        <v>28</v>
      </c>
      <c r="B34" s="149" t="s">
        <v>77</v>
      </c>
      <c r="C34" s="149"/>
      <c r="D34" s="149"/>
      <c r="E34" s="149"/>
      <c r="F34" s="149"/>
      <c r="G34" s="149"/>
    </row>
    <row r="35" spans="1:14" ht="13.8" x14ac:dyDescent="0.3">
      <c r="A35" s="15" t="s">
        <v>29</v>
      </c>
      <c r="B35" s="149" t="s">
        <v>78</v>
      </c>
      <c r="C35" s="149"/>
      <c r="D35" s="149"/>
      <c r="E35" s="149"/>
      <c r="F35" s="149"/>
      <c r="G35" s="149"/>
    </row>
    <row r="36" spans="1:14" ht="13.8" x14ac:dyDescent="0.3">
      <c r="A36" s="15" t="s">
        <v>30</v>
      </c>
      <c r="B36" s="149" t="s">
        <v>79</v>
      </c>
      <c r="C36" s="149"/>
      <c r="D36" s="149"/>
      <c r="E36" s="149"/>
      <c r="F36" s="149"/>
      <c r="G36" s="149"/>
    </row>
    <row r="37" spans="1:14" ht="19.5" customHeight="1" x14ac:dyDescent="0.3">
      <c r="A37" s="15" t="s">
        <v>31</v>
      </c>
      <c r="B37" s="149" t="s">
        <v>80</v>
      </c>
      <c r="C37" s="149"/>
      <c r="D37" s="149"/>
      <c r="E37" s="149"/>
      <c r="F37" s="149"/>
      <c r="G37" s="149"/>
    </row>
    <row r="38" spans="1:14" ht="25.5" customHeight="1" x14ac:dyDescent="0.3">
      <c r="A38" s="15" t="s">
        <v>32</v>
      </c>
      <c r="B38" s="150" t="s">
        <v>81</v>
      </c>
      <c r="C38" s="150"/>
      <c r="D38" s="150"/>
      <c r="E38" s="150"/>
      <c r="F38" s="150"/>
      <c r="G38" s="150"/>
    </row>
    <row r="39" spans="1:14" s="17" customFormat="1" ht="15.75" customHeight="1" x14ac:dyDescent="0.3">
      <c r="A39" s="154"/>
      <c r="B39" s="155"/>
      <c r="C39" s="155"/>
      <c r="D39" s="155"/>
      <c r="E39" s="117"/>
      <c r="F39" s="117"/>
    </row>
    <row r="40" spans="1:14" ht="14.25" customHeight="1" x14ac:dyDescent="0.3">
      <c r="A40" s="158" t="s">
        <v>35</v>
      </c>
      <c r="B40" s="158"/>
      <c r="C40" s="158"/>
      <c r="D40" s="158"/>
      <c r="E40" s="158"/>
      <c r="F40" s="158"/>
      <c r="G40" s="158"/>
    </row>
    <row r="41" spans="1:14" ht="13.8" x14ac:dyDescent="0.3">
      <c r="A41" s="15" t="s">
        <v>36</v>
      </c>
      <c r="B41" s="149" t="s">
        <v>82</v>
      </c>
      <c r="C41" s="149"/>
      <c r="D41" s="149"/>
      <c r="E41" s="149"/>
      <c r="F41" s="149"/>
      <c r="G41" s="149"/>
      <c r="H41" s="42"/>
      <c r="I41" s="42"/>
      <c r="J41" s="42"/>
      <c r="K41" s="42"/>
      <c r="L41" s="42"/>
      <c r="M41" s="42"/>
      <c r="N41" s="42"/>
    </row>
    <row r="42" spans="1:14" ht="25.5" customHeight="1" x14ac:dyDescent="0.3">
      <c r="A42" s="15" t="s">
        <v>37</v>
      </c>
      <c r="B42" s="149" t="s">
        <v>83</v>
      </c>
      <c r="C42" s="149"/>
      <c r="D42" s="149"/>
      <c r="E42" s="149"/>
      <c r="F42" s="149"/>
      <c r="G42" s="149"/>
      <c r="H42" s="42"/>
      <c r="I42" s="42"/>
      <c r="J42" s="42"/>
      <c r="K42" s="42"/>
      <c r="L42" s="42"/>
      <c r="M42" s="42"/>
      <c r="N42" s="42"/>
    </row>
    <row r="43" spans="1:14" ht="24" x14ac:dyDescent="0.3">
      <c r="A43" s="15" t="s">
        <v>38</v>
      </c>
      <c r="B43" s="149" t="s">
        <v>84</v>
      </c>
      <c r="C43" s="149"/>
      <c r="D43" s="149"/>
      <c r="E43" s="149"/>
      <c r="F43" s="149"/>
      <c r="G43" s="149"/>
      <c r="H43" s="42"/>
      <c r="I43" s="42"/>
      <c r="J43" s="42"/>
      <c r="K43" s="42"/>
      <c r="L43" s="42"/>
      <c r="M43" s="42"/>
      <c r="N43" s="42"/>
    </row>
    <row r="44" spans="1:14" ht="24" x14ac:dyDescent="0.3">
      <c r="A44" s="15" t="s">
        <v>39</v>
      </c>
      <c r="B44" s="149" t="s">
        <v>83</v>
      </c>
      <c r="C44" s="149"/>
      <c r="D44" s="149"/>
      <c r="E44" s="149"/>
      <c r="F44" s="149"/>
      <c r="G44" s="149"/>
      <c r="H44" s="42"/>
      <c r="I44" s="42"/>
      <c r="J44" s="42"/>
      <c r="K44" s="42"/>
      <c r="L44" s="42"/>
      <c r="M44" s="42"/>
      <c r="N44" s="42"/>
    </row>
    <row r="45" spans="1:14" ht="13.8" x14ac:dyDescent="0.3">
      <c r="A45" s="15" t="s">
        <v>40</v>
      </c>
      <c r="B45" s="149" t="s">
        <v>85</v>
      </c>
      <c r="C45" s="149"/>
      <c r="D45" s="149"/>
      <c r="E45" s="149"/>
      <c r="F45" s="149"/>
      <c r="G45" s="149"/>
      <c r="H45" s="42"/>
      <c r="I45" s="42"/>
      <c r="J45" s="42"/>
      <c r="K45" s="42"/>
      <c r="L45" s="42"/>
      <c r="M45" s="42"/>
      <c r="N45" s="42"/>
    </row>
    <row r="46" spans="1:14" x14ac:dyDescent="0.3">
      <c r="A46" s="151"/>
      <c r="B46" s="117"/>
      <c r="C46" s="117"/>
      <c r="D46" s="117"/>
      <c r="E46" s="117"/>
      <c r="F46" s="117"/>
    </row>
    <row r="47" spans="1:14" ht="14.4" customHeight="1" x14ac:dyDescent="0.3">
      <c r="A47" s="156" t="s">
        <v>44</v>
      </c>
      <c r="B47" s="156"/>
      <c r="C47" s="156"/>
      <c r="D47" s="156"/>
      <c r="E47" s="156"/>
      <c r="F47" s="156"/>
      <c r="G47" s="156"/>
    </row>
    <row r="48" spans="1:14" x14ac:dyDescent="0.3">
      <c r="A48" s="157" t="s">
        <v>86</v>
      </c>
      <c r="B48" s="157"/>
      <c r="C48" s="157"/>
      <c r="D48" s="157"/>
      <c r="E48" s="157"/>
      <c r="F48" s="157"/>
      <c r="G48" s="157"/>
    </row>
    <row r="49" spans="1:7" x14ac:dyDescent="0.3">
      <c r="A49" s="117"/>
      <c r="B49" s="117"/>
      <c r="C49" s="117"/>
      <c r="D49" s="117"/>
      <c r="E49" s="117"/>
      <c r="F49" s="117"/>
    </row>
    <row r="50" spans="1:7" ht="12.75" customHeight="1" x14ac:dyDescent="0.3">
      <c r="A50" s="118" t="s">
        <v>127</v>
      </c>
      <c r="B50" s="118"/>
      <c r="C50" s="118"/>
      <c r="D50" s="118"/>
      <c r="E50" s="118"/>
      <c r="F50" s="118"/>
      <c r="G50" s="118"/>
    </row>
    <row r="51" spans="1:7" ht="48.75" customHeight="1" x14ac:dyDescent="0.3">
      <c r="A51" s="33" t="s">
        <v>56</v>
      </c>
      <c r="B51" s="150" t="s">
        <v>92</v>
      </c>
      <c r="C51" s="150"/>
      <c r="D51" s="150"/>
      <c r="E51" s="150"/>
      <c r="F51" s="150"/>
      <c r="G51" s="150"/>
    </row>
    <row r="52" spans="1:7" ht="13.8" x14ac:dyDescent="0.3">
      <c r="A52" s="33" t="s">
        <v>48</v>
      </c>
      <c r="B52" s="149" t="s">
        <v>87</v>
      </c>
      <c r="C52" s="149"/>
      <c r="D52" s="149"/>
      <c r="E52" s="149"/>
      <c r="F52" s="149"/>
      <c r="G52" s="149"/>
    </row>
    <row r="53" spans="1:7" ht="13.8" x14ac:dyDescent="0.3">
      <c r="A53" s="36" t="s">
        <v>52</v>
      </c>
      <c r="B53" s="149" t="s">
        <v>88</v>
      </c>
      <c r="C53" s="149"/>
      <c r="D53" s="149"/>
      <c r="E53" s="149"/>
      <c r="F53" s="149"/>
      <c r="G53" s="149"/>
    </row>
    <row r="54" spans="1:7" ht="13.8" x14ac:dyDescent="0.3">
      <c r="A54" s="37" t="s">
        <v>53</v>
      </c>
      <c r="B54" s="149" t="s">
        <v>89</v>
      </c>
      <c r="C54" s="149"/>
      <c r="D54" s="149"/>
      <c r="E54" s="149"/>
      <c r="F54" s="149"/>
      <c r="G54" s="149"/>
    </row>
    <row r="55" spans="1:7" ht="13.8" x14ac:dyDescent="0.3">
      <c r="A55" s="37" t="s">
        <v>54</v>
      </c>
      <c r="B55" s="149" t="s">
        <v>90</v>
      </c>
      <c r="C55" s="149"/>
      <c r="D55" s="149"/>
      <c r="E55" s="149"/>
      <c r="F55" s="149"/>
      <c r="G55" s="149"/>
    </row>
    <row r="56" spans="1:7" ht="13.8" x14ac:dyDescent="0.3">
      <c r="A56" s="37" t="s">
        <v>57</v>
      </c>
      <c r="B56" s="149" t="s">
        <v>91</v>
      </c>
      <c r="C56" s="149"/>
      <c r="D56" s="149"/>
      <c r="E56" s="149"/>
      <c r="F56" s="149"/>
      <c r="G56" s="149"/>
    </row>
  </sheetData>
  <mergeCells count="53">
    <mergeCell ref="A39:F39"/>
    <mergeCell ref="A1:G2"/>
    <mergeCell ref="A47:G47"/>
    <mergeCell ref="A48:G48"/>
    <mergeCell ref="B35:G35"/>
    <mergeCell ref="B36:G36"/>
    <mergeCell ref="B37:G37"/>
    <mergeCell ref="B38:G38"/>
    <mergeCell ref="A40:G40"/>
    <mergeCell ref="B27:G27"/>
    <mergeCell ref="A31:G31"/>
    <mergeCell ref="A32:G32"/>
    <mergeCell ref="B33:G33"/>
    <mergeCell ref="B34:G34"/>
    <mergeCell ref="B15:G15"/>
    <mergeCell ref="A11:G11"/>
    <mergeCell ref="B12:G12"/>
    <mergeCell ref="B13:G13"/>
    <mergeCell ref="B14:G14"/>
    <mergeCell ref="B16:G16"/>
    <mergeCell ref="A3:G3"/>
    <mergeCell ref="A6:F6"/>
    <mergeCell ref="A10:F10"/>
    <mergeCell ref="B8:G8"/>
    <mergeCell ref="B9:G9"/>
    <mergeCell ref="A7:G7"/>
    <mergeCell ref="B5:G5"/>
    <mergeCell ref="A4:G4"/>
    <mergeCell ref="B23:G23"/>
    <mergeCell ref="B24:G24"/>
    <mergeCell ref="B25:G25"/>
    <mergeCell ref="B26:G26"/>
    <mergeCell ref="B17:G17"/>
    <mergeCell ref="B18:G18"/>
    <mergeCell ref="B19:G19"/>
    <mergeCell ref="A21:G21"/>
    <mergeCell ref="B22:G22"/>
    <mergeCell ref="B28:G28"/>
    <mergeCell ref="B56:G56"/>
    <mergeCell ref="B51:G51"/>
    <mergeCell ref="B52:G52"/>
    <mergeCell ref="B53:G53"/>
    <mergeCell ref="B54:G54"/>
    <mergeCell ref="B55:G55"/>
    <mergeCell ref="A50:G50"/>
    <mergeCell ref="B41:G41"/>
    <mergeCell ref="B42:G42"/>
    <mergeCell ref="B43:G43"/>
    <mergeCell ref="B44:G44"/>
    <mergeCell ref="B45:G45"/>
    <mergeCell ref="A46:F46"/>
    <mergeCell ref="A49:F49"/>
    <mergeCell ref="B29:G29"/>
  </mergeCells>
  <pageMargins left="0.25" right="0.25" top="0.75" bottom="0.75" header="0.3" footer="0.3"/>
  <pageSetup paperSize="9" scale="6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P H 7 Z U K K 3 K v S n A A A A + A A A A B I A H A B D b 2 5 m a W c v U G F j a 2 F n Z S 5 4 b W w g o h g A K K A U A A A A A A A A A A A A A A A A A A A A A A A A A A A A h Y / B C o I w H I d f R X Z 3 m 5 N K 5 O + E u i Z E Q X Q d u n S k U 9 x s v l u H H q l X S C i r W 8 f f x 3 f 4 f o / b H d K x q b 2 r 7 I 1 q d Y I C T J E n d d 4 W S p c J G u z Z j 1 D K Y S f y i y i l N 8 n a x K M p E l R Z 2 8 W E O O e w C 3 H b l 4 R R G p B T t j 3 k l W w E + s j q v + w r b a z Q u U Q c j q 8 Y z n A U 4 E U U B n i 1 Z E B m D J n S X 4 V N x Z g C + Y G w G W o 7 9 J J 3 1 l / v g c w T y P s F f w J Q S w M E F A A C A A g A P H 7 Z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x + 2 V A o i k e 4 D g A A A B E A A A A T A B w A R m 9 y b X V s Y X M v U 2 V j d G l v b j E u b S C i G A A o o B Q A A A A A A A A A A A A A A A A A A A A A A A A A A A A r T k 0 u y c z P U w i G 0 I b W A F B L A Q I t A B Q A A g A I A D x + 2 V C i t y r 0 p w A A A P g A A A A S A A A A A A A A A A A A A A A A A A A A A A B D b 2 5 m a W c v U G F j a 2 F n Z S 5 4 b W x Q S w E C L Q A U A A I A C A A 8 f t l Q D 8 r p q 6 Q A A A D p A A A A E w A A A A A A A A A A A A A A A A D z A A A A W 0 N v b n R l b n R f V H l w Z X N d L n h t b F B L A Q I t A B Q A A g A I A D x + 2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o e h H e v w P L S J R K g 5 S P i u 2 X A A A A A A I A A A A A A B B m A A A A A Q A A I A A A A O z N j E N w 5 1 s t 4 b g e J l c g J G F e T Y 1 c P 8 w I e c A j b a Y C a M G c A A A A A A 6 A A A A A A g A A I A A A A F 7 f G T q j U K U U z p L s W + E J K U w C n A o Y k R h 4 q x F g F 7 x J c T u F U A A A A D 0 U k d T o V z 1 D 2 9 t m 6 b E 6 4 9 P x S h H I w u N s E a O S R k n 9 l h M B y r b K D y l i j I 0 u x K y r v q a x E l O G M Y 4 R Y z A a j 4 2 T j N j Z + J a B j P E B 8 s a C o f 5 J A e o h 8 z J U Q A A A A B / 9 8 I N E Z 2 W L r 6 n l s S 3 K s T n B 1 A 6 u H w 1 6 y S 4 b W N n v R 6 5 j 8 q G o C g h N d 4 T y U W u 0 J O 5 3 v n I u e 5 + n O T O E 9 q g J F I n q b I 4 = < / D a t a M a s h u p > 
</file>

<file path=customXml/itemProps1.xml><?xml version="1.0" encoding="utf-8"?>
<ds:datastoreItem xmlns:ds="http://schemas.openxmlformats.org/officeDocument/2006/customXml" ds:itemID="{EE3BFEDA-751E-46BB-950D-E216A596737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</vt:lpstr>
      <vt:lpstr>ITEM 01 - PRÉDIOS PÚBLICOS</vt:lpstr>
      <vt:lpstr>EMBASAMENTO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helder</dc:creator>
  <cp:lastModifiedBy>licitacao1</cp:lastModifiedBy>
  <cp:lastPrinted>2025-03-25T17:46:53Z</cp:lastPrinted>
  <dcterms:created xsi:type="dcterms:W3CDTF">2020-06-25T15:41:18Z</dcterms:created>
  <dcterms:modified xsi:type="dcterms:W3CDTF">2025-04-02T14:11:45Z</dcterms:modified>
</cp:coreProperties>
</file>