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L:\Departamento de Licitações - LICITACAO\LICITAÇÃO\5. LICITAÇÕES 2025\2. PREGÃO\xx. CT auxiliar serviços gerais PÁTIO e CEMITÉRIOS ITEM AMPLA\"/>
    </mc:Choice>
  </mc:AlternateContent>
  <xr:revisionPtr revIDLastSave="0" documentId="13_ncr:1_{16D86882-351B-4E54-81AA-6E6A3B28EF05}" xr6:coauthVersionLast="47" xr6:coauthVersionMax="47" xr10:uidLastSave="{00000000-0000-0000-0000-000000000000}"/>
  <bookViews>
    <workbookView xWindow="22932" yWindow="-1248" windowWidth="23256" windowHeight="12576" tabRatio="904" activeTab="2" xr2:uid="{00000000-000D-0000-FFFF-FFFF00000000}"/>
  </bookViews>
  <sheets>
    <sheet name="RESUMO" sheetId="16" r:id="rId1"/>
    <sheet name="ITEM 01 - CEMITÉRIOS" sheetId="14" r:id="rId2"/>
    <sheet name="ITEM 02 - PÁTIO" sheetId="15" r:id="rId3"/>
    <sheet name="EMBASAMENTO" sheetId="13" r:id="rId4"/>
  </sheet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5" l="1"/>
  <c r="A2" i="14"/>
  <c r="B27" i="14"/>
  <c r="B27" i="15"/>
  <c r="B5" i="14" l="1"/>
  <c r="B89" i="15" l="1"/>
  <c r="B54" i="15"/>
  <c r="B33" i="15"/>
  <c r="C33" i="15" s="1"/>
  <c r="D33" i="15" s="1"/>
  <c r="D32" i="15"/>
  <c r="D31" i="15"/>
  <c r="D30" i="15"/>
  <c r="C29" i="15"/>
  <c r="D29" i="15" s="1"/>
  <c r="B28" i="15"/>
  <c r="C28" i="15" s="1"/>
  <c r="D28" i="15" s="1"/>
  <c r="B24" i="15"/>
  <c r="B43" i="15" s="1"/>
  <c r="B13" i="15"/>
  <c r="D5" i="15"/>
  <c r="D30" i="14"/>
  <c r="D31" i="14"/>
  <c r="D32" i="14"/>
  <c r="C60" i="14"/>
  <c r="C61" i="14"/>
  <c r="C62" i="14"/>
  <c r="C63" i="14"/>
  <c r="C64" i="14"/>
  <c r="C65" i="14"/>
  <c r="C66" i="14"/>
  <c r="C67" i="14"/>
  <c r="C68" i="14"/>
  <c r="C69" i="14"/>
  <c r="C59" i="14"/>
  <c r="C29" i="14"/>
  <c r="D29" i="14" s="1"/>
  <c r="B45" i="15" l="1"/>
  <c r="C27" i="15"/>
  <c r="B34" i="15"/>
  <c r="E5" i="15"/>
  <c r="E6" i="15" s="1"/>
  <c r="D6" i="15"/>
  <c r="B33" i="14"/>
  <c r="C33" i="14" s="1"/>
  <c r="D33" i="14" s="1"/>
  <c r="B28" i="14"/>
  <c r="C28" i="14" s="1"/>
  <c r="D28" i="14" s="1"/>
  <c r="C72" i="15" l="1"/>
  <c r="C97" i="15" s="1"/>
  <c r="E72" i="15"/>
  <c r="E97" i="15" s="1"/>
  <c r="C53" i="15"/>
  <c r="D53" i="15" s="1"/>
  <c r="C39" i="15"/>
  <c r="C12" i="15"/>
  <c r="C52" i="15"/>
  <c r="D52" i="15" s="1"/>
  <c r="C41" i="15"/>
  <c r="D41" i="15" s="1"/>
  <c r="C93" i="15"/>
  <c r="C44" i="15"/>
  <c r="D44" i="15" s="1"/>
  <c r="C51" i="15"/>
  <c r="D51" i="15" s="1"/>
  <c r="C49" i="15"/>
  <c r="C50" i="15"/>
  <c r="D50" i="15" s="1"/>
  <c r="C42" i="15"/>
  <c r="D42" i="15" s="1"/>
  <c r="C11" i="15"/>
  <c r="C40" i="15"/>
  <c r="D40" i="15" s="1"/>
  <c r="E93" i="15"/>
  <c r="D11" i="15"/>
  <c r="D12" i="15"/>
  <c r="C43" i="15"/>
  <c r="D43" i="15" s="1"/>
  <c r="C34" i="15"/>
  <c r="D27" i="15"/>
  <c r="D34" i="15" s="1"/>
  <c r="C13" i="15" l="1"/>
  <c r="D39" i="15"/>
  <c r="D45" i="15" s="1"/>
  <c r="E95" i="15" s="1"/>
  <c r="C45" i="15"/>
  <c r="C95" i="15" s="1"/>
  <c r="D49" i="15"/>
  <c r="D54" i="15" s="1"/>
  <c r="E96" i="15" s="1"/>
  <c r="C54" i="15"/>
  <c r="C96" i="15" s="1"/>
  <c r="B117" i="14"/>
  <c r="E98" i="14"/>
  <c r="F98" i="14" s="1"/>
  <c r="E97" i="14"/>
  <c r="F97" i="14" s="1"/>
  <c r="E96" i="14"/>
  <c r="F96" i="14" s="1"/>
  <c r="E91" i="14"/>
  <c r="F91" i="14" s="1"/>
  <c r="E90" i="14"/>
  <c r="F90" i="14" s="1"/>
  <c r="E89" i="14"/>
  <c r="F89" i="14" s="1"/>
  <c r="E88" i="14"/>
  <c r="F88" i="14" s="1"/>
  <c r="E87" i="14"/>
  <c r="F87" i="14" s="1"/>
  <c r="E86" i="14"/>
  <c r="F86" i="14" s="1"/>
  <c r="E85" i="14"/>
  <c r="F85" i="14" s="1"/>
  <c r="E84" i="14"/>
  <c r="F84" i="14" s="1"/>
  <c r="E83" i="14"/>
  <c r="F83" i="14" s="1"/>
  <c r="E78" i="14"/>
  <c r="F78" i="14" s="1"/>
  <c r="E77" i="14"/>
  <c r="F77" i="14" s="1"/>
  <c r="E76" i="14"/>
  <c r="F76" i="14" s="1"/>
  <c r="E75" i="14"/>
  <c r="F75" i="14" s="1"/>
  <c r="E74" i="14"/>
  <c r="F74" i="14" s="1"/>
  <c r="B54" i="14"/>
  <c r="B24" i="14"/>
  <c r="B43" i="14" s="1"/>
  <c r="B45" i="14" s="1"/>
  <c r="B13" i="14"/>
  <c r="D5" i="14"/>
  <c r="C27" i="14" s="1"/>
  <c r="C34" i="14" s="1"/>
  <c r="D13" i="15" l="1"/>
  <c r="C21" i="15"/>
  <c r="D21" i="15" s="1"/>
  <c r="C20" i="15"/>
  <c r="D20" i="15" s="1"/>
  <c r="C22" i="15"/>
  <c r="D22" i="15" s="1"/>
  <c r="C18" i="15"/>
  <c r="D18" i="15" s="1"/>
  <c r="C16" i="15"/>
  <c r="C17" i="15"/>
  <c r="D17" i="15" s="1"/>
  <c r="C19" i="15"/>
  <c r="D19" i="15" s="1"/>
  <c r="C23" i="15"/>
  <c r="D23" i="15" s="1"/>
  <c r="C99" i="14"/>
  <c r="F99" i="14"/>
  <c r="F79" i="14"/>
  <c r="F92" i="14"/>
  <c r="D6" i="14"/>
  <c r="E5" i="14"/>
  <c r="E6" i="14" s="1"/>
  <c r="E60" i="14"/>
  <c r="F60" i="14" s="1"/>
  <c r="E64" i="14"/>
  <c r="F64" i="14" s="1"/>
  <c r="E68" i="14"/>
  <c r="F68" i="14" s="1"/>
  <c r="C79" i="14"/>
  <c r="E62" i="14"/>
  <c r="F62" i="14" s="1"/>
  <c r="E66" i="14"/>
  <c r="F66" i="14" s="1"/>
  <c r="E61" i="14"/>
  <c r="F61" i="14" s="1"/>
  <c r="E67" i="14"/>
  <c r="F67" i="14" s="1"/>
  <c r="C92" i="14"/>
  <c r="E59" i="14"/>
  <c r="F59" i="14" s="1"/>
  <c r="E63" i="14"/>
  <c r="F63" i="14" s="1"/>
  <c r="E65" i="14"/>
  <c r="F65" i="14" s="1"/>
  <c r="E69" i="14"/>
  <c r="F69" i="14" s="1"/>
  <c r="D16" i="15" l="1"/>
  <c r="D24" i="15" s="1"/>
  <c r="D35" i="15" s="1"/>
  <c r="E94" i="15" s="1"/>
  <c r="C24" i="15"/>
  <c r="C35" i="15" s="1"/>
  <c r="D12" i="14"/>
  <c r="E121" i="14"/>
  <c r="C39" i="14"/>
  <c r="D39" i="14" s="1"/>
  <c r="C121" i="14"/>
  <c r="C11" i="14"/>
  <c r="F70" i="14"/>
  <c r="B34" i="14"/>
  <c r="D11" i="14"/>
  <c r="C70" i="14"/>
  <c r="C52" i="14"/>
  <c r="D52" i="14" s="1"/>
  <c r="C43" i="14"/>
  <c r="D43" i="14" s="1"/>
  <c r="C40" i="14"/>
  <c r="D40" i="14" s="1"/>
  <c r="C51" i="14"/>
  <c r="D51" i="14" s="1"/>
  <c r="C12" i="14"/>
  <c r="C42" i="14"/>
  <c r="D42" i="14" s="1"/>
  <c r="C53" i="14"/>
  <c r="D53" i="14" s="1"/>
  <c r="C50" i="14"/>
  <c r="D50" i="14" s="1"/>
  <c r="C41" i="14"/>
  <c r="D41" i="14" s="1"/>
  <c r="C49" i="14"/>
  <c r="D49" i="14" s="1"/>
  <c r="C44" i="14"/>
  <c r="D44" i="14" s="1"/>
  <c r="C94" i="15" l="1"/>
  <c r="C76" i="15"/>
  <c r="D45" i="14"/>
  <c r="E123" i="14" s="1"/>
  <c r="D54" i="14"/>
  <c r="E124" i="14" s="1"/>
  <c r="D27" i="14"/>
  <c r="D34" i="14" s="1"/>
  <c r="C100" i="14"/>
  <c r="E100" i="14"/>
  <c r="E125" i="14" s="1"/>
  <c r="C13" i="14"/>
  <c r="C45" i="14"/>
  <c r="C123" i="14" s="1"/>
  <c r="C54" i="14"/>
  <c r="C124" i="14" s="1"/>
  <c r="C125" i="14" l="1"/>
  <c r="C78" i="15"/>
  <c r="C79" i="15" s="1"/>
  <c r="C81" i="15" s="1"/>
  <c r="E76" i="15"/>
  <c r="D13" i="14"/>
  <c r="C19" i="14"/>
  <c r="D19" i="14" s="1"/>
  <c r="C21" i="14"/>
  <c r="D21" i="14" s="1"/>
  <c r="C23" i="14"/>
  <c r="D23" i="14" s="1"/>
  <c r="C20" i="14"/>
  <c r="D20" i="14" s="1"/>
  <c r="C17" i="14"/>
  <c r="D17" i="14" s="1"/>
  <c r="C18" i="14"/>
  <c r="D18" i="14" s="1"/>
  <c r="C22" i="14"/>
  <c r="D22" i="14" s="1"/>
  <c r="C16" i="14"/>
  <c r="C83" i="15" l="1"/>
  <c r="E81" i="15"/>
  <c r="E78" i="15"/>
  <c r="E79" i="15" s="1"/>
  <c r="D16" i="14"/>
  <c r="D24" i="14" s="1"/>
  <c r="D35" i="14" s="1"/>
  <c r="E122" i="14" s="1"/>
  <c r="C24" i="14"/>
  <c r="C35" i="14" s="1"/>
  <c r="C122" i="14" l="1"/>
  <c r="C104" i="14"/>
  <c r="C106" i="14" s="1"/>
  <c r="E83" i="15"/>
  <c r="C86" i="15"/>
  <c r="C88" i="15"/>
  <c r="E88" i="15" s="1"/>
  <c r="C87" i="15"/>
  <c r="E87" i="15" s="1"/>
  <c r="C107" i="14" l="1"/>
  <c r="C109" i="14" s="1"/>
  <c r="C111" i="14" s="1"/>
  <c r="C116" i="14" s="1"/>
  <c r="E116" i="14" s="1"/>
  <c r="C89" i="15"/>
  <c r="C90" i="15" s="1"/>
  <c r="E86" i="15"/>
  <c r="E89" i="15" s="1"/>
  <c r="E106" i="14"/>
  <c r="E104" i="14"/>
  <c r="C114" i="14" l="1"/>
  <c r="E114" i="14" s="1"/>
  <c r="E109" i="14"/>
  <c r="E111" i="14" s="1"/>
  <c r="C115" i="14"/>
  <c r="E115" i="14" s="1"/>
  <c r="E90" i="15"/>
  <c r="E98" i="15" s="1"/>
  <c r="E99" i="15" s="1"/>
  <c r="C98" i="15"/>
  <c r="C99" i="15" s="1"/>
  <c r="E3" i="16" s="1"/>
  <c r="F3" i="16" s="1"/>
  <c r="E107" i="14"/>
  <c r="E117" i="14" l="1"/>
  <c r="C117" i="14"/>
  <c r="C118" i="14" s="1"/>
  <c r="C126" i="14" s="1"/>
  <c r="C127" i="14" s="1"/>
  <c r="E2" i="16" s="1"/>
  <c r="F2" i="16" s="1"/>
  <c r="E4" i="16" s="1"/>
  <c r="E118" i="14" l="1"/>
  <c r="E126" i="14" s="1"/>
  <c r="E127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compras1</author>
  </authors>
  <commentList>
    <comment ref="B18" authorId="0" shapeId="0" xr:uid="{BF875F7C-4B6D-4258-9B13-6A31BA669EFB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onde RAT = 1, 2 ou 3% e FAP varia entre 0,5 e 2,0%</t>
        </r>
      </text>
    </comment>
    <comment ref="B27" authorId="0" shapeId="0" xr:uid="{2AC13950-B868-4B95-B05A-92DC52B111E6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Zerar em caso de valor negativo</t>
        </r>
      </text>
    </comment>
    <comment ref="B39" authorId="0" shapeId="0" xr:uid="{5A107C2F-5576-4C7E-AE6F-E5B2FBD44B16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compras1:
Aviso Prévio
O aviso prévio tem basicamente três finalidades distintas:
1. comunicar a uma ou outra parte que não há mais interesse na continuação do contrato de trabalho;
2. estabelecer um tempo mínimo para que a empresa consiga um novo colaborador e/ou o colaborador consiga um novo emprego;
3. estabelecer um pagamento que deverá ser efetuado caso essa comunicação não seja cumprida.
Aviso Prévio Indenizado
Valor devido ao empregado no caso de o empregador rescindir o contrato sem justo motivo e sem lhe conceder aviso prévio, conforme
disposto no §1º do art. 487 da CLT.
Devido à imprevisibilidade, esse é um montante que a empresa deverá provisionar.
O estudo do CNJ – publicado pela Resolução 98/2009 estabeleceu que (ROTATIVIDADE = 5%):
De acordo com levantamento efetuado em diversos contratos, cerca de 5% do pessoal é demitido pelo empregador, antes do término do contrato de trabalho. ((1/12)x 0,05) x 100 = 0,42%. 
Lei 12.506/2011 – 3 dias por ano de trabalho (até 60 dias adicionais)</t>
        </r>
      </text>
    </comment>
    <comment ref="B42" authorId="0" shapeId="0" xr:uid="{076791CC-1B95-4FDD-A90F-647A637B24BC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Aviso Prévio Trabalhado
Aviso Prévio Trabalhado: Refere-se aos sete dias corridos que o empregado pode faltar quando está trabalhando sob aviso prévio, conforme disposto no art. 488 da CLT.
Considerando que ao final dos 12 meses de contrato todos
serão demitidos (100%). Logo a provisão representa: ((7/30)/12)x 100 = 1,94%</t>
        </r>
      </text>
    </comment>
    <comment ref="C57" authorId="0" shapeId="0" xr:uid="{DC4F57C1-74CA-4B4B-9D50-E3FCB79DC794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Observar o TR para definição de quantidade (Quantidade de funcionários x quantidade de EPI necessário)
</t>
        </r>
      </text>
    </comment>
    <comment ref="B72" authorId="0" shapeId="0" xr:uid="{8855EFC5-F125-4B23-B58C-F1E9CD01BE55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Observar o TR para definição de quantidade</t>
        </r>
      </text>
    </comment>
    <comment ref="D72" authorId="0" shapeId="0" xr:uid="{97721259-5A24-432C-A3FB-E698FEFBF5B6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IN 1700/17 – anexo III</t>
        </r>
      </text>
    </comment>
    <comment ref="B81" authorId="0" shapeId="0" xr:uid="{B77EC131-3F97-43CA-B43C-65EAE9399099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Observar o TR para definição de quantidade</t>
        </r>
      </text>
    </comment>
    <comment ref="D81" authorId="0" shapeId="0" xr:uid="{BCF87AD1-A2E6-418F-9153-977715AEEDCB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IN 1700/17 – anexo III</t>
        </r>
      </text>
    </comment>
    <comment ref="B94" authorId="0" shapeId="0" xr:uid="{E6CAA011-B74B-4464-87EC-ED7933C7E9F0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Observar o TR para definição de quantidade</t>
        </r>
      </text>
    </comment>
    <comment ref="D94" authorId="0" shapeId="0" xr:uid="{A94445F0-2531-4413-A712-F7C8B112E583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IN 1700/17 – anexo III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compras1</author>
  </authors>
  <commentList>
    <comment ref="B18" authorId="0" shapeId="0" xr:uid="{D60562E1-1E84-4EFC-BAC7-D2B2B61DBA0E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onde RAT = 1, 2 ou 3% e FAP varia entre 0,5 e 2,0%</t>
        </r>
      </text>
    </comment>
    <comment ref="B27" authorId="0" shapeId="0" xr:uid="{0A6D4AF4-1248-4C55-9B05-E7DE5E6693EA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Zerar em caso de valor negativo</t>
        </r>
      </text>
    </comment>
    <comment ref="B39" authorId="0" shapeId="0" xr:uid="{8C70C415-8E7B-45AE-9FF9-1E18D75A30A6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compras1:
Aviso Prévio
O aviso prévio tem basicamente três finalidades distintas:
1. comunicar a uma ou outra parte que não há mais interesse na continuação do contrato de trabalho;
2. estabelecer um tempo mínimo para que a empresa consiga um novo colaborador e/ou o colaborador consiga um novo emprego;
3. estabelecer um pagamento que deverá ser efetuado caso essa comunicação não seja cumprida.
Aviso Prévio Indenizado
Valor devido ao empregado no caso de o empregador rescindir o contrato sem justo motivo e sem lhe conceder aviso prévio, conforme
disposto no §1º do art. 487 da CLT.
Devido à imprevisibilidade, esse é um montante que a empresa deverá provisionar.
O estudo do CNJ – publicado pela Resolução 98/2009 estabeleceu que (ROTATIVIDADE = 5%):
De acordo com levantamento efetuado em diversos contratos, cerca de 5% do pessoal é demitido pelo empregador, antes do término do contrato de trabalho. ((1/12)x 0,05) x 100 = 0,42%. 
Lei 12.506/2011 – 3 dias por ano de trabalho (até 60 dias adicionais)</t>
        </r>
      </text>
    </comment>
    <comment ref="B42" authorId="0" shapeId="0" xr:uid="{E32EAF6F-6A9E-425B-B35F-C95299B141B7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Aviso Prévio Trabalhado
Aviso Prévio Trabalhado: Refere-se aos sete dias corridos que o empregado pode faltar quando está trabalhando sob aviso prévio, conforme disposto no art. 488 da CLT.
Considerando que ao final dos 12 meses de contrato todos
serão demitidos (100%). Logo a provisão representa: ((7/30)/12)x 100 = 1,94%</t>
        </r>
      </text>
    </comment>
    <comment ref="C57" authorId="0" shapeId="0" xr:uid="{8803FA63-F3DB-496F-9E9C-11DA8A8EFD7B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Observar o TR para definição de quantidade (Quantidade de funcionários x quantidade de EPI necessário)
</t>
        </r>
      </text>
    </comment>
    <comment ref="B61" authorId="0" shapeId="0" xr:uid="{B8EE90AC-B4BC-49AC-8BD9-D59504B64C8D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Observar o TR para definição de quantidade</t>
        </r>
      </text>
    </comment>
    <comment ref="D61" authorId="0" shapeId="0" xr:uid="{EF8E0A53-0077-4FB0-A462-ADD0CE695E46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IN 1700/17 – anexo III</t>
        </r>
      </text>
    </comment>
    <comment ref="B65" authorId="0" shapeId="0" xr:uid="{7F56E755-7B9C-4210-B40E-9CE31CB3957A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Observar o TR para definição de quantidade</t>
        </r>
      </text>
    </comment>
    <comment ref="D65" authorId="0" shapeId="0" xr:uid="{47E78E29-2578-428E-8F7B-F9BF41814183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IN 1700/17 – anexo III</t>
        </r>
      </text>
    </comment>
    <comment ref="B69" authorId="0" shapeId="0" xr:uid="{B38DF589-FB99-42A7-B055-90EE4F79CD18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Observar o TR para definição de quantidade</t>
        </r>
      </text>
    </comment>
    <comment ref="D69" authorId="0" shapeId="0" xr:uid="{9B82E13A-595D-493B-9699-F98E64854CE9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IN 1700/17 – anexo III</t>
        </r>
      </text>
    </comment>
  </commentList>
</comments>
</file>

<file path=xl/sharedStrings.xml><?xml version="1.0" encoding="utf-8"?>
<sst xmlns="http://schemas.openxmlformats.org/spreadsheetml/2006/main" count="414" uniqueCount="176">
  <si>
    <t>Quantidade de Profissionais</t>
  </si>
  <si>
    <t>Valor Unitário</t>
  </si>
  <si>
    <t>Alíquota</t>
  </si>
  <si>
    <t>Valor Anual / Total</t>
  </si>
  <si>
    <t>Índice de Depreciação anual/total</t>
  </si>
  <si>
    <t>Valor Anual/Total</t>
  </si>
  <si>
    <t>Módulo 1</t>
  </si>
  <si>
    <t>Módulo 2</t>
  </si>
  <si>
    <t>Módulo 3</t>
  </si>
  <si>
    <t>Módulo 4</t>
  </si>
  <si>
    <t>Local e Data</t>
  </si>
  <si>
    <t>Assinatura do Responsável</t>
  </si>
  <si>
    <t>Valor Mensal</t>
  </si>
  <si>
    <t>B - Auxílio-Refeição/Alimentação</t>
  </si>
  <si>
    <t>A - 13° Salário, Férias, Adicional de férias</t>
  </si>
  <si>
    <t>A - INSS</t>
  </si>
  <si>
    <t>Referência Unitário</t>
  </si>
  <si>
    <t>C - Desjejum/Café da Manhã</t>
  </si>
  <si>
    <t>MÓDULO 1 - COMPOSIÇÃO DA REMUNERAÇÃO</t>
  </si>
  <si>
    <t>A - Aviso prévio indenizado</t>
  </si>
  <si>
    <t>B - Incidência do FGTS sobre o aviso prévio indenizado</t>
  </si>
  <si>
    <t>C - Multa do FGTS do aviso prévio indenizado</t>
  </si>
  <si>
    <t>D - Aviso prévio trabalhado</t>
  </si>
  <si>
    <t>E - Incidência do submódulo 2.2 sobre aviso prévio trabalhado</t>
  </si>
  <si>
    <t>F - Multa do FGTS sobre o aviso prévio trabalhado</t>
  </si>
  <si>
    <t>A - Substituto na cobertura de Férias</t>
  </si>
  <si>
    <t>B - Substituto na cobertura de Licença-Paternidade</t>
  </si>
  <si>
    <t xml:space="preserve">C -Substituto na cobertura de Ausência por acidente de trabalho </t>
  </si>
  <si>
    <t>D - Substituto na cobertura de Afastamento Maternidade</t>
  </si>
  <si>
    <t>E - Substituto na cobertura de Ausências Legais</t>
  </si>
  <si>
    <t xml:space="preserve">Valor Anual/Total </t>
  </si>
  <si>
    <t>%</t>
  </si>
  <si>
    <t>B - Lucro</t>
  </si>
  <si>
    <t>C - Tributos</t>
  </si>
  <si>
    <t>BASE DE CÁLCULO DOS TRIBUTOS</t>
  </si>
  <si>
    <t xml:space="preserve">CÁLCULO DOS TRIBUTOS = Base de Cálculo dos Tributos / (1-(Total de Tributos em % dividido por 100)] x Alíquota do tributo </t>
  </si>
  <si>
    <t xml:space="preserve">   C1. Tributos Federais</t>
  </si>
  <si>
    <t xml:space="preserve">        COFINS</t>
  </si>
  <si>
    <t xml:space="preserve">        PIS</t>
  </si>
  <si>
    <t xml:space="preserve">   SUBTOTAL Tributos</t>
  </si>
  <si>
    <r>
      <t>A - Custos indiretos</t>
    </r>
    <r>
      <rPr>
        <sz val="9"/>
        <rFont val="Calibri"/>
        <family val="2"/>
        <scheme val="minor"/>
      </rPr>
      <t xml:space="preserve"> </t>
    </r>
  </si>
  <si>
    <r>
      <t xml:space="preserve">   C2. Tributos Municipais  - </t>
    </r>
    <r>
      <rPr>
        <b/>
        <sz val="9"/>
        <rFont val="Calibri"/>
        <family val="2"/>
        <scheme val="minor"/>
      </rPr>
      <t>ISS</t>
    </r>
  </si>
  <si>
    <t>VALOR TOTAL DOS MÓDULOS</t>
  </si>
  <si>
    <t>Fundamentação: art. 7º, inciso VIII, da C.F., Lei nº 4.090/62 e Lei nº 7.787/89. (1 salário / 12 meses)</t>
  </si>
  <si>
    <t>(1/3) do salário / 12 (meses) * 100 = 2,78%</t>
  </si>
  <si>
    <t>B - Salário Educação</t>
  </si>
  <si>
    <t>C - RAT = RAT X FAP</t>
  </si>
  <si>
    <t>D - SESC ou SESI</t>
  </si>
  <si>
    <t>E - SENAI - SENAC</t>
  </si>
  <si>
    <t>F -  SEBRAE</t>
  </si>
  <si>
    <t>G - INCRA</t>
  </si>
  <si>
    <t>H - FGTS</t>
  </si>
  <si>
    <t>Fundamentação: art. 22, inciso I da Lei nº 8.212/91.</t>
  </si>
  <si>
    <t>Decreto n.º 6.003, de 20 de dezembro de 2006, regulamenta a contribuição social do salário educação.</t>
  </si>
  <si>
    <t>A alíquota do SAT refere-se ao risco da atividade preponderante da empresa, individualizado de acordo com o seu Fator Acidentário de Prevenção (FAP), conforme Decreto Federal nº 6.957/2009.</t>
  </si>
  <si>
    <t>Fundamentação: art. 30 da Lei nº 8.036/90.</t>
  </si>
  <si>
    <t>Fundamentação: Decreto-Lei nº 6.246/44 e 8.621/46</t>
  </si>
  <si>
    <t>Fundamentação: Lei nº 8.029/90, alterada pela Lei nº 8.154/90.</t>
  </si>
  <si>
    <t>Fundamentação: art. 1º, inciso I, do Decreto-Lei nº 1.146/70.</t>
  </si>
  <si>
    <t>Fundamentação: art. 15 da Lei nº 8.036/90 e art. 7º, inciso III, da Constituição Federal de 1988.</t>
  </si>
  <si>
    <t>Devido à imprevisibilidade, esse é um montante que a empresa deverá provisionar.</t>
  </si>
  <si>
    <t>8% (alíquota do FGTS) sobre o valor do API. (8% x 0,42% = 0,033%)</t>
  </si>
  <si>
    <t>50% do valor da incidência do FGTS sobre o API. (50% x 0,033% = 0,016%)</t>
  </si>
  <si>
    <t>art. 488 da CLT. ((7/30)/12)x 100 = 1,94%</t>
  </si>
  <si>
    <t>Alíquota total do submódulo 2.2 sobre o valor do APT.</t>
  </si>
  <si>
    <t>50% do valor da incidência do FGTS sobre o APT. (50% x 8% x 1,94% = 0,077%)</t>
  </si>
  <si>
    <t>C. F. art. 7º, inciso VIII, Lei nº 4.090/62 e Lei nº 7.787/89</t>
  </si>
  <si>
    <t>Lei Federal 11.770/2008, atualizada pela Lei 13.257/2016</t>
  </si>
  <si>
    <t>Artigo 27 do Decreto nº 89.312</t>
  </si>
  <si>
    <t>Fundamentação: arts. 473 e 83 da CLT.</t>
  </si>
  <si>
    <t>IN 05/2017 – Anexo I</t>
  </si>
  <si>
    <t>art. 3º - CTN – Lei nº 5.172/66</t>
  </si>
  <si>
    <t>Art. 2º da Lei 10.833/03</t>
  </si>
  <si>
    <t>Lei nº 10.637/02.</t>
  </si>
  <si>
    <t>Segundo o CTN, até 5% de acordo com o serviço</t>
  </si>
  <si>
    <t>IN 05/2017 - O manual de orientação do MPOG estabelece como valores
limites para os serviços de vigilância e limpeza os
percentuais de 6% e 3%, respectivamente.</t>
  </si>
  <si>
    <t>Qtd anual por funcionário</t>
  </si>
  <si>
    <t>A - Jaquetas com faixa refletiva</t>
  </si>
  <si>
    <t>D - Calça brim com faixa refletiva</t>
  </si>
  <si>
    <t>E - Calçado de segurança</t>
  </si>
  <si>
    <t>Salário proporcional</t>
  </si>
  <si>
    <t>Lei nº 7.418/1985: obrigação de pagar deslocamentos do trabalhador no percurso residência-trabalho-residência. O empregador participará dos gastos de deslocamento do trabalhador com a ajuda de custo equivalente à parcela que exceder a 6% (seis por cento) de seu salário básico.</t>
  </si>
  <si>
    <t>B - Camisa manga curta com faixa refletiva</t>
  </si>
  <si>
    <t>C - Camisa manga longa com faixa refletiva</t>
  </si>
  <si>
    <t>F - Protetor solar 120ml</t>
  </si>
  <si>
    <t>G - Protetor auricular tipo plug</t>
  </si>
  <si>
    <t>H - Boné modelo árabe</t>
  </si>
  <si>
    <t>I - Luva de proteção</t>
  </si>
  <si>
    <t>J - Capa de chuva</t>
  </si>
  <si>
    <t>K - Óculos de proteção de radiação solar</t>
  </si>
  <si>
    <t>EPIS</t>
  </si>
  <si>
    <t>MATERIAIS</t>
  </si>
  <si>
    <t>FERRAMENTAS</t>
  </si>
  <si>
    <t>EQUIPAMENTOS</t>
  </si>
  <si>
    <t>VALOR TOTAL</t>
  </si>
  <si>
    <t>DESCRIÇÃO DOS ITENS</t>
  </si>
  <si>
    <t>Quantidade anual</t>
  </si>
  <si>
    <t>Valor Mensal EPIs</t>
  </si>
  <si>
    <t>Valor Mensal Materiais</t>
  </si>
  <si>
    <t>Valor Mensal Ferramentas</t>
  </si>
  <si>
    <t>Valor Anual/Total da Depreciação por item</t>
  </si>
  <si>
    <t>Valor Mensal Equipamentos</t>
  </si>
  <si>
    <t xml:space="preserve">BASE DE CÁLCULO DO LUCRO = (Módulo 1 + Módulo 2+ Módulo 3 + Custos Indiretos) </t>
  </si>
  <si>
    <t>FUNDAMENTAÇÃO</t>
  </si>
  <si>
    <t>B - Férias e Adicional de férias s (O custo com o valor pago ao substituto durante as férias do titular consta na letra "A" do submódulo 4)</t>
  </si>
  <si>
    <t>B - Férias e Adicional de férias</t>
  </si>
  <si>
    <t>Quantidade Anual Total</t>
  </si>
  <si>
    <t>CLÁUSULA DÉCIMA TERCEIRA DA CCT (R$ 700,00 - 20%).</t>
  </si>
  <si>
    <t>CLÁUSULA DÉCIMA SEXTA DA CCT.</t>
  </si>
  <si>
    <t>CLÁUSULA DÉCIMA SÉTIMA DA CCT.</t>
  </si>
  <si>
    <t>CLÁUSULA VIGÉSIMA TERCEIRA DA CCT.</t>
  </si>
  <si>
    <t>CLÁUSULA DÉCIMA TERCEIRA DA CCT.</t>
  </si>
  <si>
    <t>Estimativa com base na quantidade necessária para o processo e nos preços de mercado.</t>
  </si>
  <si>
    <t>MUNICÍPIO DE CORONEL VIVIDA
MODELO DE PLANILHA DE FORMAÇÃO DE CUSTOS - ITEM 01</t>
  </si>
  <si>
    <t>D - Assistência médica e Familiar</t>
  </si>
  <si>
    <t>E - Benefício Social Familiar (BSF)</t>
  </si>
  <si>
    <t>F - Fundo de Formação Profissional</t>
  </si>
  <si>
    <t>G - Auxílio Alimentação nas Férias</t>
  </si>
  <si>
    <t>Tabela de salários da SIEMACO 2025</t>
  </si>
  <si>
    <t>SALÁRIOS</t>
  </si>
  <si>
    <t>A - AUXILIAR DE SERVIÇOS GERAIS (40 HORAS SEMANAIS)</t>
  </si>
  <si>
    <t>A - Transporte (22 dias trabalhados em média x 3,80 valor da passagem x 2) - (6% do salário)</t>
  </si>
  <si>
    <t>MÓDULO 2 - ENCARGOS E BENEFÍCIOS ANUAIS, MENSAIS E DIÁRIOS</t>
  </si>
  <si>
    <t>SUBMÓDULO 2.1: 13° SALÁRIO, FÉRIAS E ADICIONAL DE FÉRIAS</t>
  </si>
  <si>
    <t>SUBMÓDULO 2.2: GPS, FGTS E OUTRAS CONTRIBUIÇÕES</t>
  </si>
  <si>
    <t>Total Submódulo 2.1: 13° Salário, Férias e adicional de férias</t>
  </si>
  <si>
    <t>Total Submódulo 2.2:  GPS, FGTS e outras contribuições</t>
  </si>
  <si>
    <t>SUBMÓDULO 2.3: BENEFÍCIOS MENSAIS E DIÁRIOS</t>
  </si>
  <si>
    <t>Total Submódulo 2.3:  Benefícios mensais e diários</t>
  </si>
  <si>
    <t>MÓDULO 1: MÃO DE OBRA SEM INCIDÊNCIA DE ENCARGOS PREVIDENCIÁRIOS E FGTS</t>
  </si>
  <si>
    <t>Total do Módulo 1:  Mão de Obra (Sem Encargos Previdênciários e FGTS)</t>
  </si>
  <si>
    <t>TOTAL DO MÓDULO 2: ENCARGOS E BENEFÍCIOS ANUAIS, MENSAIS E DIÁRIOS</t>
  </si>
  <si>
    <t>MÓDULO 3: PROVISÃO PARA RESCISÃO E CUSTO DE REPOSIÇÃO DO PROFISSIONAL AUSENTE</t>
  </si>
  <si>
    <t>MÓDULO 4: REPOSIÇÃO DO PROFISSIONAL AUSENTE</t>
  </si>
  <si>
    <t>SUBMÓDULO 3.1: PROVISÃO PARA RESCISÃO</t>
  </si>
  <si>
    <t>Total Módulo 3: Provisão Para Rescisão</t>
  </si>
  <si>
    <t>SUBMÓDULO 4.1: REPOSIÇÃO DO PROFISSIONAL AUSENTE</t>
  </si>
  <si>
    <t>Total Módulo 4: Reposição do Profissional Ausente</t>
  </si>
  <si>
    <t>MÓDULO 5: CUSTOS COM INSUMOS E EQUIPAMENTOS</t>
  </si>
  <si>
    <t>SUBMÓDULO 5.1: EPIS, MATERIAIS, FERRAMENTAS E EQUIPAMENOS</t>
  </si>
  <si>
    <t>TOTAL DO MÓDULO 5: CUSTOS EPIS, MATERIAIS, FERRAMENTAS E EQUIPAMENOS</t>
  </si>
  <si>
    <t>MÓDULO 6: CUSTOS INDIRETOS, TRIBUTOS E LUCROS</t>
  </si>
  <si>
    <t>TOTAL MÓDULO 6: CUSTOS INDIRETOS, TRIBUTAÇÃO E LUCROS</t>
  </si>
  <si>
    <t>Módulo 5</t>
  </si>
  <si>
    <t>Módulo 6</t>
  </si>
  <si>
    <t>BASE DE CÁLCULO DOS CUSTOS INDIRETOS/DESPESAS OPERACIONAIS/ADMINISTRATIVAS  (Módulo 1 + Módulo 2+ Módulo 3 + Módulo 4 + Módulo 5)</t>
  </si>
  <si>
    <t>SUBMÓDULO 2.2: GPS, FGTS E OUTRAS CONTRIBUIÇÕES ( ESTES CUSTOS INCIDEM SOBRE OS SUBMÓDULOS 1.1 E 1.2, CONFORME IN 07/2018.)</t>
  </si>
  <si>
    <t>A- Isca para formigas 500g</t>
  </si>
  <si>
    <t>B - Luva de limpeza</t>
  </si>
  <si>
    <t xml:space="preserve">C - Pá para lixo </t>
  </si>
  <si>
    <t>D - Saco Plástico 100l c/ 200</t>
  </si>
  <si>
    <t>E - Saco Plástico 50l c/ 100</t>
  </si>
  <si>
    <t>A - Carrinho de mão</t>
  </si>
  <si>
    <t>B - Enxada em ferro</t>
  </si>
  <si>
    <t>C - Facão</t>
  </si>
  <si>
    <t>D - Foice</t>
  </si>
  <si>
    <t>E - Pá para jardinagem</t>
  </si>
  <si>
    <t>F - Serrote para poda</t>
  </si>
  <si>
    <t>G - Tesoura de poda</t>
  </si>
  <si>
    <t>H - Tesourão de poda</t>
  </si>
  <si>
    <t>I - Rastelo para grama</t>
  </si>
  <si>
    <t>A - Podador de cerca viva a bateria</t>
  </si>
  <si>
    <t>B - Roçadeira a bateria</t>
  </si>
  <si>
    <t>C - Soprador/aspirador a bateria</t>
  </si>
  <si>
    <t>A - AUXILIAR DE SERVIÇOS GERAIS (44 HORAS SEMANAIS)</t>
  </si>
  <si>
    <t>CLÁUSULA DÉCIMA QUARTA DA CCT. ((coleta, varrição, roçada, capinagem e similares)</t>
  </si>
  <si>
    <t>ITEM</t>
  </si>
  <si>
    <t>DESCRIÇÃO</t>
  </si>
  <si>
    <t>QTD</t>
  </si>
  <si>
    <t>UN</t>
  </si>
  <si>
    <t>VALOR MENSAL MÁXIMO</t>
  </si>
  <si>
    <t>VALOR TOTAL MÁXIMO</t>
  </si>
  <si>
    <t>LIMPEZA E CONSERVAÇÃO DE CEMITÉRIOS MUNICIPAIS.</t>
  </si>
  <si>
    <t>MÊS</t>
  </si>
  <si>
    <t>EXECUÇÃO DE SERVIÇOS GERAIS EM DIVERSOS ESPAÇOS PÚBLICOS MUNICIPAIS.</t>
  </si>
  <si>
    <t>MUNICÍPIO DE CORONEL VIVIDA
MODELO DE PLANILHA DE FORMAÇÃO DE CUSTOS - ITEM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</si>
</sst>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&quot;R$&quot;\ #,##0.00"/>
    <numFmt numFmtId="165" formatCode="0.000%"/>
    <numFmt numFmtId="166" formatCode="_(&quot;R$ &quot;* #,##0.00_);_(&quot;R$ &quot;* \(#,##0.00\);_(&quot;R$ &quot;* &quot;-&quot;??_);_(@_)"/>
  </numFmts>
  <fonts count="1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i/>
      <sz val="9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name val="Calibri"/>
      <family val="2"/>
      <scheme val="minor"/>
    </font>
    <font>
      <sz val="8"/>
      <name val="Arial"/>
      <family val="2"/>
    </font>
    <font>
      <b/>
      <sz val="10"/>
      <color theme="1"/>
      <name val="Calibri"/>
      <family val="2"/>
      <scheme val="minor"/>
    </font>
    <font>
      <b/>
      <u/>
      <sz val="9"/>
      <color rgb="FF0068B8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6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0" fontId="1" fillId="4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12" borderId="1" xfId="0" applyFont="1" applyFill="1" applyBorder="1" applyAlignment="1">
      <alignment horizontal="left" vertical="center" wrapText="1"/>
    </xf>
    <xf numFmtId="164" fontId="1" fillId="12" borderId="1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10" fontId="1" fillId="4" borderId="1" xfId="2" applyNumberFormat="1" applyFont="1" applyFill="1" applyBorder="1" applyAlignment="1">
      <alignment horizontal="center" vertical="center" wrapText="1"/>
    </xf>
    <xf numFmtId="165" fontId="1" fillId="4" borderId="1" xfId="2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center" vertical="center" wrapText="1"/>
    </xf>
    <xf numFmtId="10" fontId="2" fillId="12" borderId="1" xfId="2" applyNumberFormat="1" applyFont="1" applyFill="1" applyBorder="1" applyAlignment="1">
      <alignment horizontal="center" vertical="center" wrapText="1"/>
    </xf>
    <xf numFmtId="164" fontId="2" fillId="1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44" fontId="1" fillId="10" borderId="1" xfId="1" applyFont="1" applyFill="1" applyBorder="1" applyAlignment="1">
      <alignment horizontal="center" vertical="center" wrapText="1"/>
    </xf>
    <xf numFmtId="44" fontId="2" fillId="10" borderId="1" xfId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justify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horizontal="justify" vertical="center" wrapText="1"/>
    </xf>
    <xf numFmtId="0" fontId="11" fillId="9" borderId="1" xfId="0" applyFont="1" applyFill="1" applyBorder="1" applyAlignment="1">
      <alignment horizontal="justify" vertical="center" wrapText="1"/>
    </xf>
    <xf numFmtId="10" fontId="11" fillId="9" borderId="1" xfId="2" applyNumberFormat="1" applyFont="1" applyFill="1" applyBorder="1" applyAlignment="1">
      <alignment horizontal="center" vertical="center" wrapText="1"/>
    </xf>
    <xf numFmtId="10" fontId="7" fillId="4" borderId="1" xfId="2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4" fontId="3" fillId="4" borderId="0" xfId="0" applyNumberFormat="1" applyFont="1" applyFill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12" fillId="4" borderId="0" xfId="0" applyFont="1" applyFill="1" applyAlignment="1">
      <alignment vertical="center"/>
    </xf>
    <xf numFmtId="164" fontId="1" fillId="0" borderId="0" xfId="0" applyNumberFormat="1" applyFont="1" applyAlignment="1">
      <alignment horizontal="center" vertical="center" wrapText="1"/>
    </xf>
    <xf numFmtId="44" fontId="1" fillId="0" borderId="0" xfId="0" applyNumberFormat="1" applyFont="1" applyAlignment="1">
      <alignment horizontal="center" vertical="center" wrapText="1"/>
    </xf>
    <xf numFmtId="0" fontId="1" fillId="3" borderId="10" xfId="0" applyFont="1" applyFill="1" applyBorder="1" applyAlignment="1">
      <alignment horizontal="left" vertical="center" wrapText="1"/>
    </xf>
    <xf numFmtId="1" fontId="7" fillId="2" borderId="9" xfId="0" applyNumberFormat="1" applyFont="1" applyFill="1" applyBorder="1" applyAlignment="1">
      <alignment horizontal="center" vertical="top" shrinkToFit="1"/>
    </xf>
    <xf numFmtId="164" fontId="3" fillId="6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2" fillId="4" borderId="13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0" xfId="0" applyFont="1" applyFill="1" applyAlignment="1">
      <alignment vertical="center" wrapText="1"/>
    </xf>
    <xf numFmtId="164" fontId="12" fillId="0" borderId="0" xfId="0" applyNumberFormat="1" applyFont="1" applyAlignment="1">
      <alignment vertical="center"/>
    </xf>
    <xf numFmtId="164" fontId="1" fillId="4" borderId="5" xfId="0" applyNumberFormat="1" applyFont="1" applyFill="1" applyBorder="1" applyAlignment="1">
      <alignment vertical="center" wrapText="1"/>
    </xf>
    <xf numFmtId="1" fontId="7" fillId="2" borderId="1" xfId="0" applyNumberFormat="1" applyFont="1" applyFill="1" applyBorder="1" applyAlignment="1">
      <alignment horizontal="center" vertical="top" shrinkToFit="1"/>
    </xf>
    <xf numFmtId="164" fontId="1" fillId="2" borderId="10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center" wrapText="1"/>
    </xf>
    <xf numFmtId="0" fontId="3" fillId="4" borderId="0" xfId="0" applyFont="1" applyFill="1" applyAlignment="1">
      <alignment horizontal="center" vertical="center" wrapText="1"/>
    </xf>
    <xf numFmtId="164" fontId="11" fillId="4" borderId="0" xfId="1" applyNumberFormat="1" applyFont="1" applyFill="1" applyBorder="1" applyAlignment="1">
      <alignment horizontal="center" vertical="top"/>
    </xf>
    <xf numFmtId="164" fontId="3" fillId="4" borderId="0" xfId="0" applyNumberFormat="1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10" fontId="1" fillId="2" borderId="11" xfId="0" applyNumberFormat="1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left" vertical="center" wrapText="1"/>
    </xf>
    <xf numFmtId="164" fontId="7" fillId="0" borderId="10" xfId="0" applyNumberFormat="1" applyFont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wrapText="1"/>
    </xf>
    <xf numFmtId="44" fontId="0" fillId="0" borderId="1" xfId="0" applyNumberFormat="1" applyBorder="1" applyAlignment="1">
      <alignment vertical="center"/>
    </xf>
    <xf numFmtId="44" fontId="7" fillId="4" borderId="1" xfId="1" applyFont="1" applyFill="1" applyBorder="1" applyAlignment="1">
      <alignment horizontal="center" vertical="top"/>
    </xf>
    <xf numFmtId="44" fontId="7" fillId="4" borderId="10" xfId="1" applyFont="1" applyFill="1" applyBorder="1" applyAlignment="1">
      <alignment horizontal="center" vertical="top"/>
    </xf>
    <xf numFmtId="44" fontId="7" fillId="0" borderId="1" xfId="1" applyFont="1" applyFill="1" applyBorder="1" applyAlignment="1">
      <alignment horizontal="center" vertical="top"/>
    </xf>
    <xf numFmtId="44" fontId="7" fillId="0" borderId="11" xfId="1" applyFont="1" applyFill="1" applyBorder="1" applyAlignment="1">
      <alignment horizontal="center" vertical="top"/>
    </xf>
    <xf numFmtId="0" fontId="0" fillId="0" borderId="1" xfId="0" applyBorder="1" applyAlignment="1">
      <alignment horizontal="center"/>
    </xf>
    <xf numFmtId="4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6" borderId="5" xfId="0" applyFont="1" applyFill="1" applyBorder="1" applyAlignment="1">
      <alignment horizontal="left" vertical="center" wrapText="1"/>
    </xf>
    <xf numFmtId="0" fontId="2" fillId="6" borderId="6" xfId="0" applyFont="1" applyFill="1" applyBorder="1" applyAlignment="1">
      <alignment horizontal="left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6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center" vertical="top"/>
    </xf>
    <xf numFmtId="0" fontId="2" fillId="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9" borderId="1" xfId="0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left" vertical="center" wrapText="1"/>
    </xf>
    <xf numFmtId="166" fontId="10" fillId="9" borderId="1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166" fontId="4" fillId="9" borderId="1" xfId="0" applyNumberFormat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left" vertical="center" wrapText="1"/>
    </xf>
    <xf numFmtId="166" fontId="11" fillId="9" borderId="1" xfId="0" applyNumberFormat="1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left" vertical="center" wrapText="1"/>
    </xf>
    <xf numFmtId="0" fontId="10" fillId="9" borderId="7" xfId="0" applyFont="1" applyFill="1" applyBorder="1" applyAlignment="1">
      <alignment horizontal="left" vertical="center" wrapText="1"/>
    </xf>
    <xf numFmtId="0" fontId="10" fillId="9" borderId="6" xfId="0" applyFont="1" applyFill="1" applyBorder="1" applyAlignment="1">
      <alignment horizontal="left" vertical="center" wrapText="1"/>
    </xf>
    <xf numFmtId="166" fontId="4" fillId="8" borderId="1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166" fontId="4" fillId="9" borderId="5" xfId="0" applyNumberFormat="1" applyFont="1" applyFill="1" applyBorder="1" applyAlignment="1">
      <alignment horizontal="center" vertical="center" wrapText="1"/>
    </xf>
    <xf numFmtId="166" fontId="4" fillId="9" borderId="6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10" borderId="10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center" vertical="center" wrapText="1"/>
    </xf>
    <xf numFmtId="44" fontId="1" fillId="10" borderId="5" xfId="1" applyFont="1" applyFill="1" applyBorder="1" applyAlignment="1">
      <alignment horizontal="center" vertical="center" wrapText="1"/>
    </xf>
    <xf numFmtId="44" fontId="1" fillId="10" borderId="6" xfId="1" applyFont="1" applyFill="1" applyBorder="1" applyAlignment="1">
      <alignment horizontal="center" vertical="center" wrapText="1"/>
    </xf>
    <xf numFmtId="44" fontId="2" fillId="10" borderId="5" xfId="1" applyFont="1" applyFill="1" applyBorder="1" applyAlignment="1">
      <alignment horizontal="center" vertical="center" wrapText="1"/>
    </xf>
    <xf numFmtId="44" fontId="2" fillId="10" borderId="6" xfId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2" borderId="8" xfId="0" applyFont="1" applyFill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colors>
    <mruColors>
      <color rgb="FFFF50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normas.receita.fazenda.gov.br/sijut2consulta/link.action?idAto=81268" TargetMode="External"/><Relationship Id="rId2" Type="http://schemas.openxmlformats.org/officeDocument/2006/relationships/hyperlink" Target="http://normas.receita.fazenda.gov.br/sijut2consulta/link.action?idAto=81268" TargetMode="External"/><Relationship Id="rId1" Type="http://schemas.openxmlformats.org/officeDocument/2006/relationships/hyperlink" Target="http://normas.receita.fazenda.gov.br/sijut2consulta/link.action?idAto=81268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normas.receita.fazenda.gov.br/sijut2consulta/link.action?idAto=81268" TargetMode="External"/><Relationship Id="rId2" Type="http://schemas.openxmlformats.org/officeDocument/2006/relationships/hyperlink" Target="http://normas.receita.fazenda.gov.br/sijut2consulta/link.action?idAto=81268" TargetMode="External"/><Relationship Id="rId1" Type="http://schemas.openxmlformats.org/officeDocument/2006/relationships/hyperlink" Target="http://normas.receita.fazenda.gov.br/sijut2consulta/link.action?idAto=81268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43E12-0DA0-441C-9168-D68A1A2AA0A6}">
  <dimension ref="A1:F4"/>
  <sheetViews>
    <sheetView workbookViewId="0">
      <selection activeCell="A4" sqref="A4:D4"/>
    </sheetView>
  </sheetViews>
  <sheetFormatPr defaultRowHeight="14.4" x14ac:dyDescent="0.3"/>
  <cols>
    <col min="3" max="3" width="9.5546875" customWidth="1"/>
    <col min="4" max="4" width="26.88671875" customWidth="1"/>
    <col min="5" max="6" width="14.33203125" bestFit="1" customWidth="1"/>
  </cols>
  <sheetData>
    <row r="1" spans="1:6" ht="20.399999999999999" x14ac:dyDescent="0.3">
      <c r="A1" s="82" t="s">
        <v>166</v>
      </c>
      <c r="B1" s="82" t="s">
        <v>168</v>
      </c>
      <c r="C1" s="82" t="s">
        <v>169</v>
      </c>
      <c r="D1" s="82" t="s">
        <v>167</v>
      </c>
      <c r="E1" s="82" t="s">
        <v>170</v>
      </c>
      <c r="F1" s="82" t="s">
        <v>171</v>
      </c>
    </row>
    <row r="2" spans="1:6" ht="35.25" customHeight="1" x14ac:dyDescent="0.3">
      <c r="A2" s="83">
        <v>1</v>
      </c>
      <c r="B2" s="83">
        <v>12</v>
      </c>
      <c r="C2" s="84" t="s">
        <v>173</v>
      </c>
      <c r="D2" s="85" t="s">
        <v>172</v>
      </c>
      <c r="E2" s="86">
        <f>'ITEM 01 - CEMITÉRIOS'!C127</f>
        <v>5156.87</v>
      </c>
      <c r="F2" s="86">
        <f>E2*12</f>
        <v>61882.44</v>
      </c>
    </row>
    <row r="3" spans="1:6" ht="63" customHeight="1" x14ac:dyDescent="0.3">
      <c r="A3" s="83">
        <v>2</v>
      </c>
      <c r="B3" s="83">
        <v>12</v>
      </c>
      <c r="C3" s="84" t="s">
        <v>173</v>
      </c>
      <c r="D3" s="85" t="s">
        <v>174</v>
      </c>
      <c r="E3" s="86">
        <f>'ITEM 02 - PÁTIO'!C99</f>
        <v>9510.67</v>
      </c>
      <c r="F3" s="86">
        <f>E3*12</f>
        <v>114128.04</v>
      </c>
    </row>
    <row r="4" spans="1:6" x14ac:dyDescent="0.3">
      <c r="A4" s="91" t="s">
        <v>171</v>
      </c>
      <c r="B4" s="91"/>
      <c r="C4" s="91"/>
      <c r="D4" s="91"/>
      <c r="E4" s="92">
        <f>SUM(F2:F3)</f>
        <v>176010.48</v>
      </c>
      <c r="F4" s="93"/>
    </row>
  </sheetData>
  <mergeCells count="2">
    <mergeCell ref="A4:D4"/>
    <mergeCell ref="E4:F4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7B5F2-DF0B-4D94-8168-2B281A6FDE92}">
  <sheetPr>
    <pageSetUpPr fitToPage="1"/>
  </sheetPr>
  <dimension ref="A1:S131"/>
  <sheetViews>
    <sheetView workbookViewId="0">
      <selection activeCell="A3" sqref="A3:E3"/>
    </sheetView>
  </sheetViews>
  <sheetFormatPr defaultColWidth="8.88671875" defaultRowHeight="12" x14ac:dyDescent="0.3"/>
  <cols>
    <col min="1" max="1" width="45.109375" style="1" customWidth="1"/>
    <col min="2" max="3" width="12" style="1" customWidth="1"/>
    <col min="4" max="4" width="14" style="1" customWidth="1"/>
    <col min="5" max="5" width="13.109375" style="1" customWidth="1"/>
    <col min="6" max="6" width="15.109375" style="1" customWidth="1"/>
    <col min="7" max="7" width="15" style="1" customWidth="1"/>
    <col min="8" max="9" width="9.109375" style="1" bestFit="1" customWidth="1"/>
    <col min="10" max="12" width="8.88671875" style="1"/>
    <col min="13" max="13" width="10" style="1" bestFit="1" customWidth="1"/>
    <col min="14" max="16384" width="8.88671875" style="1"/>
  </cols>
  <sheetData>
    <row r="1" spans="1:16" ht="27.75" customHeight="1" x14ac:dyDescent="0.3">
      <c r="A1" s="96" t="s">
        <v>113</v>
      </c>
      <c r="B1" s="97"/>
      <c r="C1" s="97"/>
      <c r="D1" s="97"/>
      <c r="E1" s="98"/>
    </row>
    <row r="2" spans="1:16" ht="27.75" customHeight="1" x14ac:dyDescent="0.3">
      <c r="A2" s="96" t="str">
        <f>UPPER("LIMPEZA E CONSERVAÇÃO DE CEMITÉRIOS MUNICIPAIS.")</f>
        <v>LIMPEZA E CONSERVAÇÃO DE CEMITÉRIOS MUNICIPAIS.</v>
      </c>
      <c r="B2" s="97"/>
      <c r="C2" s="97"/>
      <c r="D2" s="97"/>
      <c r="E2" s="98"/>
    </row>
    <row r="3" spans="1:16" x14ac:dyDescent="0.3">
      <c r="A3" s="99" t="s">
        <v>18</v>
      </c>
      <c r="B3" s="99"/>
      <c r="C3" s="99"/>
      <c r="D3" s="99"/>
      <c r="E3" s="99"/>
    </row>
    <row r="4" spans="1:16" ht="24" x14ac:dyDescent="0.3">
      <c r="A4" s="13" t="s">
        <v>129</v>
      </c>
      <c r="B4" s="20" t="s">
        <v>80</v>
      </c>
      <c r="C4" s="20" t="s">
        <v>0</v>
      </c>
      <c r="D4" s="20" t="s">
        <v>12</v>
      </c>
      <c r="E4" s="20" t="s">
        <v>3</v>
      </c>
    </row>
    <row r="5" spans="1:16" x14ac:dyDescent="0.3">
      <c r="A5" s="7" t="s">
        <v>120</v>
      </c>
      <c r="B5" s="8">
        <f>(1764/220)*200</f>
        <v>1603.64</v>
      </c>
      <c r="C5" s="12">
        <v>1</v>
      </c>
      <c r="D5" s="10">
        <f>C5*B5</f>
        <v>1603.64</v>
      </c>
      <c r="E5" s="10">
        <f t="shared" ref="E5" si="0">D5*12</f>
        <v>19243.68</v>
      </c>
    </row>
    <row r="6" spans="1:16" x14ac:dyDescent="0.3">
      <c r="A6" s="100" t="s">
        <v>94</v>
      </c>
      <c r="B6" s="101"/>
      <c r="C6" s="102"/>
      <c r="D6" s="22">
        <f>SUM(D5:D5)</f>
        <v>1603.64</v>
      </c>
      <c r="E6" s="22">
        <f>SUM(E5:E5)</f>
        <v>19243.68</v>
      </c>
    </row>
    <row r="7" spans="1:16" ht="15" customHeight="1" x14ac:dyDescent="0.3">
      <c r="A7" s="103" t="s">
        <v>130</v>
      </c>
      <c r="B7" s="103"/>
      <c r="C7" s="103"/>
      <c r="D7" s="103"/>
      <c r="E7" s="103"/>
    </row>
    <row r="8" spans="1:16" x14ac:dyDescent="0.3">
      <c r="A8" s="104"/>
      <c r="B8" s="105"/>
      <c r="C8" s="105"/>
      <c r="D8" s="105"/>
      <c r="E8" s="57"/>
    </row>
    <row r="9" spans="1:16" x14ac:dyDescent="0.3">
      <c r="A9" s="103" t="s">
        <v>122</v>
      </c>
      <c r="B9" s="103"/>
      <c r="C9" s="103"/>
      <c r="D9" s="103"/>
      <c r="E9" s="57"/>
    </row>
    <row r="10" spans="1:16" ht="25.5" customHeight="1" x14ac:dyDescent="0.3">
      <c r="A10" s="13" t="s">
        <v>123</v>
      </c>
      <c r="B10" s="20" t="s">
        <v>2</v>
      </c>
      <c r="C10" s="20" t="s">
        <v>12</v>
      </c>
      <c r="D10" s="20" t="s">
        <v>3</v>
      </c>
      <c r="E10" s="45"/>
    </row>
    <row r="11" spans="1:16" ht="13.8" x14ac:dyDescent="0.3">
      <c r="A11" s="7" t="s">
        <v>14</v>
      </c>
      <c r="B11" s="9">
        <v>8.3299999999999999E-2</v>
      </c>
      <c r="C11" s="10">
        <f>B11*$D$6</f>
        <v>133.58000000000001</v>
      </c>
      <c r="D11" s="10">
        <f>B11*$E$6</f>
        <v>1603</v>
      </c>
      <c r="E11" s="58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</row>
    <row r="12" spans="1:16" ht="36" x14ac:dyDescent="0.3">
      <c r="A12" s="7" t="s">
        <v>104</v>
      </c>
      <c r="B12" s="9">
        <v>2.7799999999999998E-2</v>
      </c>
      <c r="C12" s="10">
        <f>B12*$D$6</f>
        <v>44.58</v>
      </c>
      <c r="D12" s="10">
        <f>B12*$E$6</f>
        <v>534.97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</row>
    <row r="13" spans="1:16" x14ac:dyDescent="0.3">
      <c r="A13" s="20" t="s">
        <v>125</v>
      </c>
      <c r="B13" s="21">
        <f>SUM(B11:B12)</f>
        <v>0.1111</v>
      </c>
      <c r="C13" s="22">
        <f>SUM(C11:C12)</f>
        <v>178.16</v>
      </c>
      <c r="D13" s="22">
        <f>C13*12</f>
        <v>2137.92</v>
      </c>
      <c r="E13" s="45"/>
      <c r="F13" s="45"/>
    </row>
    <row r="14" spans="1:16" x14ac:dyDescent="0.3">
      <c r="A14" s="56"/>
      <c r="B14" s="56"/>
      <c r="C14" s="56"/>
      <c r="D14" s="59"/>
      <c r="E14" s="57"/>
      <c r="F14" s="57"/>
    </row>
    <row r="15" spans="1:16" ht="12.75" customHeight="1" x14ac:dyDescent="0.3">
      <c r="A15" s="13" t="s">
        <v>124</v>
      </c>
      <c r="B15" s="20" t="s">
        <v>2</v>
      </c>
      <c r="C15" s="20" t="s">
        <v>12</v>
      </c>
      <c r="D15" s="20" t="s">
        <v>3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</row>
    <row r="16" spans="1:16" ht="13.8" x14ac:dyDescent="0.3">
      <c r="A16" s="7" t="s">
        <v>15</v>
      </c>
      <c r="B16" s="9">
        <v>0.2</v>
      </c>
      <c r="C16" s="10">
        <f>B16*($D$6+$C$13)</f>
        <v>356.36</v>
      </c>
      <c r="D16" s="10">
        <f>C16*12</f>
        <v>4276.32</v>
      </c>
      <c r="E16" s="58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</row>
    <row r="17" spans="1:19" ht="12.75" customHeight="1" x14ac:dyDescent="0.3">
      <c r="A17" s="7" t="s">
        <v>45</v>
      </c>
      <c r="B17" s="9">
        <v>2.5000000000000001E-2</v>
      </c>
      <c r="C17" s="10">
        <f t="shared" ref="C17:C23" si="1">B17*($D$6+$C$13)</f>
        <v>44.55</v>
      </c>
      <c r="D17" s="10">
        <f t="shared" ref="D17:D23" si="2">C17*12</f>
        <v>534.6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</row>
    <row r="18" spans="1:19" ht="13.8" x14ac:dyDescent="0.3">
      <c r="A18" s="7" t="s">
        <v>46</v>
      </c>
      <c r="B18" s="9">
        <v>0.03</v>
      </c>
      <c r="C18" s="10">
        <f t="shared" si="1"/>
        <v>53.45</v>
      </c>
      <c r="D18" s="10">
        <f t="shared" si="2"/>
        <v>641.4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</row>
    <row r="19" spans="1:19" ht="13.8" x14ac:dyDescent="0.3">
      <c r="A19" s="7" t="s">
        <v>47</v>
      </c>
      <c r="B19" s="9">
        <v>1.4999999999999999E-2</v>
      </c>
      <c r="C19" s="10">
        <f t="shared" si="1"/>
        <v>26.73</v>
      </c>
      <c r="D19" s="10">
        <f t="shared" si="2"/>
        <v>320.76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</row>
    <row r="20" spans="1:19" ht="13.8" x14ac:dyDescent="0.3">
      <c r="A20" s="7" t="s">
        <v>48</v>
      </c>
      <c r="B20" s="9">
        <v>0.01</v>
      </c>
      <c r="C20" s="10">
        <f t="shared" si="1"/>
        <v>17.82</v>
      </c>
      <c r="D20" s="10">
        <f t="shared" si="2"/>
        <v>213.84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</row>
    <row r="21" spans="1:19" ht="12.75" customHeight="1" x14ac:dyDescent="0.3">
      <c r="A21" s="7" t="s">
        <v>49</v>
      </c>
      <c r="B21" s="9">
        <v>6.0000000000000001E-3</v>
      </c>
      <c r="C21" s="10">
        <f t="shared" si="1"/>
        <v>10.69</v>
      </c>
      <c r="D21" s="10">
        <f t="shared" si="2"/>
        <v>128.28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</row>
    <row r="22" spans="1:19" ht="12.75" customHeight="1" x14ac:dyDescent="0.3">
      <c r="A22" s="7" t="s">
        <v>50</v>
      </c>
      <c r="B22" s="9">
        <v>2E-3</v>
      </c>
      <c r="C22" s="10">
        <f t="shared" si="1"/>
        <v>3.56</v>
      </c>
      <c r="D22" s="10">
        <f t="shared" si="2"/>
        <v>42.72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</row>
    <row r="23" spans="1:19" ht="12.75" customHeight="1" x14ac:dyDescent="0.3">
      <c r="A23" s="7" t="s">
        <v>51</v>
      </c>
      <c r="B23" s="9">
        <v>0.08</v>
      </c>
      <c r="C23" s="10">
        <f t="shared" si="1"/>
        <v>142.54</v>
      </c>
      <c r="D23" s="10">
        <f t="shared" si="2"/>
        <v>1710.48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</row>
    <row r="24" spans="1:19" x14ac:dyDescent="0.3">
      <c r="A24" s="20" t="s">
        <v>126</v>
      </c>
      <c r="B24" s="21">
        <f>SUM(B16:B23)</f>
        <v>0.36799999999999999</v>
      </c>
      <c r="C24" s="22">
        <f>SUM(C16:C23)</f>
        <v>655.7</v>
      </c>
      <c r="D24" s="22">
        <f>SUM(D16:D23)</f>
        <v>7868.4</v>
      </c>
      <c r="E24" s="45"/>
      <c r="F24" s="45"/>
    </row>
    <row r="25" spans="1:19" x14ac:dyDescent="0.3">
      <c r="A25" s="57"/>
      <c r="B25" s="57"/>
      <c r="C25" s="57"/>
      <c r="D25" s="57"/>
      <c r="E25" s="57"/>
      <c r="F25" s="57"/>
    </row>
    <row r="26" spans="1:19" ht="21.75" customHeight="1" x14ac:dyDescent="0.3">
      <c r="A26" s="13" t="s">
        <v>127</v>
      </c>
      <c r="B26" s="20" t="s">
        <v>16</v>
      </c>
      <c r="C26" s="20" t="s">
        <v>12</v>
      </c>
      <c r="D26" s="20" t="s">
        <v>3</v>
      </c>
      <c r="E26" s="46"/>
    </row>
    <row r="27" spans="1:19" ht="24" x14ac:dyDescent="0.3">
      <c r="A27" s="7" t="s">
        <v>121</v>
      </c>
      <c r="B27" s="73">
        <f>(3.8*22*2)-B5*0.06</f>
        <v>70.98</v>
      </c>
      <c r="C27" s="10">
        <f>B27*(SUM($C$5:$C$5))</f>
        <v>70.98</v>
      </c>
      <c r="D27" s="10">
        <f>C27*12</f>
        <v>851.76</v>
      </c>
      <c r="E27" s="46"/>
    </row>
    <row r="28" spans="1:19" ht="13.8" x14ac:dyDescent="0.3">
      <c r="A28" s="7" t="s">
        <v>13</v>
      </c>
      <c r="B28" s="73">
        <f>805*80%</f>
        <v>644</v>
      </c>
      <c r="C28" s="10">
        <f>B28*(SUM($C$5:$C$5))</f>
        <v>644</v>
      </c>
      <c r="D28" s="10">
        <f t="shared" ref="D28:D33" si="3">C28*12</f>
        <v>7728</v>
      </c>
      <c r="E28" s="46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</row>
    <row r="29" spans="1:19" ht="13.8" x14ac:dyDescent="0.3">
      <c r="A29" s="7" t="s">
        <v>17</v>
      </c>
      <c r="B29" s="73">
        <v>184</v>
      </c>
      <c r="C29" s="10">
        <f>B29*(SUM($C$5:$C$5))</f>
        <v>184</v>
      </c>
      <c r="D29" s="10">
        <f t="shared" si="3"/>
        <v>2208</v>
      </c>
      <c r="E29" s="46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</row>
    <row r="30" spans="1:19" ht="13.8" x14ac:dyDescent="0.3">
      <c r="A30" s="7" t="s">
        <v>114</v>
      </c>
      <c r="B30" s="73">
        <v>87.5</v>
      </c>
      <c r="C30" s="10">
        <v>87.5</v>
      </c>
      <c r="D30" s="10">
        <f t="shared" si="3"/>
        <v>1050</v>
      </c>
      <c r="E30" s="46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</row>
    <row r="31" spans="1:19" ht="13.8" x14ac:dyDescent="0.3">
      <c r="A31" s="7" t="s">
        <v>115</v>
      </c>
      <c r="B31" s="73">
        <v>28</v>
      </c>
      <c r="C31" s="10">
        <v>28</v>
      </c>
      <c r="D31" s="10">
        <f t="shared" si="3"/>
        <v>336</v>
      </c>
      <c r="E31" s="46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</row>
    <row r="32" spans="1:19" ht="13.8" x14ac:dyDescent="0.3">
      <c r="A32" s="74" t="s">
        <v>116</v>
      </c>
      <c r="B32" s="75">
        <v>28</v>
      </c>
      <c r="C32" s="76">
        <v>28</v>
      </c>
      <c r="D32" s="10">
        <f t="shared" si="3"/>
        <v>336</v>
      </c>
      <c r="E32" s="46"/>
      <c r="F32" s="45"/>
      <c r="G32" s="41"/>
      <c r="H32" s="41"/>
      <c r="I32" s="43"/>
      <c r="J32" s="41"/>
      <c r="K32" s="41"/>
      <c r="L32" s="41"/>
      <c r="M32" s="41"/>
      <c r="N32" s="41"/>
      <c r="O32" s="41"/>
      <c r="P32" s="41"/>
      <c r="Q32" s="41"/>
      <c r="R32" s="41"/>
      <c r="S32" s="41"/>
    </row>
    <row r="33" spans="1:19" ht="13.8" x14ac:dyDescent="0.3">
      <c r="A33" s="77" t="s">
        <v>117</v>
      </c>
      <c r="B33" s="78">
        <f>(805*80%)</f>
        <v>644</v>
      </c>
      <c r="C33" s="76">
        <f>B33/12</f>
        <v>53.67</v>
      </c>
      <c r="D33" s="10">
        <f t="shared" si="3"/>
        <v>644.04</v>
      </c>
      <c r="E33" s="46"/>
      <c r="F33" s="45"/>
      <c r="G33" s="41"/>
      <c r="H33" s="41"/>
      <c r="I33" s="43"/>
      <c r="J33" s="41"/>
      <c r="K33" s="41"/>
      <c r="L33" s="41"/>
      <c r="M33" s="41"/>
      <c r="N33" s="41"/>
      <c r="O33" s="41"/>
      <c r="P33" s="41"/>
      <c r="Q33" s="41"/>
      <c r="R33" s="41"/>
      <c r="S33" s="41"/>
    </row>
    <row r="34" spans="1:19" ht="14.25" customHeight="1" x14ac:dyDescent="0.3">
      <c r="A34" s="79" t="s">
        <v>128</v>
      </c>
      <c r="B34" s="80">
        <f>SUM(B27:B33)</f>
        <v>1686.48</v>
      </c>
      <c r="C34" s="80">
        <f>SUM(C27:C33)</f>
        <v>1096.1500000000001</v>
      </c>
      <c r="D34" s="80">
        <f>SUM(D27:D33)</f>
        <v>13153.8</v>
      </c>
      <c r="E34" s="45"/>
      <c r="F34" s="45"/>
    </row>
    <row r="35" spans="1:19" s="17" customFormat="1" ht="25.5" customHeight="1" x14ac:dyDescent="0.3">
      <c r="A35" s="94" t="s">
        <v>131</v>
      </c>
      <c r="B35" s="95"/>
      <c r="C35" s="51">
        <f>C13+C24+C34</f>
        <v>1930.01</v>
      </c>
      <c r="D35" s="51">
        <f>SUM(D13+D24+D34)</f>
        <v>23160.12</v>
      </c>
      <c r="E35" s="45"/>
      <c r="F35" s="45"/>
    </row>
    <row r="36" spans="1:19" x14ac:dyDescent="0.3">
      <c r="A36" s="45"/>
      <c r="B36" s="45"/>
      <c r="C36" s="45"/>
      <c r="D36" s="45"/>
      <c r="E36" s="45"/>
      <c r="F36" s="45"/>
    </row>
    <row r="37" spans="1:19" ht="12" customHeight="1" x14ac:dyDescent="0.3">
      <c r="A37" s="106" t="s">
        <v>132</v>
      </c>
      <c r="B37" s="106"/>
      <c r="C37" s="106"/>
      <c r="D37" s="106"/>
      <c r="E37" s="45"/>
      <c r="F37" s="45"/>
    </row>
    <row r="38" spans="1:19" x14ac:dyDescent="0.3">
      <c r="A38" s="23" t="s">
        <v>134</v>
      </c>
      <c r="B38" s="24" t="s">
        <v>2</v>
      </c>
      <c r="C38" s="24" t="s">
        <v>12</v>
      </c>
      <c r="D38" s="24" t="s">
        <v>3</v>
      </c>
      <c r="E38" s="45"/>
      <c r="F38" s="45"/>
    </row>
    <row r="39" spans="1:19" ht="13.8" x14ac:dyDescent="0.3">
      <c r="A39" s="15" t="s">
        <v>19</v>
      </c>
      <c r="B39" s="18">
        <v>4.1999999999999997E-3</v>
      </c>
      <c r="C39" s="16">
        <f>B39*$D$6</f>
        <v>6.74</v>
      </c>
      <c r="D39" s="16">
        <f>C39*12</f>
        <v>80.88</v>
      </c>
      <c r="E39" s="42"/>
    </row>
    <row r="40" spans="1:19" ht="13.8" x14ac:dyDescent="0.3">
      <c r="A40" s="15" t="s">
        <v>20</v>
      </c>
      <c r="B40" s="19">
        <v>3.3E-4</v>
      </c>
      <c r="C40" s="16">
        <f t="shared" ref="C40:C44" si="4">B40*$D$6</f>
        <v>0.53</v>
      </c>
      <c r="D40" s="16">
        <f t="shared" ref="D40:D44" si="5">C40*12</f>
        <v>6.36</v>
      </c>
      <c r="E40" s="42"/>
    </row>
    <row r="41" spans="1:19" ht="13.8" x14ac:dyDescent="0.3">
      <c r="A41" s="15" t="s">
        <v>21</v>
      </c>
      <c r="B41" s="19">
        <v>1.6000000000000001E-4</v>
      </c>
      <c r="C41" s="16">
        <f t="shared" si="4"/>
        <v>0.26</v>
      </c>
      <c r="D41" s="16">
        <f t="shared" si="5"/>
        <v>3.12</v>
      </c>
      <c r="E41" s="42"/>
    </row>
    <row r="42" spans="1:19" ht="13.8" x14ac:dyDescent="0.3">
      <c r="A42" s="15" t="s">
        <v>22</v>
      </c>
      <c r="B42" s="18">
        <v>1.9400000000000001E-2</v>
      </c>
      <c r="C42" s="16">
        <f t="shared" si="4"/>
        <v>31.11</v>
      </c>
      <c r="D42" s="16">
        <f t="shared" si="5"/>
        <v>373.32</v>
      </c>
      <c r="E42" s="42"/>
    </row>
    <row r="43" spans="1:19" ht="13.8" x14ac:dyDescent="0.3">
      <c r="A43" s="15" t="s">
        <v>23</v>
      </c>
      <c r="B43" s="18">
        <f>B42*B24</f>
        <v>7.1000000000000004E-3</v>
      </c>
      <c r="C43" s="16">
        <f t="shared" si="4"/>
        <v>11.39</v>
      </c>
      <c r="D43" s="16">
        <f t="shared" si="5"/>
        <v>136.68</v>
      </c>
      <c r="E43" s="42"/>
    </row>
    <row r="44" spans="1:19" ht="13.8" x14ac:dyDescent="0.3">
      <c r="A44" s="15" t="s">
        <v>24</v>
      </c>
      <c r="B44" s="19">
        <v>7.6999999999999996E-4</v>
      </c>
      <c r="C44" s="16">
        <f t="shared" si="4"/>
        <v>1.23</v>
      </c>
      <c r="D44" s="16">
        <f t="shared" si="5"/>
        <v>14.76</v>
      </c>
      <c r="E44" s="42"/>
    </row>
    <row r="45" spans="1:19" ht="15.75" customHeight="1" x14ac:dyDescent="0.3">
      <c r="A45" s="24" t="s">
        <v>135</v>
      </c>
      <c r="B45" s="25">
        <f>SUM(B39:B44)</f>
        <v>3.2000000000000001E-2</v>
      </c>
      <c r="C45" s="26">
        <f>SUM(C39:C44)</f>
        <v>51.26</v>
      </c>
      <c r="D45" s="26">
        <f>SUM(D39:D44)</f>
        <v>615.12</v>
      </c>
      <c r="E45" s="45"/>
      <c r="F45" s="45"/>
    </row>
    <row r="46" spans="1:19" s="17" customFormat="1" ht="15.75" customHeight="1" x14ac:dyDescent="0.3">
      <c r="A46" s="53"/>
      <c r="B46" s="54"/>
      <c r="C46" s="54"/>
      <c r="D46" s="54"/>
      <c r="E46" s="45"/>
      <c r="F46" s="45"/>
    </row>
    <row r="47" spans="1:19" s="17" customFormat="1" ht="15.75" customHeight="1" x14ac:dyDescent="0.3">
      <c r="A47" s="106" t="s">
        <v>133</v>
      </c>
      <c r="B47" s="106"/>
      <c r="C47" s="106"/>
      <c r="D47" s="106"/>
      <c r="E47" s="45"/>
      <c r="F47" s="45"/>
    </row>
    <row r="48" spans="1:19" ht="14.25" customHeight="1" x14ac:dyDescent="0.3">
      <c r="A48" s="23" t="s">
        <v>136</v>
      </c>
      <c r="B48" s="24" t="s">
        <v>2</v>
      </c>
      <c r="C48" s="24" t="s">
        <v>12</v>
      </c>
      <c r="D48" s="24" t="s">
        <v>3</v>
      </c>
      <c r="E48" s="44"/>
      <c r="F48" s="44"/>
    </row>
    <row r="49" spans="1:17" ht="13.8" x14ac:dyDescent="0.3">
      <c r="A49" s="15" t="s">
        <v>25</v>
      </c>
      <c r="B49" s="18">
        <v>8.3299999999999999E-2</v>
      </c>
      <c r="C49" s="16">
        <f>B49*$D$6</f>
        <v>133.58000000000001</v>
      </c>
      <c r="D49" s="16">
        <f>C49*12</f>
        <v>1602.96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</row>
    <row r="50" spans="1:17" ht="12.75" customHeight="1" x14ac:dyDescent="0.3">
      <c r="A50" s="15" t="s">
        <v>26</v>
      </c>
      <c r="B50" s="18">
        <v>8.0000000000000004E-4</v>
      </c>
      <c r="C50" s="16">
        <f t="shared" ref="C50:C53" si="6">B50*$D$6</f>
        <v>1.28</v>
      </c>
      <c r="D50" s="16">
        <f t="shared" ref="D50:D53" si="7">C50*12</f>
        <v>15.36</v>
      </c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</row>
    <row r="51" spans="1:17" ht="24" x14ac:dyDescent="0.3">
      <c r="A51" s="15" t="s">
        <v>27</v>
      </c>
      <c r="B51" s="18">
        <v>2.9999999999999997E-4</v>
      </c>
      <c r="C51" s="16">
        <f t="shared" si="6"/>
        <v>0.48</v>
      </c>
      <c r="D51" s="16">
        <f t="shared" si="7"/>
        <v>5.76</v>
      </c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</row>
    <row r="52" spans="1:17" ht="13.8" x14ac:dyDescent="0.3">
      <c r="A52" s="15" t="s">
        <v>28</v>
      </c>
      <c r="B52" s="18">
        <v>1.2999999999999999E-3</v>
      </c>
      <c r="C52" s="16">
        <f t="shared" si="6"/>
        <v>2.08</v>
      </c>
      <c r="D52" s="16">
        <f t="shared" si="7"/>
        <v>24.96</v>
      </c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</row>
    <row r="53" spans="1:17" ht="13.8" x14ac:dyDescent="0.3">
      <c r="A53" s="15" t="s">
        <v>29</v>
      </c>
      <c r="B53" s="18">
        <v>8.2000000000000007E-3</v>
      </c>
      <c r="C53" s="16">
        <f t="shared" si="6"/>
        <v>13.15</v>
      </c>
      <c r="D53" s="16">
        <f t="shared" si="7"/>
        <v>157.80000000000001</v>
      </c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</row>
    <row r="54" spans="1:17" x14ac:dyDescent="0.3">
      <c r="A54" s="24" t="s">
        <v>137</v>
      </c>
      <c r="B54" s="25">
        <f>SUM(B49:B53)</f>
        <v>9.3899999999999997E-2</v>
      </c>
      <c r="C54" s="26">
        <f>SUM(C49:C53)</f>
        <v>150.57</v>
      </c>
      <c r="D54" s="26">
        <f>SUM(D49:D53)</f>
        <v>1806.84</v>
      </c>
      <c r="E54" s="44"/>
      <c r="F54" s="44"/>
    </row>
    <row r="55" spans="1:17" x14ac:dyDescent="0.3">
      <c r="A55" s="53"/>
      <c r="B55" s="54"/>
      <c r="C55" s="54"/>
      <c r="D55" s="54"/>
      <c r="E55" s="55"/>
      <c r="F55" s="55"/>
    </row>
    <row r="56" spans="1:17" ht="14.4" customHeight="1" x14ac:dyDescent="0.3">
      <c r="A56" s="107" t="s">
        <v>138</v>
      </c>
      <c r="B56" s="108"/>
      <c r="C56" s="108"/>
      <c r="D56" s="108"/>
      <c r="E56" s="108"/>
      <c r="F56" s="109"/>
      <c r="G56" s="42"/>
    </row>
    <row r="57" spans="1:17" ht="24" x14ac:dyDescent="0.3">
      <c r="A57" s="27" t="s">
        <v>139</v>
      </c>
      <c r="B57" s="28" t="s">
        <v>76</v>
      </c>
      <c r="C57" s="28" t="s">
        <v>106</v>
      </c>
      <c r="D57" s="28" t="s">
        <v>1</v>
      </c>
      <c r="E57" s="28" t="s">
        <v>12</v>
      </c>
      <c r="F57" s="28" t="s">
        <v>3</v>
      </c>
    </row>
    <row r="58" spans="1:17" x14ac:dyDescent="0.3">
      <c r="A58" s="110" t="s">
        <v>90</v>
      </c>
      <c r="B58" s="111"/>
      <c r="C58" s="111"/>
      <c r="D58" s="111"/>
      <c r="E58" s="111"/>
      <c r="F58" s="112"/>
    </row>
    <row r="59" spans="1:17" x14ac:dyDescent="0.3">
      <c r="A59" s="14" t="s">
        <v>77</v>
      </c>
      <c r="B59" s="2">
        <v>2</v>
      </c>
      <c r="C59" s="50">
        <f t="shared" ref="C59:C69" si="8">B59*SUM($C$5:$C$5)</f>
        <v>2</v>
      </c>
      <c r="D59" s="87">
        <v>190</v>
      </c>
      <c r="E59" s="3">
        <f>D59*C59/12</f>
        <v>31.67</v>
      </c>
      <c r="F59" s="3">
        <f>E59*12</f>
        <v>380.04</v>
      </c>
      <c r="G59" s="47"/>
    </row>
    <row r="60" spans="1:17" x14ac:dyDescent="0.3">
      <c r="A60" s="14" t="s">
        <v>82</v>
      </c>
      <c r="B60" s="2">
        <v>2</v>
      </c>
      <c r="C60" s="50">
        <f t="shared" si="8"/>
        <v>2</v>
      </c>
      <c r="D60" s="87">
        <v>60</v>
      </c>
      <c r="E60" s="3">
        <f t="shared" ref="E60:E69" si="9">D60*C60/12</f>
        <v>10</v>
      </c>
      <c r="F60" s="3">
        <f t="shared" ref="F60:F69" si="10">E60*12</f>
        <v>120</v>
      </c>
      <c r="G60" s="47"/>
    </row>
    <row r="61" spans="1:17" x14ac:dyDescent="0.3">
      <c r="A61" s="14" t="s">
        <v>83</v>
      </c>
      <c r="B61" s="2">
        <v>2</v>
      </c>
      <c r="C61" s="50">
        <f t="shared" si="8"/>
        <v>2</v>
      </c>
      <c r="D61" s="87">
        <v>85</v>
      </c>
      <c r="E61" s="3">
        <f t="shared" si="9"/>
        <v>14.17</v>
      </c>
      <c r="F61" s="3">
        <f t="shared" si="10"/>
        <v>170.04</v>
      </c>
      <c r="G61" s="47"/>
    </row>
    <row r="62" spans="1:17" x14ac:dyDescent="0.3">
      <c r="A62" s="14" t="s">
        <v>78</v>
      </c>
      <c r="B62" s="2">
        <v>2</v>
      </c>
      <c r="C62" s="50">
        <f t="shared" si="8"/>
        <v>2</v>
      </c>
      <c r="D62" s="87">
        <v>90</v>
      </c>
      <c r="E62" s="3">
        <f t="shared" si="9"/>
        <v>15</v>
      </c>
      <c r="F62" s="3">
        <f t="shared" si="10"/>
        <v>180</v>
      </c>
      <c r="G62" s="47"/>
    </row>
    <row r="63" spans="1:17" x14ac:dyDescent="0.3">
      <c r="A63" s="14" t="s">
        <v>79</v>
      </c>
      <c r="B63" s="2">
        <v>2</v>
      </c>
      <c r="C63" s="50">
        <f t="shared" si="8"/>
        <v>2</v>
      </c>
      <c r="D63" s="87">
        <v>130</v>
      </c>
      <c r="E63" s="3">
        <f t="shared" si="9"/>
        <v>21.67</v>
      </c>
      <c r="F63" s="3">
        <f t="shared" si="10"/>
        <v>260.04000000000002</v>
      </c>
      <c r="G63" s="47"/>
    </row>
    <row r="64" spans="1:17" x14ac:dyDescent="0.3">
      <c r="A64" s="14" t="s">
        <v>84</v>
      </c>
      <c r="B64" s="2">
        <v>6</v>
      </c>
      <c r="C64" s="50">
        <f t="shared" si="8"/>
        <v>6</v>
      </c>
      <c r="D64" s="88">
        <v>30.74</v>
      </c>
      <c r="E64" s="3">
        <f t="shared" si="9"/>
        <v>15.37</v>
      </c>
      <c r="F64" s="3">
        <f t="shared" si="10"/>
        <v>184.44</v>
      </c>
      <c r="G64" s="47"/>
    </row>
    <row r="65" spans="1:7" x14ac:dyDescent="0.3">
      <c r="A65" s="14" t="s">
        <v>85</v>
      </c>
      <c r="B65" s="2">
        <v>5</v>
      </c>
      <c r="C65" s="50">
        <f t="shared" si="8"/>
        <v>5</v>
      </c>
      <c r="D65" s="87">
        <v>2.8</v>
      </c>
      <c r="E65" s="3">
        <f t="shared" si="9"/>
        <v>1.17</v>
      </c>
      <c r="F65" s="3">
        <f t="shared" si="10"/>
        <v>14.04</v>
      </c>
      <c r="G65" s="47"/>
    </row>
    <row r="66" spans="1:7" x14ac:dyDescent="0.3">
      <c r="A66" s="14" t="s">
        <v>86</v>
      </c>
      <c r="B66" s="2">
        <v>2</v>
      </c>
      <c r="C66" s="50">
        <f t="shared" si="8"/>
        <v>2</v>
      </c>
      <c r="D66" s="87">
        <v>9.6</v>
      </c>
      <c r="E66" s="3">
        <f t="shared" si="9"/>
        <v>1.6</v>
      </c>
      <c r="F66" s="3">
        <f t="shared" si="10"/>
        <v>19.2</v>
      </c>
      <c r="G66" s="47"/>
    </row>
    <row r="67" spans="1:7" x14ac:dyDescent="0.3">
      <c r="A67" s="68" t="s">
        <v>87</v>
      </c>
      <c r="B67" s="69">
        <v>2</v>
      </c>
      <c r="C67" s="50">
        <f t="shared" si="8"/>
        <v>2</v>
      </c>
      <c r="D67" s="88">
        <v>35</v>
      </c>
      <c r="E67" s="61">
        <f t="shared" si="9"/>
        <v>5.83</v>
      </c>
      <c r="F67" s="3">
        <f t="shared" si="10"/>
        <v>69.959999999999994</v>
      </c>
      <c r="G67" s="47"/>
    </row>
    <row r="68" spans="1:7" x14ac:dyDescent="0.3">
      <c r="A68" s="14" t="s">
        <v>88</v>
      </c>
      <c r="B68" s="2">
        <v>2</v>
      </c>
      <c r="C68" s="50">
        <f t="shared" si="8"/>
        <v>2</v>
      </c>
      <c r="D68" s="87">
        <v>48</v>
      </c>
      <c r="E68" s="3">
        <f t="shared" si="9"/>
        <v>8</v>
      </c>
      <c r="F68" s="3">
        <f t="shared" si="10"/>
        <v>96</v>
      </c>
      <c r="G68" s="47"/>
    </row>
    <row r="69" spans="1:7" x14ac:dyDescent="0.3">
      <c r="A69" s="14" t="s">
        <v>89</v>
      </c>
      <c r="B69" s="2">
        <v>2</v>
      </c>
      <c r="C69" s="50">
        <f t="shared" si="8"/>
        <v>2</v>
      </c>
      <c r="D69" s="87">
        <v>5.39</v>
      </c>
      <c r="E69" s="3">
        <f t="shared" si="9"/>
        <v>0.9</v>
      </c>
      <c r="F69" s="3">
        <f t="shared" si="10"/>
        <v>10.8</v>
      </c>
      <c r="G69" s="47"/>
    </row>
    <row r="70" spans="1:7" x14ac:dyDescent="0.3">
      <c r="A70" s="113" t="s">
        <v>97</v>
      </c>
      <c r="B70" s="113"/>
      <c r="C70" s="64">
        <f>SUM(E59:E69)</f>
        <v>125.38</v>
      </c>
      <c r="D70" s="114" t="s">
        <v>5</v>
      </c>
      <c r="E70" s="114"/>
      <c r="F70" s="63">
        <f>SUM(F59:F69)</f>
        <v>1504.56</v>
      </c>
      <c r="G70" s="47"/>
    </row>
    <row r="71" spans="1:7" x14ac:dyDescent="0.3">
      <c r="A71" s="65"/>
      <c r="B71" s="65"/>
      <c r="C71" s="44"/>
      <c r="D71" s="66"/>
      <c r="E71" s="66"/>
      <c r="F71" s="67"/>
    </row>
    <row r="72" spans="1:7" ht="36" x14ac:dyDescent="0.3">
      <c r="A72" s="28" t="s">
        <v>95</v>
      </c>
      <c r="B72" s="28" t="s">
        <v>96</v>
      </c>
      <c r="C72" s="28" t="s">
        <v>1</v>
      </c>
      <c r="D72" s="62" t="s">
        <v>4</v>
      </c>
      <c r="E72" s="28" t="s">
        <v>12</v>
      </c>
      <c r="F72" s="28" t="s">
        <v>100</v>
      </c>
    </row>
    <row r="73" spans="1:7" x14ac:dyDescent="0.3">
      <c r="A73" s="116" t="s">
        <v>91</v>
      </c>
      <c r="B73" s="116"/>
      <c r="C73" s="116"/>
      <c r="D73" s="116"/>
      <c r="E73" s="116"/>
      <c r="F73" s="116"/>
    </row>
    <row r="74" spans="1:7" x14ac:dyDescent="0.3">
      <c r="A74" s="14" t="s">
        <v>147</v>
      </c>
      <c r="B74" s="60">
        <v>30</v>
      </c>
      <c r="C74" s="87">
        <v>13.41</v>
      </c>
      <c r="D74" s="4">
        <v>1</v>
      </c>
      <c r="E74" s="61">
        <f t="shared" ref="E74:E78" si="11">C74*B74/12</f>
        <v>33.53</v>
      </c>
      <c r="F74" s="3">
        <f t="shared" ref="F74:F78" si="12">E74*12</f>
        <v>402.36</v>
      </c>
    </row>
    <row r="75" spans="1:7" x14ac:dyDescent="0.3">
      <c r="A75" s="14" t="s">
        <v>148</v>
      </c>
      <c r="B75" s="60">
        <v>48</v>
      </c>
      <c r="C75" s="87">
        <v>8</v>
      </c>
      <c r="D75" s="4">
        <v>1</v>
      </c>
      <c r="E75" s="61">
        <f t="shared" si="11"/>
        <v>32</v>
      </c>
      <c r="F75" s="3">
        <f t="shared" si="12"/>
        <v>384</v>
      </c>
    </row>
    <row r="76" spans="1:7" x14ac:dyDescent="0.3">
      <c r="A76" s="14" t="s">
        <v>149</v>
      </c>
      <c r="B76" s="60">
        <v>2</v>
      </c>
      <c r="C76" s="89">
        <v>20.21</v>
      </c>
      <c r="D76" s="4">
        <v>1</v>
      </c>
      <c r="E76" s="61">
        <f t="shared" si="11"/>
        <v>3.37</v>
      </c>
      <c r="F76" s="3">
        <f t="shared" si="12"/>
        <v>40.44</v>
      </c>
    </row>
    <row r="77" spans="1:7" x14ac:dyDescent="0.3">
      <c r="A77" s="14" t="s">
        <v>150</v>
      </c>
      <c r="B77" s="60">
        <v>8</v>
      </c>
      <c r="C77" s="89">
        <v>49.89</v>
      </c>
      <c r="D77" s="4">
        <v>1</v>
      </c>
      <c r="E77" s="61">
        <f t="shared" si="11"/>
        <v>33.26</v>
      </c>
      <c r="F77" s="3">
        <f t="shared" si="12"/>
        <v>399.12</v>
      </c>
    </row>
    <row r="78" spans="1:7" x14ac:dyDescent="0.3">
      <c r="A78" s="14" t="s">
        <v>151</v>
      </c>
      <c r="B78" s="60">
        <v>10</v>
      </c>
      <c r="C78" s="89">
        <v>42.77</v>
      </c>
      <c r="D78" s="4">
        <v>1</v>
      </c>
      <c r="E78" s="3">
        <f t="shared" si="11"/>
        <v>35.64</v>
      </c>
      <c r="F78" s="3">
        <f t="shared" si="12"/>
        <v>427.68</v>
      </c>
    </row>
    <row r="79" spans="1:7" x14ac:dyDescent="0.3">
      <c r="A79" s="113" t="s">
        <v>98</v>
      </c>
      <c r="B79" s="113"/>
      <c r="C79" s="64">
        <f>SUM(E74:E78)</f>
        <v>137.80000000000001</v>
      </c>
      <c r="D79" s="114" t="s">
        <v>5</v>
      </c>
      <c r="E79" s="114"/>
      <c r="F79" s="63">
        <f>SUM(F74:F78)</f>
        <v>1653.6</v>
      </c>
    </row>
    <row r="80" spans="1:7" x14ac:dyDescent="0.3">
      <c r="A80" s="65"/>
      <c r="B80" s="65"/>
      <c r="C80" s="44"/>
      <c r="D80" s="66"/>
      <c r="E80" s="66"/>
      <c r="F80" s="67"/>
    </row>
    <row r="81" spans="1:7" ht="36.75" customHeight="1" x14ac:dyDescent="0.3">
      <c r="A81" s="28" t="s">
        <v>95</v>
      </c>
      <c r="B81" s="28" t="s">
        <v>96</v>
      </c>
      <c r="C81" s="28" t="s">
        <v>1</v>
      </c>
      <c r="D81" s="62" t="s">
        <v>4</v>
      </c>
      <c r="E81" s="28" t="s">
        <v>12</v>
      </c>
      <c r="F81" s="28" t="s">
        <v>100</v>
      </c>
    </row>
    <row r="82" spans="1:7" ht="16.5" customHeight="1" x14ac:dyDescent="0.3">
      <c r="A82" s="116" t="s">
        <v>92</v>
      </c>
      <c r="B82" s="116"/>
      <c r="C82" s="116"/>
      <c r="D82" s="116"/>
      <c r="E82" s="116"/>
      <c r="F82" s="116"/>
    </row>
    <row r="83" spans="1:7" x14ac:dyDescent="0.3">
      <c r="A83" s="70" t="s">
        <v>152</v>
      </c>
      <c r="B83" s="60">
        <v>1</v>
      </c>
      <c r="C83" s="90">
        <v>280</v>
      </c>
      <c r="D83" s="71">
        <v>0.2</v>
      </c>
      <c r="E83" s="72">
        <f>(B83*C83)*D83/12</f>
        <v>4.67</v>
      </c>
      <c r="F83" s="3">
        <f>E83*12</f>
        <v>56.04</v>
      </c>
      <c r="G83" s="47"/>
    </row>
    <row r="84" spans="1:7" x14ac:dyDescent="0.3">
      <c r="A84" s="14" t="s">
        <v>153</v>
      </c>
      <c r="B84" s="60">
        <v>1</v>
      </c>
      <c r="C84" s="89">
        <v>65.39</v>
      </c>
      <c r="D84" s="4">
        <v>0.2</v>
      </c>
      <c r="E84" s="61">
        <f t="shared" ref="E84:E98" si="13">(B84*C84)*D84/12</f>
        <v>1.0900000000000001</v>
      </c>
      <c r="F84" s="3">
        <f t="shared" ref="F84:F91" si="14">E84*12</f>
        <v>13.08</v>
      </c>
    </row>
    <row r="85" spans="1:7" x14ac:dyDescent="0.3">
      <c r="A85" s="14" t="s">
        <v>154</v>
      </c>
      <c r="B85" s="60">
        <v>1</v>
      </c>
      <c r="C85" s="89">
        <v>39.909999999999997</v>
      </c>
      <c r="D85" s="4">
        <v>0.2</v>
      </c>
      <c r="E85" s="61">
        <f t="shared" si="13"/>
        <v>0.67</v>
      </c>
      <c r="F85" s="3">
        <f t="shared" si="14"/>
        <v>8.0399999999999991</v>
      </c>
    </row>
    <row r="86" spans="1:7" x14ac:dyDescent="0.3">
      <c r="A86" s="14" t="s">
        <v>155</v>
      </c>
      <c r="B86" s="60">
        <v>1</v>
      </c>
      <c r="C86" s="89">
        <v>58.99</v>
      </c>
      <c r="D86" s="4">
        <v>0.2</v>
      </c>
      <c r="E86" s="61">
        <f t="shared" si="13"/>
        <v>0.98</v>
      </c>
      <c r="F86" s="3">
        <f t="shared" si="14"/>
        <v>11.76</v>
      </c>
    </row>
    <row r="87" spans="1:7" x14ac:dyDescent="0.3">
      <c r="A87" s="14" t="s">
        <v>156</v>
      </c>
      <c r="B87" s="60">
        <v>1</v>
      </c>
      <c r="C87" s="89">
        <v>20.21</v>
      </c>
      <c r="D87" s="4">
        <v>0.2</v>
      </c>
      <c r="E87" s="61">
        <f t="shared" si="13"/>
        <v>0.34</v>
      </c>
      <c r="F87" s="3">
        <f t="shared" si="14"/>
        <v>4.08</v>
      </c>
    </row>
    <row r="88" spans="1:7" x14ac:dyDescent="0.3">
      <c r="A88" s="14" t="s">
        <v>157</v>
      </c>
      <c r="B88" s="60">
        <v>1</v>
      </c>
      <c r="C88" s="89">
        <v>28.86</v>
      </c>
      <c r="D88" s="4">
        <v>0.2</v>
      </c>
      <c r="E88" s="3">
        <f t="shared" si="13"/>
        <v>0.48</v>
      </c>
      <c r="F88" s="3">
        <f t="shared" si="14"/>
        <v>5.76</v>
      </c>
    </row>
    <row r="89" spans="1:7" x14ac:dyDescent="0.3">
      <c r="A89" s="14" t="s">
        <v>158</v>
      </c>
      <c r="B89" s="60">
        <v>1</v>
      </c>
      <c r="C89" s="89">
        <v>34.200000000000003</v>
      </c>
      <c r="D89" s="4">
        <v>0.2</v>
      </c>
      <c r="E89" s="3">
        <f t="shared" si="13"/>
        <v>0.56999999999999995</v>
      </c>
      <c r="F89" s="3">
        <f t="shared" si="14"/>
        <v>6.84</v>
      </c>
    </row>
    <row r="90" spans="1:7" x14ac:dyDescent="0.3">
      <c r="A90" s="14" t="s">
        <v>159</v>
      </c>
      <c r="B90" s="60">
        <v>1</v>
      </c>
      <c r="C90" s="89">
        <v>139.9</v>
      </c>
      <c r="D90" s="4">
        <v>0.2</v>
      </c>
      <c r="E90" s="3">
        <f t="shared" si="13"/>
        <v>2.33</v>
      </c>
      <c r="F90" s="3">
        <f t="shared" si="14"/>
        <v>27.96</v>
      </c>
    </row>
    <row r="91" spans="1:7" x14ac:dyDescent="0.3">
      <c r="A91" s="14" t="s">
        <v>160</v>
      </c>
      <c r="B91" s="60">
        <v>1</v>
      </c>
      <c r="C91" s="89">
        <v>44.86</v>
      </c>
      <c r="D91" s="4">
        <v>0.2</v>
      </c>
      <c r="E91" s="3">
        <f t="shared" si="13"/>
        <v>0.75</v>
      </c>
      <c r="F91" s="3">
        <f t="shared" si="14"/>
        <v>9</v>
      </c>
    </row>
    <row r="92" spans="1:7" x14ac:dyDescent="0.3">
      <c r="A92" s="113" t="s">
        <v>99</v>
      </c>
      <c r="B92" s="113"/>
      <c r="C92" s="64">
        <f>SUM(E83:E91)</f>
        <v>11.88</v>
      </c>
      <c r="D92" s="114" t="s">
        <v>5</v>
      </c>
      <c r="E92" s="114"/>
      <c r="F92" s="63">
        <f>SUM(F83:F91)</f>
        <v>142.56</v>
      </c>
    </row>
    <row r="93" spans="1:7" x14ac:dyDescent="0.3">
      <c r="A93" s="65"/>
      <c r="B93" s="65"/>
      <c r="C93" s="44"/>
      <c r="D93" s="66"/>
      <c r="E93" s="66"/>
      <c r="F93" s="67"/>
    </row>
    <row r="94" spans="1:7" ht="36" x14ac:dyDescent="0.3">
      <c r="A94" s="28" t="s">
        <v>95</v>
      </c>
      <c r="B94" s="28" t="s">
        <v>96</v>
      </c>
      <c r="C94" s="28" t="s">
        <v>1</v>
      </c>
      <c r="D94" s="62" t="s">
        <v>4</v>
      </c>
      <c r="E94" s="28" t="s">
        <v>12</v>
      </c>
      <c r="F94" s="28" t="s">
        <v>100</v>
      </c>
    </row>
    <row r="95" spans="1:7" x14ac:dyDescent="0.3">
      <c r="A95" s="116" t="s">
        <v>93</v>
      </c>
      <c r="B95" s="116"/>
      <c r="C95" s="116"/>
      <c r="D95" s="116"/>
      <c r="E95" s="116"/>
      <c r="F95" s="116"/>
    </row>
    <row r="96" spans="1:7" x14ac:dyDescent="0.3">
      <c r="A96" s="14" t="s">
        <v>161</v>
      </c>
      <c r="B96" s="60">
        <v>1</v>
      </c>
      <c r="C96" s="89">
        <v>449.99</v>
      </c>
      <c r="D96" s="4">
        <v>0.1</v>
      </c>
      <c r="E96" s="61">
        <f t="shared" si="13"/>
        <v>3.75</v>
      </c>
      <c r="F96" s="61">
        <f t="shared" ref="F96:F98" si="15">E96*12</f>
        <v>45</v>
      </c>
    </row>
    <row r="97" spans="1:7" x14ac:dyDescent="0.3">
      <c r="A97" s="14" t="s">
        <v>162</v>
      </c>
      <c r="B97" s="60">
        <v>1</v>
      </c>
      <c r="C97" s="89">
        <v>267</v>
      </c>
      <c r="D97" s="4">
        <v>0.1</v>
      </c>
      <c r="E97" s="61">
        <f t="shared" si="13"/>
        <v>2.23</v>
      </c>
      <c r="F97" s="61">
        <f t="shared" si="15"/>
        <v>26.76</v>
      </c>
    </row>
    <row r="98" spans="1:7" x14ac:dyDescent="0.3">
      <c r="A98" s="14" t="s">
        <v>163</v>
      </c>
      <c r="B98" s="60">
        <v>1</v>
      </c>
      <c r="C98" s="89">
        <v>448</v>
      </c>
      <c r="D98" s="4">
        <v>0.1</v>
      </c>
      <c r="E98" s="3">
        <f t="shared" si="13"/>
        <v>3.73</v>
      </c>
      <c r="F98" s="61">
        <f t="shared" si="15"/>
        <v>44.76</v>
      </c>
    </row>
    <row r="99" spans="1:7" x14ac:dyDescent="0.3">
      <c r="A99" s="113" t="s">
        <v>101</v>
      </c>
      <c r="B99" s="113"/>
      <c r="C99" s="64">
        <f>SUM(E96:E98)</f>
        <v>9.7100000000000009</v>
      </c>
      <c r="D99" s="114" t="s">
        <v>5</v>
      </c>
      <c r="E99" s="114"/>
      <c r="F99" s="63">
        <f>SUM(F96:F98)</f>
        <v>116.52</v>
      </c>
    </row>
    <row r="100" spans="1:7" ht="24" x14ac:dyDescent="0.3">
      <c r="A100" s="5" t="s">
        <v>140</v>
      </c>
      <c r="B100" s="6" t="s">
        <v>12</v>
      </c>
      <c r="C100" s="52">
        <f>SUM(C70+C79+C92+C99)</f>
        <v>284.77</v>
      </c>
      <c r="D100" s="6" t="s">
        <v>5</v>
      </c>
      <c r="E100" s="117">
        <f>SUM(F70+F79+F92+F99)</f>
        <v>3417.24</v>
      </c>
      <c r="F100" s="117"/>
      <c r="G100" s="47"/>
    </row>
    <row r="101" spans="1:7" x14ac:dyDescent="0.3">
      <c r="A101" s="118"/>
      <c r="B101" s="118"/>
      <c r="C101" s="118"/>
      <c r="D101" s="118"/>
      <c r="E101" s="118"/>
      <c r="F101" s="118"/>
    </row>
    <row r="102" spans="1:7" ht="13.8" x14ac:dyDescent="0.3">
      <c r="A102" s="115" t="s">
        <v>141</v>
      </c>
      <c r="B102" s="115"/>
      <c r="C102" s="115"/>
      <c r="D102" s="115"/>
      <c r="E102" s="115"/>
      <c r="F102" s="115"/>
      <c r="G102" s="42"/>
    </row>
    <row r="103" spans="1:7" x14ac:dyDescent="0.3">
      <c r="A103" s="119" t="s">
        <v>141</v>
      </c>
      <c r="B103" s="119" t="s">
        <v>31</v>
      </c>
      <c r="C103" s="120" t="s">
        <v>12</v>
      </c>
      <c r="D103" s="120"/>
      <c r="E103" s="120" t="s">
        <v>3</v>
      </c>
      <c r="F103" s="120"/>
    </row>
    <row r="104" spans="1:7" ht="12" customHeight="1" x14ac:dyDescent="0.3">
      <c r="A104" s="121" t="s">
        <v>145</v>
      </c>
      <c r="B104" s="121"/>
      <c r="C104" s="122">
        <f>SUM(D6,C35,C45,C54,C100)</f>
        <v>4020.25</v>
      </c>
      <c r="D104" s="122"/>
      <c r="E104" s="122">
        <f>C104*12</f>
        <v>48243</v>
      </c>
      <c r="F104" s="122"/>
    </row>
    <row r="105" spans="1:7" ht="12" customHeight="1" x14ac:dyDescent="0.3">
      <c r="A105" s="121"/>
      <c r="B105" s="121"/>
      <c r="C105" s="122"/>
      <c r="D105" s="122"/>
      <c r="E105" s="122"/>
      <c r="F105" s="122"/>
    </row>
    <row r="106" spans="1:7" ht="13.8" x14ac:dyDescent="0.3">
      <c r="A106" s="33" t="s">
        <v>40</v>
      </c>
      <c r="B106" s="40">
        <v>0.03</v>
      </c>
      <c r="C106" s="124">
        <f>C104*B106</f>
        <v>120.61</v>
      </c>
      <c r="D106" s="124"/>
      <c r="E106" s="124">
        <f>C106*12</f>
        <v>1447.32</v>
      </c>
      <c r="F106" s="124"/>
      <c r="G106" s="42"/>
    </row>
    <row r="107" spans="1:7" ht="12" customHeight="1" x14ac:dyDescent="0.3">
      <c r="A107" s="125" t="s">
        <v>102</v>
      </c>
      <c r="B107" s="125"/>
      <c r="C107" s="122">
        <f>C104+C106</f>
        <v>4140.8599999999997</v>
      </c>
      <c r="D107" s="122"/>
      <c r="E107" s="122">
        <f>E104+E106</f>
        <v>49690.32</v>
      </c>
      <c r="F107" s="122"/>
    </row>
    <row r="108" spans="1:7" ht="12" customHeight="1" x14ac:dyDescent="0.3">
      <c r="A108" s="125"/>
      <c r="B108" s="125"/>
      <c r="C108" s="122"/>
      <c r="D108" s="122"/>
      <c r="E108" s="122"/>
      <c r="F108" s="122"/>
    </row>
    <row r="109" spans="1:7" ht="13.8" x14ac:dyDescent="0.3">
      <c r="A109" s="33" t="s">
        <v>32</v>
      </c>
      <c r="B109" s="40">
        <v>6.7900000000000002E-2</v>
      </c>
      <c r="C109" s="124">
        <f>C107*B109</f>
        <v>281.16000000000003</v>
      </c>
      <c r="D109" s="124"/>
      <c r="E109" s="124">
        <f>C109*12</f>
        <v>3373.92</v>
      </c>
      <c r="F109" s="124"/>
      <c r="G109" s="42"/>
    </row>
    <row r="110" spans="1:7" x14ac:dyDescent="0.3">
      <c r="A110" s="126" t="s">
        <v>33</v>
      </c>
      <c r="B110" s="126"/>
      <c r="C110" s="126"/>
      <c r="D110" s="126"/>
      <c r="E110" s="34"/>
      <c r="F110" s="35"/>
    </row>
    <row r="111" spans="1:7" x14ac:dyDescent="0.3">
      <c r="A111" s="121" t="s">
        <v>34</v>
      </c>
      <c r="B111" s="121"/>
      <c r="C111" s="127">
        <f>C109+C106+C104</f>
        <v>4422.0200000000004</v>
      </c>
      <c r="D111" s="127"/>
      <c r="E111" s="127">
        <f>E109+E106+E104</f>
        <v>53064.24</v>
      </c>
      <c r="F111" s="127"/>
    </row>
    <row r="112" spans="1:7" ht="12.75" customHeight="1" x14ac:dyDescent="0.3">
      <c r="A112" s="128" t="s">
        <v>35</v>
      </c>
      <c r="B112" s="129"/>
      <c r="C112" s="129"/>
      <c r="D112" s="129"/>
      <c r="E112" s="129"/>
      <c r="F112" s="130"/>
    </row>
    <row r="113" spans="1:8" ht="13.8" x14ac:dyDescent="0.3">
      <c r="A113" s="36" t="s">
        <v>36</v>
      </c>
      <c r="B113" s="36"/>
      <c r="C113" s="123" t="s">
        <v>12</v>
      </c>
      <c r="D113" s="123"/>
      <c r="E113" s="123" t="s">
        <v>3</v>
      </c>
      <c r="F113" s="123"/>
      <c r="G113" s="42"/>
    </row>
    <row r="114" spans="1:8" ht="13.8" x14ac:dyDescent="0.3">
      <c r="A114" s="37" t="s">
        <v>37</v>
      </c>
      <c r="B114" s="40">
        <v>7.5999999999999998E-2</v>
      </c>
      <c r="C114" s="124">
        <f>($C$111)*B114/(1-($B$117))</f>
        <v>391.92</v>
      </c>
      <c r="D114" s="124"/>
      <c r="E114" s="124">
        <f>C114*12</f>
        <v>4703.04</v>
      </c>
      <c r="F114" s="124"/>
      <c r="G114" s="42"/>
    </row>
    <row r="115" spans="1:8" ht="13.8" x14ac:dyDescent="0.3">
      <c r="A115" s="37" t="s">
        <v>38</v>
      </c>
      <c r="B115" s="40">
        <v>1.6500000000000001E-2</v>
      </c>
      <c r="C115" s="124">
        <f t="shared" ref="C115:C116" si="16">($C$111)*B115/(1-($B$117))</f>
        <v>85.09</v>
      </c>
      <c r="D115" s="124"/>
      <c r="E115" s="124">
        <f t="shared" ref="E115:E116" si="17">C115*12</f>
        <v>1021.08</v>
      </c>
      <c r="F115" s="124"/>
      <c r="G115" s="42"/>
    </row>
    <row r="116" spans="1:8" ht="13.8" x14ac:dyDescent="0.3">
      <c r="A116" s="37" t="s">
        <v>41</v>
      </c>
      <c r="B116" s="40">
        <v>0.05</v>
      </c>
      <c r="C116" s="124">
        <f t="shared" si="16"/>
        <v>257.83999999999997</v>
      </c>
      <c r="D116" s="124"/>
      <c r="E116" s="124">
        <f t="shared" si="17"/>
        <v>3094.08</v>
      </c>
      <c r="F116" s="124"/>
      <c r="G116" s="42"/>
    </row>
    <row r="117" spans="1:8" x14ac:dyDescent="0.3">
      <c r="A117" s="38" t="s">
        <v>39</v>
      </c>
      <c r="B117" s="39">
        <f>SUM(B114:B116)</f>
        <v>0.14249999999999999</v>
      </c>
      <c r="C117" s="124">
        <f>SUM(C114:D116)</f>
        <v>734.85</v>
      </c>
      <c r="D117" s="124"/>
      <c r="E117" s="135">
        <f>SUM(E114:F116)</f>
        <v>8818.2000000000007</v>
      </c>
      <c r="F117" s="136"/>
    </row>
    <row r="118" spans="1:8" x14ac:dyDescent="0.3">
      <c r="A118" s="137" t="s">
        <v>142</v>
      </c>
      <c r="B118" s="137"/>
      <c r="C118" s="131">
        <f>C106+C109+C117</f>
        <v>1136.6199999999999</v>
      </c>
      <c r="D118" s="131"/>
      <c r="E118" s="131">
        <f>C118*12</f>
        <v>13639.44</v>
      </c>
      <c r="F118" s="131"/>
    </row>
    <row r="119" spans="1:8" x14ac:dyDescent="0.3">
      <c r="A119" s="132"/>
      <c r="B119" s="133"/>
      <c r="C119" s="133"/>
      <c r="D119" s="133"/>
      <c r="E119" s="133"/>
      <c r="F119" s="134"/>
    </row>
    <row r="120" spans="1:8" ht="14.4" customHeight="1" x14ac:dyDescent="0.3">
      <c r="A120" s="139" t="s">
        <v>42</v>
      </c>
      <c r="B120" s="142" t="s">
        <v>12</v>
      </c>
      <c r="C120" s="142"/>
      <c r="D120" s="143" t="s">
        <v>5</v>
      </c>
      <c r="E120" s="144"/>
      <c r="F120" s="145"/>
    </row>
    <row r="121" spans="1:8" x14ac:dyDescent="0.3">
      <c r="A121" s="140"/>
      <c r="B121" s="81" t="s">
        <v>6</v>
      </c>
      <c r="C121" s="31">
        <f>D6</f>
        <v>1603.64</v>
      </c>
      <c r="D121" s="30" t="s">
        <v>6</v>
      </c>
      <c r="E121" s="146">
        <f>E6</f>
        <v>19243.68</v>
      </c>
      <c r="F121" s="147"/>
      <c r="G121" s="47"/>
      <c r="H121" s="48"/>
    </row>
    <row r="122" spans="1:8" x14ac:dyDescent="0.3">
      <c r="A122" s="140"/>
      <c r="B122" s="81" t="s">
        <v>7</v>
      </c>
      <c r="C122" s="31">
        <f>C35</f>
        <v>1930.01</v>
      </c>
      <c r="D122" s="30" t="s">
        <v>7</v>
      </c>
      <c r="E122" s="146">
        <f>D35</f>
        <v>23160.12</v>
      </c>
      <c r="F122" s="147"/>
      <c r="G122" s="47"/>
      <c r="H122" s="48"/>
    </row>
    <row r="123" spans="1:8" x14ac:dyDescent="0.3">
      <c r="A123" s="140"/>
      <c r="B123" s="81" t="s">
        <v>8</v>
      </c>
      <c r="C123" s="31">
        <f>C45</f>
        <v>51.26</v>
      </c>
      <c r="D123" s="30" t="s">
        <v>8</v>
      </c>
      <c r="E123" s="146">
        <f>D45</f>
        <v>615.12</v>
      </c>
      <c r="F123" s="147"/>
      <c r="G123" s="47"/>
      <c r="H123" s="48"/>
    </row>
    <row r="124" spans="1:8" x14ac:dyDescent="0.3">
      <c r="A124" s="140"/>
      <c r="B124" s="81" t="s">
        <v>9</v>
      </c>
      <c r="C124" s="31">
        <f>C54</f>
        <v>150.57</v>
      </c>
      <c r="D124" s="30" t="s">
        <v>9</v>
      </c>
      <c r="E124" s="146">
        <f>D54</f>
        <v>1806.84</v>
      </c>
      <c r="F124" s="147"/>
      <c r="G124" s="47"/>
      <c r="H124" s="48"/>
    </row>
    <row r="125" spans="1:8" x14ac:dyDescent="0.3">
      <c r="A125" s="140"/>
      <c r="B125" s="81" t="s">
        <v>143</v>
      </c>
      <c r="C125" s="31">
        <f>C100</f>
        <v>284.77</v>
      </c>
      <c r="D125" s="30" t="s">
        <v>143</v>
      </c>
      <c r="E125" s="146">
        <f>E100</f>
        <v>3417.24</v>
      </c>
      <c r="F125" s="147"/>
      <c r="G125" s="47"/>
      <c r="H125" s="48"/>
    </row>
    <row r="126" spans="1:8" x14ac:dyDescent="0.3">
      <c r="A126" s="140"/>
      <c r="B126" s="81" t="s">
        <v>144</v>
      </c>
      <c r="C126" s="31">
        <f>C118</f>
        <v>1136.6199999999999</v>
      </c>
      <c r="D126" s="30" t="s">
        <v>144</v>
      </c>
      <c r="E126" s="146">
        <f>E118</f>
        <v>13639.44</v>
      </c>
      <c r="F126" s="147"/>
      <c r="G126" s="47"/>
      <c r="H126" s="48"/>
    </row>
    <row r="127" spans="1:8" x14ac:dyDescent="0.3">
      <c r="A127" s="141"/>
      <c r="B127" s="29" t="s">
        <v>12</v>
      </c>
      <c r="C127" s="32">
        <f>SUM(C121:C126)</f>
        <v>5156.87</v>
      </c>
      <c r="D127" s="29" t="s">
        <v>30</v>
      </c>
      <c r="E127" s="148">
        <f>SUM(E121:E126)</f>
        <v>61882.44</v>
      </c>
      <c r="F127" s="149"/>
    </row>
    <row r="128" spans="1:8" ht="14.4" hidden="1" customHeight="1" x14ac:dyDescent="0.3">
      <c r="A128" s="138" t="s">
        <v>10</v>
      </c>
      <c r="B128" s="138"/>
      <c r="C128" s="138" t="s">
        <v>11</v>
      </c>
      <c r="D128" s="138"/>
      <c r="E128" s="138"/>
      <c r="F128" s="138"/>
    </row>
    <row r="129" spans="1:11" hidden="1" x14ac:dyDescent="0.3">
      <c r="A129" s="138"/>
      <c r="B129" s="138"/>
      <c r="C129" s="138"/>
      <c r="D129" s="138"/>
      <c r="E129" s="138"/>
      <c r="F129" s="138"/>
    </row>
    <row r="130" spans="1:11" ht="12" hidden="1" customHeight="1" x14ac:dyDescent="0.3">
      <c r="A130" s="138"/>
      <c r="B130" s="138"/>
      <c r="C130" s="138"/>
      <c r="D130" s="138"/>
      <c r="E130" s="138"/>
      <c r="F130" s="138"/>
    </row>
    <row r="131" spans="1:11" x14ac:dyDescent="0.3">
      <c r="K131" s="11"/>
    </row>
  </sheetData>
  <mergeCells count="70">
    <mergeCell ref="A128:B130"/>
    <mergeCell ref="C128:F130"/>
    <mergeCell ref="A120:A127"/>
    <mergeCell ref="B120:C120"/>
    <mergeCell ref="D120:F120"/>
    <mergeCell ref="E121:F121"/>
    <mergeCell ref="E122:F122"/>
    <mergeCell ref="E123:F123"/>
    <mergeCell ref="E124:F124"/>
    <mergeCell ref="E127:F127"/>
    <mergeCell ref="E125:F125"/>
    <mergeCell ref="E126:F126"/>
    <mergeCell ref="E118:F118"/>
    <mergeCell ref="A119:F119"/>
    <mergeCell ref="C114:D114"/>
    <mergeCell ref="E114:F114"/>
    <mergeCell ref="C115:D115"/>
    <mergeCell ref="E115:F115"/>
    <mergeCell ref="C116:D116"/>
    <mergeCell ref="E116:F116"/>
    <mergeCell ref="C117:D117"/>
    <mergeCell ref="E117:F117"/>
    <mergeCell ref="A118:B118"/>
    <mergeCell ref="C118:D118"/>
    <mergeCell ref="C113:D113"/>
    <mergeCell ref="E113:F113"/>
    <mergeCell ref="C106:D106"/>
    <mergeCell ref="E106:F106"/>
    <mergeCell ref="A107:B108"/>
    <mergeCell ref="C107:D108"/>
    <mergeCell ref="E107:F108"/>
    <mergeCell ref="C109:D109"/>
    <mergeCell ref="E109:F109"/>
    <mergeCell ref="A110:D110"/>
    <mergeCell ref="A111:B111"/>
    <mergeCell ref="C111:D111"/>
    <mergeCell ref="E111:F111"/>
    <mergeCell ref="A112:F112"/>
    <mergeCell ref="A103:B103"/>
    <mergeCell ref="C103:D103"/>
    <mergeCell ref="E103:F103"/>
    <mergeCell ref="A104:B105"/>
    <mergeCell ref="C104:D105"/>
    <mergeCell ref="E104:F105"/>
    <mergeCell ref="A102:F102"/>
    <mergeCell ref="A73:F73"/>
    <mergeCell ref="A79:B79"/>
    <mergeCell ref="D79:E79"/>
    <mergeCell ref="A82:F82"/>
    <mergeCell ref="A92:B92"/>
    <mergeCell ref="D92:E92"/>
    <mergeCell ref="A95:F95"/>
    <mergeCell ref="A99:B99"/>
    <mergeCell ref="D99:E99"/>
    <mergeCell ref="E100:F100"/>
    <mergeCell ref="A101:F101"/>
    <mergeCell ref="A37:D37"/>
    <mergeCell ref="A56:F56"/>
    <mergeCell ref="A58:F58"/>
    <mergeCell ref="A70:B70"/>
    <mergeCell ref="D70:E70"/>
    <mergeCell ref="A47:D47"/>
    <mergeCell ref="A35:B35"/>
    <mergeCell ref="A1:E1"/>
    <mergeCell ref="A3:E3"/>
    <mergeCell ref="A6:C6"/>
    <mergeCell ref="A7:E7"/>
    <mergeCell ref="A8:D8"/>
    <mergeCell ref="A2:E2"/>
    <mergeCell ref="A9:D9"/>
  </mergeCells>
  <phoneticPr fontId="16" type="noConversion"/>
  <hyperlinks>
    <hyperlink ref="D72" r:id="rId1" xr:uid="{A082274B-6193-4D1F-93EE-DA3BE720B3B4}"/>
    <hyperlink ref="D81" r:id="rId2" xr:uid="{04CEC096-8BAA-4F0D-B788-84FD6416C56B}"/>
    <hyperlink ref="D94" r:id="rId3" xr:uid="{6F62231B-B23F-48F3-81A9-F2F4A6A19034}"/>
  </hyperlinks>
  <pageMargins left="0.25" right="0.25" top="0.75" bottom="0.75" header="0.3" footer="0.3"/>
  <pageSetup paperSize="9" scale="42" fitToHeight="2" orientation="portrait" r:id="rId4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4F2AB-94C2-47E3-AB97-B229BDEE2D59}">
  <sheetPr>
    <pageSetUpPr fitToPage="1"/>
  </sheetPr>
  <dimension ref="A1:S103"/>
  <sheetViews>
    <sheetView tabSelected="1" workbookViewId="0">
      <selection activeCell="A3" sqref="A3:E3"/>
    </sheetView>
  </sheetViews>
  <sheetFormatPr defaultColWidth="8.88671875" defaultRowHeight="12" x14ac:dyDescent="0.3"/>
  <cols>
    <col min="1" max="1" width="45.109375" style="1" customWidth="1"/>
    <col min="2" max="3" width="12" style="1" customWidth="1"/>
    <col min="4" max="4" width="14" style="1" customWidth="1"/>
    <col min="5" max="5" width="13.109375" style="1" customWidth="1"/>
    <col min="6" max="6" width="15.109375" style="1" customWidth="1"/>
    <col min="7" max="7" width="15" style="1" customWidth="1"/>
    <col min="8" max="9" width="9.109375" style="1" bestFit="1" customWidth="1"/>
    <col min="10" max="12" width="8.88671875" style="1"/>
    <col min="13" max="13" width="10" style="1" bestFit="1" customWidth="1"/>
    <col min="14" max="16384" width="8.88671875" style="1"/>
  </cols>
  <sheetData>
    <row r="1" spans="1:16" ht="27.75" customHeight="1" x14ac:dyDescent="0.3">
      <c r="A1" s="96" t="s">
        <v>175</v>
      </c>
      <c r="B1" s="97"/>
      <c r="C1" s="97"/>
      <c r="D1" s="97"/>
      <c r="E1" s="98"/>
    </row>
    <row r="2" spans="1:16" ht="27.75" customHeight="1" x14ac:dyDescent="0.3">
      <c r="A2" s="96" t="str">
        <f>UPPER("EXECUÇÃO DE SERVIÇOS GERAIS EM DIVERSOS ESPAÇOS PÚBLICOS MUNICIPAIS.")</f>
        <v>EXECUÇÃO DE SERVIÇOS GERAIS EM DIVERSOS ESPAÇOS PÚBLICOS MUNICIPAIS.</v>
      </c>
      <c r="B2" s="97"/>
      <c r="C2" s="97"/>
      <c r="D2" s="97"/>
      <c r="E2" s="98"/>
    </row>
    <row r="3" spans="1:16" x14ac:dyDescent="0.3">
      <c r="A3" s="99" t="s">
        <v>18</v>
      </c>
      <c r="B3" s="99"/>
      <c r="C3" s="99"/>
      <c r="D3" s="99"/>
      <c r="E3" s="99"/>
    </row>
    <row r="4" spans="1:16" ht="24" x14ac:dyDescent="0.3">
      <c r="A4" s="13" t="s">
        <v>129</v>
      </c>
      <c r="B4" s="20" t="s">
        <v>80</v>
      </c>
      <c r="C4" s="20" t="s">
        <v>0</v>
      </c>
      <c r="D4" s="20" t="s">
        <v>12</v>
      </c>
      <c r="E4" s="20" t="s">
        <v>3</v>
      </c>
    </row>
    <row r="5" spans="1:16" x14ac:dyDescent="0.3">
      <c r="A5" s="7" t="s">
        <v>164</v>
      </c>
      <c r="B5" s="8">
        <v>1764</v>
      </c>
      <c r="C5" s="12">
        <v>2</v>
      </c>
      <c r="D5" s="10">
        <f>C5*B5</f>
        <v>3528</v>
      </c>
      <c r="E5" s="10">
        <f t="shared" ref="E5" si="0">D5*12</f>
        <v>42336</v>
      </c>
    </row>
    <row r="6" spans="1:16" x14ac:dyDescent="0.3">
      <c r="A6" s="100" t="s">
        <v>94</v>
      </c>
      <c r="B6" s="101"/>
      <c r="C6" s="102"/>
      <c r="D6" s="22">
        <f>SUM(D5:D5)</f>
        <v>3528</v>
      </c>
      <c r="E6" s="22">
        <f>SUM(E5:E5)</f>
        <v>42336</v>
      </c>
    </row>
    <row r="7" spans="1:16" ht="15" customHeight="1" x14ac:dyDescent="0.3">
      <c r="A7" s="103" t="s">
        <v>130</v>
      </c>
      <c r="B7" s="103"/>
      <c r="C7" s="103"/>
      <c r="D7" s="103"/>
      <c r="E7" s="103"/>
    </row>
    <row r="8" spans="1:16" x14ac:dyDescent="0.3">
      <c r="A8" s="104"/>
      <c r="B8" s="105"/>
      <c r="C8" s="105"/>
      <c r="D8" s="105"/>
      <c r="E8" s="57"/>
    </row>
    <row r="9" spans="1:16" x14ac:dyDescent="0.3">
      <c r="A9" s="103" t="s">
        <v>122</v>
      </c>
      <c r="B9" s="103"/>
      <c r="C9" s="103"/>
      <c r="D9" s="103"/>
      <c r="E9" s="57"/>
    </row>
    <row r="10" spans="1:16" ht="25.5" customHeight="1" x14ac:dyDescent="0.3">
      <c r="A10" s="13" t="s">
        <v>123</v>
      </c>
      <c r="B10" s="20" t="s">
        <v>2</v>
      </c>
      <c r="C10" s="20" t="s">
        <v>12</v>
      </c>
      <c r="D10" s="20" t="s">
        <v>3</v>
      </c>
      <c r="E10" s="45"/>
    </row>
    <row r="11" spans="1:16" ht="13.8" x14ac:dyDescent="0.3">
      <c r="A11" s="7" t="s">
        <v>14</v>
      </c>
      <c r="B11" s="9">
        <v>8.3299999999999999E-2</v>
      </c>
      <c r="C11" s="10">
        <f>B11*$D$6</f>
        <v>293.88</v>
      </c>
      <c r="D11" s="10">
        <f>B11*$E$6</f>
        <v>3526.59</v>
      </c>
      <c r="E11" s="58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</row>
    <row r="12" spans="1:16" ht="36" x14ac:dyDescent="0.3">
      <c r="A12" s="7" t="s">
        <v>104</v>
      </c>
      <c r="B12" s="9">
        <v>2.7799999999999998E-2</v>
      </c>
      <c r="C12" s="10">
        <f>B12*$D$6</f>
        <v>98.08</v>
      </c>
      <c r="D12" s="10">
        <f>B12*$E$6</f>
        <v>1176.94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</row>
    <row r="13" spans="1:16" x14ac:dyDescent="0.3">
      <c r="A13" s="20" t="s">
        <v>125</v>
      </c>
      <c r="B13" s="21">
        <f>SUM(B11:B12)</f>
        <v>0.1111</v>
      </c>
      <c r="C13" s="22">
        <f>SUM(C11:C12)</f>
        <v>391.96</v>
      </c>
      <c r="D13" s="22">
        <f>C13*12</f>
        <v>4703.5200000000004</v>
      </c>
      <c r="E13" s="45"/>
      <c r="F13" s="45"/>
    </row>
    <row r="14" spans="1:16" x14ac:dyDescent="0.3">
      <c r="A14" s="56"/>
      <c r="B14" s="56"/>
      <c r="C14" s="56"/>
      <c r="D14" s="59"/>
      <c r="E14" s="57"/>
      <c r="F14" s="57"/>
    </row>
    <row r="15" spans="1:16" ht="12.75" customHeight="1" x14ac:dyDescent="0.3">
      <c r="A15" s="13" t="s">
        <v>124</v>
      </c>
      <c r="B15" s="20" t="s">
        <v>2</v>
      </c>
      <c r="C15" s="20" t="s">
        <v>12</v>
      </c>
      <c r="D15" s="20" t="s">
        <v>3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</row>
    <row r="16" spans="1:16" ht="13.8" x14ac:dyDescent="0.3">
      <c r="A16" s="7" t="s">
        <v>15</v>
      </c>
      <c r="B16" s="9">
        <v>0.2</v>
      </c>
      <c r="C16" s="10">
        <f>B16*($D$6+$C$13)</f>
        <v>783.99</v>
      </c>
      <c r="D16" s="10">
        <f>C16*12</f>
        <v>9407.8799999999992</v>
      </c>
      <c r="E16" s="58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</row>
    <row r="17" spans="1:19" ht="12.75" customHeight="1" x14ac:dyDescent="0.3">
      <c r="A17" s="7" t="s">
        <v>45</v>
      </c>
      <c r="B17" s="9">
        <v>2.5000000000000001E-2</v>
      </c>
      <c r="C17" s="10">
        <f t="shared" ref="C17:C23" si="1">B17*($D$6+$C$13)</f>
        <v>98</v>
      </c>
      <c r="D17" s="10">
        <f t="shared" ref="D17:D23" si="2">C17*12</f>
        <v>1176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</row>
    <row r="18" spans="1:19" ht="13.8" x14ac:dyDescent="0.3">
      <c r="A18" s="7" t="s">
        <v>46</v>
      </c>
      <c r="B18" s="9">
        <v>0.03</v>
      </c>
      <c r="C18" s="10">
        <f t="shared" si="1"/>
        <v>117.6</v>
      </c>
      <c r="D18" s="10">
        <f t="shared" si="2"/>
        <v>1411.2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</row>
    <row r="19" spans="1:19" ht="13.8" x14ac:dyDescent="0.3">
      <c r="A19" s="7" t="s">
        <v>47</v>
      </c>
      <c r="B19" s="9">
        <v>1.4999999999999999E-2</v>
      </c>
      <c r="C19" s="10">
        <f t="shared" si="1"/>
        <v>58.8</v>
      </c>
      <c r="D19" s="10">
        <f t="shared" si="2"/>
        <v>705.6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</row>
    <row r="20" spans="1:19" ht="13.8" x14ac:dyDescent="0.3">
      <c r="A20" s="7" t="s">
        <v>48</v>
      </c>
      <c r="B20" s="9">
        <v>0.01</v>
      </c>
      <c r="C20" s="10">
        <f t="shared" si="1"/>
        <v>39.200000000000003</v>
      </c>
      <c r="D20" s="10">
        <f t="shared" si="2"/>
        <v>470.4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</row>
    <row r="21" spans="1:19" ht="12.75" customHeight="1" x14ac:dyDescent="0.3">
      <c r="A21" s="7" t="s">
        <v>49</v>
      </c>
      <c r="B21" s="9">
        <v>6.0000000000000001E-3</v>
      </c>
      <c r="C21" s="10">
        <f t="shared" si="1"/>
        <v>23.52</v>
      </c>
      <c r="D21" s="10">
        <f t="shared" si="2"/>
        <v>282.24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</row>
    <row r="22" spans="1:19" ht="12.75" customHeight="1" x14ac:dyDescent="0.3">
      <c r="A22" s="7" t="s">
        <v>50</v>
      </c>
      <c r="B22" s="9">
        <v>2E-3</v>
      </c>
      <c r="C22" s="10">
        <f t="shared" si="1"/>
        <v>7.84</v>
      </c>
      <c r="D22" s="10">
        <f t="shared" si="2"/>
        <v>94.08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</row>
    <row r="23" spans="1:19" ht="12.75" customHeight="1" x14ac:dyDescent="0.3">
      <c r="A23" s="7" t="s">
        <v>51</v>
      </c>
      <c r="B23" s="9">
        <v>0.08</v>
      </c>
      <c r="C23" s="10">
        <f t="shared" si="1"/>
        <v>313.60000000000002</v>
      </c>
      <c r="D23" s="10">
        <f t="shared" si="2"/>
        <v>3763.2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</row>
    <row r="24" spans="1:19" x14ac:dyDescent="0.3">
      <c r="A24" s="20" t="s">
        <v>126</v>
      </c>
      <c r="B24" s="21">
        <f>SUM(B16:B23)</f>
        <v>0.36799999999999999</v>
      </c>
      <c r="C24" s="22">
        <f>SUM(C16:C23)</f>
        <v>1442.55</v>
      </c>
      <c r="D24" s="22">
        <f>SUM(D16:D23)</f>
        <v>17310.599999999999</v>
      </c>
      <c r="E24" s="45"/>
      <c r="F24" s="45"/>
    </row>
    <row r="25" spans="1:19" x14ac:dyDescent="0.3">
      <c r="A25" s="57"/>
      <c r="B25" s="57"/>
      <c r="C25" s="57"/>
      <c r="D25" s="57"/>
      <c r="E25" s="57"/>
      <c r="F25" s="57"/>
    </row>
    <row r="26" spans="1:19" ht="21.75" customHeight="1" x14ac:dyDescent="0.3">
      <c r="A26" s="13" t="s">
        <v>127</v>
      </c>
      <c r="B26" s="20" t="s">
        <v>16</v>
      </c>
      <c r="C26" s="20" t="s">
        <v>12</v>
      </c>
      <c r="D26" s="20" t="s">
        <v>3</v>
      </c>
      <c r="E26" s="46"/>
    </row>
    <row r="27" spans="1:19" ht="24" x14ac:dyDescent="0.3">
      <c r="A27" s="7" t="s">
        <v>121</v>
      </c>
      <c r="B27" s="73">
        <f>(3.8*22*2)-B5*0.06</f>
        <v>61.36</v>
      </c>
      <c r="C27" s="10">
        <f>B27*(SUM($C$5:$C$5))</f>
        <v>122.72</v>
      </c>
      <c r="D27" s="10">
        <f>C27*12</f>
        <v>1472.64</v>
      </c>
      <c r="E27" s="46"/>
    </row>
    <row r="28" spans="1:19" ht="13.8" x14ac:dyDescent="0.3">
      <c r="A28" s="7" t="s">
        <v>13</v>
      </c>
      <c r="B28" s="73">
        <f>805*80%</f>
        <v>644</v>
      </c>
      <c r="C28" s="10">
        <f>B28*(SUM($C$5:$C$5))</f>
        <v>1288</v>
      </c>
      <c r="D28" s="10">
        <f t="shared" ref="D28:D33" si="3">C28*12</f>
        <v>15456</v>
      </c>
      <c r="E28" s="46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</row>
    <row r="29" spans="1:19" ht="13.8" x14ac:dyDescent="0.3">
      <c r="A29" s="7" t="s">
        <v>17</v>
      </c>
      <c r="B29" s="73">
        <v>0</v>
      </c>
      <c r="C29" s="10">
        <f>B29*(SUM($C$5:$C$5))</f>
        <v>0</v>
      </c>
      <c r="D29" s="10">
        <f t="shared" si="3"/>
        <v>0</v>
      </c>
      <c r="E29" s="46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</row>
    <row r="30" spans="1:19" ht="13.8" x14ac:dyDescent="0.3">
      <c r="A30" s="7" t="s">
        <v>114</v>
      </c>
      <c r="B30" s="73">
        <v>87.5</v>
      </c>
      <c r="C30" s="10">
        <v>87.5</v>
      </c>
      <c r="D30" s="10">
        <f t="shared" si="3"/>
        <v>1050</v>
      </c>
      <c r="E30" s="46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</row>
    <row r="31" spans="1:19" ht="13.8" x14ac:dyDescent="0.3">
      <c r="A31" s="7" t="s">
        <v>115</v>
      </c>
      <c r="B31" s="73">
        <v>28</v>
      </c>
      <c r="C31" s="10">
        <v>28</v>
      </c>
      <c r="D31" s="10">
        <f t="shared" si="3"/>
        <v>336</v>
      </c>
      <c r="E31" s="46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</row>
    <row r="32" spans="1:19" ht="13.8" x14ac:dyDescent="0.3">
      <c r="A32" s="74" t="s">
        <v>116</v>
      </c>
      <c r="B32" s="75">
        <v>28</v>
      </c>
      <c r="C32" s="76">
        <v>28</v>
      </c>
      <c r="D32" s="10">
        <f t="shared" si="3"/>
        <v>336</v>
      </c>
      <c r="E32" s="46"/>
      <c r="F32" s="45"/>
      <c r="G32" s="41"/>
      <c r="H32" s="41"/>
      <c r="I32" s="43"/>
      <c r="J32" s="41"/>
      <c r="K32" s="41"/>
      <c r="L32" s="41"/>
      <c r="M32" s="41"/>
      <c r="N32" s="41"/>
      <c r="O32" s="41"/>
      <c r="P32" s="41"/>
      <c r="Q32" s="41"/>
      <c r="R32" s="41"/>
      <c r="S32" s="41"/>
    </row>
    <row r="33" spans="1:19" ht="13.8" x14ac:dyDescent="0.3">
      <c r="A33" s="77" t="s">
        <v>117</v>
      </c>
      <c r="B33" s="78">
        <f>(805*80%)</f>
        <v>644</v>
      </c>
      <c r="C33" s="76">
        <f>B33/12</f>
        <v>53.67</v>
      </c>
      <c r="D33" s="10">
        <f t="shared" si="3"/>
        <v>644.04</v>
      </c>
      <c r="E33" s="46"/>
      <c r="F33" s="45"/>
      <c r="G33" s="41"/>
      <c r="H33" s="41"/>
      <c r="I33" s="43"/>
      <c r="J33" s="41"/>
      <c r="K33" s="41"/>
      <c r="L33" s="41"/>
      <c r="M33" s="41"/>
      <c r="N33" s="41"/>
      <c r="O33" s="41"/>
      <c r="P33" s="41"/>
      <c r="Q33" s="41"/>
      <c r="R33" s="41"/>
      <c r="S33" s="41"/>
    </row>
    <row r="34" spans="1:19" ht="14.25" customHeight="1" x14ac:dyDescent="0.3">
      <c r="A34" s="79" t="s">
        <v>128</v>
      </c>
      <c r="B34" s="80">
        <f>SUM(B27:B33)</f>
        <v>1492.86</v>
      </c>
      <c r="C34" s="80">
        <f>SUM(C27:C33)</f>
        <v>1607.89</v>
      </c>
      <c r="D34" s="80">
        <f>SUM(D27:D33)</f>
        <v>19294.68</v>
      </c>
      <c r="E34" s="45"/>
      <c r="F34" s="45"/>
    </row>
    <row r="35" spans="1:19" s="17" customFormat="1" ht="25.5" customHeight="1" x14ac:dyDescent="0.3">
      <c r="A35" s="94" t="s">
        <v>131</v>
      </c>
      <c r="B35" s="95"/>
      <c r="C35" s="51">
        <f>C13+C24+C34</f>
        <v>3442.4</v>
      </c>
      <c r="D35" s="51">
        <f>SUM(D13+D24+D34)</f>
        <v>41308.800000000003</v>
      </c>
      <c r="E35" s="45"/>
      <c r="F35" s="45"/>
    </row>
    <row r="36" spans="1:19" x14ac:dyDescent="0.3">
      <c r="A36" s="45"/>
      <c r="B36" s="45"/>
      <c r="C36" s="45"/>
      <c r="D36" s="45"/>
      <c r="E36" s="45"/>
      <c r="F36" s="45"/>
    </row>
    <row r="37" spans="1:19" ht="12" customHeight="1" x14ac:dyDescent="0.3">
      <c r="A37" s="106" t="s">
        <v>132</v>
      </c>
      <c r="B37" s="106"/>
      <c r="C37" s="106"/>
      <c r="D37" s="106"/>
      <c r="E37" s="45"/>
      <c r="F37" s="45"/>
    </row>
    <row r="38" spans="1:19" x14ac:dyDescent="0.3">
      <c r="A38" s="23" t="s">
        <v>134</v>
      </c>
      <c r="B38" s="24" t="s">
        <v>2</v>
      </c>
      <c r="C38" s="24" t="s">
        <v>12</v>
      </c>
      <c r="D38" s="24" t="s">
        <v>3</v>
      </c>
      <c r="E38" s="45"/>
      <c r="F38" s="45"/>
    </row>
    <row r="39" spans="1:19" ht="13.8" x14ac:dyDescent="0.3">
      <c r="A39" s="15" t="s">
        <v>19</v>
      </c>
      <c r="B39" s="18">
        <v>4.1999999999999997E-3</v>
      </c>
      <c r="C39" s="16">
        <f>B39*$D$6</f>
        <v>14.82</v>
      </c>
      <c r="D39" s="16">
        <f>C39*12</f>
        <v>177.84</v>
      </c>
      <c r="E39" s="42"/>
    </row>
    <row r="40" spans="1:19" ht="13.8" x14ac:dyDescent="0.3">
      <c r="A40" s="15" t="s">
        <v>20</v>
      </c>
      <c r="B40" s="19">
        <v>3.3E-4</v>
      </c>
      <c r="C40" s="16">
        <f t="shared" ref="C40:C44" si="4">B40*$D$6</f>
        <v>1.1599999999999999</v>
      </c>
      <c r="D40" s="16">
        <f t="shared" ref="D40:D44" si="5">C40*12</f>
        <v>13.92</v>
      </c>
      <c r="E40" s="42"/>
    </row>
    <row r="41" spans="1:19" ht="13.8" x14ac:dyDescent="0.3">
      <c r="A41" s="15" t="s">
        <v>21</v>
      </c>
      <c r="B41" s="19">
        <v>1.6000000000000001E-4</v>
      </c>
      <c r="C41" s="16">
        <f t="shared" si="4"/>
        <v>0.56000000000000005</v>
      </c>
      <c r="D41" s="16">
        <f t="shared" si="5"/>
        <v>6.72</v>
      </c>
      <c r="E41" s="42"/>
    </row>
    <row r="42" spans="1:19" ht="13.8" x14ac:dyDescent="0.3">
      <c r="A42" s="15" t="s">
        <v>22</v>
      </c>
      <c r="B42" s="18">
        <v>1.9400000000000001E-2</v>
      </c>
      <c r="C42" s="16">
        <f t="shared" si="4"/>
        <v>68.44</v>
      </c>
      <c r="D42" s="16">
        <f t="shared" si="5"/>
        <v>821.28</v>
      </c>
      <c r="E42" s="42"/>
    </row>
    <row r="43" spans="1:19" ht="13.8" x14ac:dyDescent="0.3">
      <c r="A43" s="15" t="s">
        <v>23</v>
      </c>
      <c r="B43" s="18">
        <f>B42*B24</f>
        <v>7.1000000000000004E-3</v>
      </c>
      <c r="C43" s="16">
        <f t="shared" si="4"/>
        <v>25.05</v>
      </c>
      <c r="D43" s="16">
        <f t="shared" si="5"/>
        <v>300.60000000000002</v>
      </c>
      <c r="E43" s="42"/>
    </row>
    <row r="44" spans="1:19" ht="13.8" x14ac:dyDescent="0.3">
      <c r="A44" s="15" t="s">
        <v>24</v>
      </c>
      <c r="B44" s="19">
        <v>7.6999999999999996E-4</v>
      </c>
      <c r="C44" s="16">
        <f t="shared" si="4"/>
        <v>2.72</v>
      </c>
      <c r="D44" s="16">
        <f t="shared" si="5"/>
        <v>32.64</v>
      </c>
      <c r="E44" s="42"/>
    </row>
    <row r="45" spans="1:19" ht="15.75" customHeight="1" x14ac:dyDescent="0.3">
      <c r="A45" s="24" t="s">
        <v>135</v>
      </c>
      <c r="B45" s="25">
        <f>SUM(B39:B44)</f>
        <v>3.2000000000000001E-2</v>
      </c>
      <c r="C45" s="26">
        <f>SUM(C39:C44)</f>
        <v>112.75</v>
      </c>
      <c r="D45" s="26">
        <f>SUM(D39:D44)</f>
        <v>1353</v>
      </c>
      <c r="E45" s="45"/>
      <c r="F45" s="45"/>
    </row>
    <row r="46" spans="1:19" s="17" customFormat="1" ht="15.75" customHeight="1" x14ac:dyDescent="0.3">
      <c r="A46" s="53"/>
      <c r="B46" s="54"/>
      <c r="C46" s="54"/>
      <c r="D46" s="54"/>
      <c r="E46" s="45"/>
      <c r="F46" s="45"/>
    </row>
    <row r="47" spans="1:19" s="17" customFormat="1" ht="15.75" customHeight="1" x14ac:dyDescent="0.3">
      <c r="A47" s="106" t="s">
        <v>133</v>
      </c>
      <c r="B47" s="106"/>
      <c r="C47" s="106"/>
      <c r="D47" s="106"/>
      <c r="E47" s="45"/>
      <c r="F47" s="45"/>
    </row>
    <row r="48" spans="1:19" ht="14.25" customHeight="1" x14ac:dyDescent="0.3">
      <c r="A48" s="23" t="s">
        <v>136</v>
      </c>
      <c r="B48" s="24" t="s">
        <v>2</v>
      </c>
      <c r="C48" s="24" t="s">
        <v>12</v>
      </c>
      <c r="D48" s="24" t="s">
        <v>3</v>
      </c>
      <c r="E48" s="44"/>
      <c r="F48" s="44"/>
    </row>
    <row r="49" spans="1:17" ht="13.8" x14ac:dyDescent="0.3">
      <c r="A49" s="15" t="s">
        <v>25</v>
      </c>
      <c r="B49" s="18">
        <v>8.3299999999999999E-2</v>
      </c>
      <c r="C49" s="16">
        <f>B49*$D$6</f>
        <v>293.88</v>
      </c>
      <c r="D49" s="16">
        <f>C49*12</f>
        <v>3526.56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</row>
    <row r="50" spans="1:17" ht="12.75" customHeight="1" x14ac:dyDescent="0.3">
      <c r="A50" s="15" t="s">
        <v>26</v>
      </c>
      <c r="B50" s="18">
        <v>8.0000000000000004E-4</v>
      </c>
      <c r="C50" s="16">
        <f t="shared" ref="C50:C53" si="6">B50*$D$6</f>
        <v>2.82</v>
      </c>
      <c r="D50" s="16">
        <f t="shared" ref="D50:D53" si="7">C50*12</f>
        <v>33.840000000000003</v>
      </c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</row>
    <row r="51" spans="1:17" ht="24" x14ac:dyDescent="0.3">
      <c r="A51" s="15" t="s">
        <v>27</v>
      </c>
      <c r="B51" s="18">
        <v>2.9999999999999997E-4</v>
      </c>
      <c r="C51" s="16">
        <f t="shared" si="6"/>
        <v>1.06</v>
      </c>
      <c r="D51" s="16">
        <f t="shared" si="7"/>
        <v>12.72</v>
      </c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</row>
    <row r="52" spans="1:17" ht="13.8" x14ac:dyDescent="0.3">
      <c r="A52" s="15" t="s">
        <v>28</v>
      </c>
      <c r="B52" s="18">
        <v>1.2999999999999999E-3</v>
      </c>
      <c r="C52" s="16">
        <f t="shared" si="6"/>
        <v>4.59</v>
      </c>
      <c r="D52" s="16">
        <f t="shared" si="7"/>
        <v>55.08</v>
      </c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</row>
    <row r="53" spans="1:17" ht="13.8" x14ac:dyDescent="0.3">
      <c r="A53" s="15" t="s">
        <v>29</v>
      </c>
      <c r="B53" s="18">
        <v>8.2000000000000007E-3</v>
      </c>
      <c r="C53" s="16">
        <f t="shared" si="6"/>
        <v>28.93</v>
      </c>
      <c r="D53" s="16">
        <f t="shared" si="7"/>
        <v>347.16</v>
      </c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</row>
    <row r="54" spans="1:17" x14ac:dyDescent="0.3">
      <c r="A54" s="24" t="s">
        <v>137</v>
      </c>
      <c r="B54" s="25">
        <f>SUM(B49:B53)</f>
        <v>9.3899999999999997E-2</v>
      </c>
      <c r="C54" s="26">
        <f>SUM(C49:C53)</f>
        <v>331.28</v>
      </c>
      <c r="D54" s="26">
        <f>SUM(D49:D53)</f>
        <v>3975.36</v>
      </c>
      <c r="E54" s="44"/>
      <c r="F54" s="44"/>
    </row>
    <row r="55" spans="1:17" x14ac:dyDescent="0.3">
      <c r="A55" s="53"/>
      <c r="B55" s="54"/>
      <c r="C55" s="54"/>
      <c r="D55" s="54"/>
      <c r="E55" s="55"/>
      <c r="F55" s="55"/>
    </row>
    <row r="56" spans="1:17" ht="14.4" customHeight="1" x14ac:dyDescent="0.3">
      <c r="A56" s="107" t="s">
        <v>138</v>
      </c>
      <c r="B56" s="108"/>
      <c r="C56" s="108"/>
      <c r="D56" s="108"/>
      <c r="E56" s="108"/>
      <c r="F56" s="109"/>
      <c r="G56" s="42"/>
    </row>
    <row r="57" spans="1:17" ht="24" x14ac:dyDescent="0.3">
      <c r="A57" s="27" t="s">
        <v>139</v>
      </c>
      <c r="B57" s="28" t="s">
        <v>76</v>
      </c>
      <c r="C57" s="28" t="s">
        <v>106</v>
      </c>
      <c r="D57" s="28" t="s">
        <v>1</v>
      </c>
      <c r="E57" s="28" t="s">
        <v>12</v>
      </c>
      <c r="F57" s="28" t="s">
        <v>3</v>
      </c>
    </row>
    <row r="58" spans="1:17" x14ac:dyDescent="0.3">
      <c r="A58" s="110" t="s">
        <v>90</v>
      </c>
      <c r="B58" s="111"/>
      <c r="C58" s="111"/>
      <c r="D58" s="111"/>
      <c r="E58" s="111"/>
      <c r="F58" s="112"/>
    </row>
    <row r="59" spans="1:17" x14ac:dyDescent="0.3">
      <c r="A59" s="113" t="s">
        <v>97</v>
      </c>
      <c r="B59" s="113"/>
      <c r="C59" s="64">
        <v>0</v>
      </c>
      <c r="D59" s="114" t="s">
        <v>5</v>
      </c>
      <c r="E59" s="114"/>
      <c r="F59" s="63">
        <v>0</v>
      </c>
      <c r="G59" s="47"/>
    </row>
    <row r="60" spans="1:17" x14ac:dyDescent="0.3">
      <c r="A60" s="65"/>
      <c r="B60" s="65"/>
      <c r="C60" s="44"/>
      <c r="D60" s="66"/>
      <c r="E60" s="66"/>
      <c r="F60" s="67"/>
    </row>
    <row r="61" spans="1:17" ht="36" x14ac:dyDescent="0.3">
      <c r="A61" s="28" t="s">
        <v>95</v>
      </c>
      <c r="B61" s="28" t="s">
        <v>96</v>
      </c>
      <c r="C61" s="28" t="s">
        <v>1</v>
      </c>
      <c r="D61" s="62" t="s">
        <v>4</v>
      </c>
      <c r="E61" s="28" t="s">
        <v>12</v>
      </c>
      <c r="F61" s="28" t="s">
        <v>100</v>
      </c>
    </row>
    <row r="62" spans="1:17" x14ac:dyDescent="0.3">
      <c r="A62" s="116" t="s">
        <v>91</v>
      </c>
      <c r="B62" s="116"/>
      <c r="C62" s="116"/>
      <c r="D62" s="116"/>
      <c r="E62" s="116"/>
      <c r="F62" s="116"/>
    </row>
    <row r="63" spans="1:17" x14ac:dyDescent="0.3">
      <c r="A63" s="113" t="s">
        <v>98</v>
      </c>
      <c r="B63" s="113"/>
      <c r="C63" s="64">
        <v>0</v>
      </c>
      <c r="D63" s="114" t="s">
        <v>5</v>
      </c>
      <c r="E63" s="114"/>
      <c r="F63" s="63">
        <v>0</v>
      </c>
    </row>
    <row r="64" spans="1:17" x14ac:dyDescent="0.3">
      <c r="A64" s="65"/>
      <c r="B64" s="65"/>
      <c r="C64" s="44"/>
      <c r="D64" s="66"/>
      <c r="E64" s="66"/>
      <c r="F64" s="67"/>
    </row>
    <row r="65" spans="1:7" ht="36.75" customHeight="1" x14ac:dyDescent="0.3">
      <c r="A65" s="28" t="s">
        <v>95</v>
      </c>
      <c r="B65" s="28" t="s">
        <v>96</v>
      </c>
      <c r="C65" s="28" t="s">
        <v>1</v>
      </c>
      <c r="D65" s="62" t="s">
        <v>4</v>
      </c>
      <c r="E65" s="28" t="s">
        <v>12</v>
      </c>
      <c r="F65" s="28" t="s">
        <v>100</v>
      </c>
    </row>
    <row r="66" spans="1:7" ht="16.5" customHeight="1" x14ac:dyDescent="0.3">
      <c r="A66" s="116" t="s">
        <v>92</v>
      </c>
      <c r="B66" s="116"/>
      <c r="C66" s="116"/>
      <c r="D66" s="116"/>
      <c r="E66" s="116"/>
      <c r="F66" s="116"/>
    </row>
    <row r="67" spans="1:7" x14ac:dyDescent="0.3">
      <c r="A67" s="113" t="s">
        <v>99</v>
      </c>
      <c r="B67" s="113"/>
      <c r="C67" s="64">
        <v>0</v>
      </c>
      <c r="D67" s="114" t="s">
        <v>5</v>
      </c>
      <c r="E67" s="114"/>
      <c r="F67" s="63">
        <v>0</v>
      </c>
    </row>
    <row r="68" spans="1:7" x14ac:dyDescent="0.3">
      <c r="A68" s="65"/>
      <c r="B68" s="65"/>
      <c r="C68" s="44"/>
      <c r="D68" s="66"/>
      <c r="E68" s="66"/>
      <c r="F68" s="67"/>
    </row>
    <row r="69" spans="1:7" ht="36" x14ac:dyDescent="0.3">
      <c r="A69" s="28" t="s">
        <v>95</v>
      </c>
      <c r="B69" s="28" t="s">
        <v>96</v>
      </c>
      <c r="C69" s="28" t="s">
        <v>1</v>
      </c>
      <c r="D69" s="62" t="s">
        <v>4</v>
      </c>
      <c r="E69" s="28" t="s">
        <v>12</v>
      </c>
      <c r="F69" s="28" t="s">
        <v>100</v>
      </c>
    </row>
    <row r="70" spans="1:7" x14ac:dyDescent="0.3">
      <c r="A70" s="116" t="s">
        <v>93</v>
      </c>
      <c r="B70" s="116"/>
      <c r="C70" s="116"/>
      <c r="D70" s="116"/>
      <c r="E70" s="116"/>
      <c r="F70" s="116"/>
    </row>
    <row r="71" spans="1:7" x14ac:dyDescent="0.3">
      <c r="A71" s="113" t="s">
        <v>101</v>
      </c>
      <c r="B71" s="113"/>
      <c r="C71" s="64">
        <v>0</v>
      </c>
      <c r="D71" s="114" t="s">
        <v>5</v>
      </c>
      <c r="E71" s="114"/>
      <c r="F71" s="63">
        <v>0</v>
      </c>
    </row>
    <row r="72" spans="1:7" ht="24" x14ac:dyDescent="0.3">
      <c r="A72" s="5" t="s">
        <v>140</v>
      </c>
      <c r="B72" s="6" t="s">
        <v>12</v>
      </c>
      <c r="C72" s="52">
        <f>SUM(C59+C63+C67+C71)</f>
        <v>0</v>
      </c>
      <c r="D72" s="6" t="s">
        <v>5</v>
      </c>
      <c r="E72" s="117">
        <f>SUM(F59+F63+F67+F71)</f>
        <v>0</v>
      </c>
      <c r="F72" s="117"/>
      <c r="G72" s="47"/>
    </row>
    <row r="73" spans="1:7" x14ac:dyDescent="0.3">
      <c r="A73" s="118"/>
      <c r="B73" s="118"/>
      <c r="C73" s="118"/>
      <c r="D73" s="118"/>
      <c r="E73" s="118"/>
      <c r="F73" s="118"/>
    </row>
    <row r="74" spans="1:7" ht="13.8" x14ac:dyDescent="0.3">
      <c r="A74" s="115" t="s">
        <v>141</v>
      </c>
      <c r="B74" s="115"/>
      <c r="C74" s="115"/>
      <c r="D74" s="115"/>
      <c r="E74" s="115"/>
      <c r="F74" s="115"/>
      <c r="G74" s="42"/>
    </row>
    <row r="75" spans="1:7" x14ac:dyDescent="0.3">
      <c r="A75" s="119" t="s">
        <v>141</v>
      </c>
      <c r="B75" s="119" t="s">
        <v>31</v>
      </c>
      <c r="C75" s="120" t="s">
        <v>12</v>
      </c>
      <c r="D75" s="120"/>
      <c r="E75" s="120" t="s">
        <v>3</v>
      </c>
      <c r="F75" s="120"/>
    </row>
    <row r="76" spans="1:7" ht="12" customHeight="1" x14ac:dyDescent="0.3">
      <c r="A76" s="121" t="s">
        <v>145</v>
      </c>
      <c r="B76" s="121"/>
      <c r="C76" s="122">
        <f>SUM(D6,C35,C45,C54,C72)</f>
        <v>7414.43</v>
      </c>
      <c r="D76" s="122"/>
      <c r="E76" s="122">
        <f>C76*12</f>
        <v>88973.16</v>
      </c>
      <c r="F76" s="122"/>
    </row>
    <row r="77" spans="1:7" ht="12" customHeight="1" x14ac:dyDescent="0.3">
      <c r="A77" s="121"/>
      <c r="B77" s="121"/>
      <c r="C77" s="122"/>
      <c r="D77" s="122"/>
      <c r="E77" s="122"/>
      <c r="F77" s="122"/>
    </row>
    <row r="78" spans="1:7" ht="13.8" x14ac:dyDescent="0.3">
      <c r="A78" s="33" t="s">
        <v>40</v>
      </c>
      <c r="B78" s="40">
        <v>0.03</v>
      </c>
      <c r="C78" s="124">
        <f>C76*B78</f>
        <v>222.43</v>
      </c>
      <c r="D78" s="124"/>
      <c r="E78" s="124">
        <f>C78*12</f>
        <v>2669.16</v>
      </c>
      <c r="F78" s="124"/>
      <c r="G78" s="42"/>
    </row>
    <row r="79" spans="1:7" ht="12" customHeight="1" x14ac:dyDescent="0.3">
      <c r="A79" s="125" t="s">
        <v>102</v>
      </c>
      <c r="B79" s="125"/>
      <c r="C79" s="122">
        <f>C76+C78</f>
        <v>7636.86</v>
      </c>
      <c r="D79" s="122"/>
      <c r="E79" s="122">
        <f>E76+E78</f>
        <v>91642.32</v>
      </c>
      <c r="F79" s="122"/>
    </row>
    <row r="80" spans="1:7" ht="12" customHeight="1" x14ac:dyDescent="0.3">
      <c r="A80" s="125"/>
      <c r="B80" s="125"/>
      <c r="C80" s="122"/>
      <c r="D80" s="122"/>
      <c r="E80" s="122"/>
      <c r="F80" s="122"/>
    </row>
    <row r="81" spans="1:8" ht="13.8" x14ac:dyDescent="0.3">
      <c r="A81" s="33" t="s">
        <v>32</v>
      </c>
      <c r="B81" s="40">
        <v>6.7900000000000002E-2</v>
      </c>
      <c r="C81" s="124">
        <f>C79*B81</f>
        <v>518.54</v>
      </c>
      <c r="D81" s="124"/>
      <c r="E81" s="124">
        <f>C81*12</f>
        <v>6222.48</v>
      </c>
      <c r="F81" s="124"/>
      <c r="G81" s="42"/>
    </row>
    <row r="82" spans="1:8" x14ac:dyDescent="0.3">
      <c r="A82" s="126" t="s">
        <v>33</v>
      </c>
      <c r="B82" s="126"/>
      <c r="C82" s="126"/>
      <c r="D82" s="126"/>
      <c r="E82" s="34"/>
      <c r="F82" s="35"/>
    </row>
    <row r="83" spans="1:8" x14ac:dyDescent="0.3">
      <c r="A83" s="121" t="s">
        <v>34</v>
      </c>
      <c r="B83" s="121"/>
      <c r="C83" s="127">
        <f>C81+C78+C76</f>
        <v>8155.4</v>
      </c>
      <c r="D83" s="127"/>
      <c r="E83" s="127">
        <f>E81+E78+E76</f>
        <v>97864.8</v>
      </c>
      <c r="F83" s="127"/>
    </row>
    <row r="84" spans="1:8" ht="12.75" customHeight="1" x14ac:dyDescent="0.3">
      <c r="A84" s="128" t="s">
        <v>35</v>
      </c>
      <c r="B84" s="129"/>
      <c r="C84" s="129"/>
      <c r="D84" s="129"/>
      <c r="E84" s="129"/>
      <c r="F84" s="130"/>
    </row>
    <row r="85" spans="1:8" ht="13.8" x14ac:dyDescent="0.3">
      <c r="A85" s="36" t="s">
        <v>36</v>
      </c>
      <c r="B85" s="36"/>
      <c r="C85" s="123" t="s">
        <v>12</v>
      </c>
      <c r="D85" s="123"/>
      <c r="E85" s="123" t="s">
        <v>3</v>
      </c>
      <c r="F85" s="123"/>
      <c r="G85" s="42"/>
    </row>
    <row r="86" spans="1:8" ht="13.8" x14ac:dyDescent="0.3">
      <c r="A86" s="37" t="s">
        <v>37</v>
      </c>
      <c r="B86" s="40">
        <v>7.5999999999999998E-2</v>
      </c>
      <c r="C86" s="124">
        <f>($C$83)*B86/(1-($B$89))</f>
        <v>722.81</v>
      </c>
      <c r="D86" s="124"/>
      <c r="E86" s="124">
        <f>C86*12</f>
        <v>8673.7199999999993</v>
      </c>
      <c r="F86" s="124"/>
      <c r="G86" s="42"/>
    </row>
    <row r="87" spans="1:8" ht="13.8" x14ac:dyDescent="0.3">
      <c r="A87" s="37" t="s">
        <v>38</v>
      </c>
      <c r="B87" s="40">
        <v>1.6500000000000001E-2</v>
      </c>
      <c r="C87" s="124">
        <f t="shared" ref="C87:C88" si="8">($C$83)*B87/(1-($B$89))</f>
        <v>156.93</v>
      </c>
      <c r="D87" s="124"/>
      <c r="E87" s="124">
        <f t="shared" ref="E87:E88" si="9">C87*12</f>
        <v>1883.16</v>
      </c>
      <c r="F87" s="124"/>
      <c r="G87" s="42"/>
    </row>
    <row r="88" spans="1:8" ht="13.8" x14ac:dyDescent="0.3">
      <c r="A88" s="37" t="s">
        <v>41</v>
      </c>
      <c r="B88" s="40">
        <v>0.05</v>
      </c>
      <c r="C88" s="124">
        <f t="shared" si="8"/>
        <v>475.53</v>
      </c>
      <c r="D88" s="124"/>
      <c r="E88" s="124">
        <f t="shared" si="9"/>
        <v>5706.36</v>
      </c>
      <c r="F88" s="124"/>
      <c r="G88" s="42"/>
    </row>
    <row r="89" spans="1:8" x14ac:dyDescent="0.3">
      <c r="A89" s="38" t="s">
        <v>39</v>
      </c>
      <c r="B89" s="39">
        <f>SUM(B86:B88)</f>
        <v>0.14249999999999999</v>
      </c>
      <c r="C89" s="124">
        <f>SUM(C86:D88)</f>
        <v>1355.27</v>
      </c>
      <c r="D89" s="124"/>
      <c r="E89" s="135">
        <f>SUM(E86:F88)</f>
        <v>16263.24</v>
      </c>
      <c r="F89" s="136"/>
    </row>
    <row r="90" spans="1:8" x14ac:dyDescent="0.3">
      <c r="A90" s="137" t="s">
        <v>142</v>
      </c>
      <c r="B90" s="137"/>
      <c r="C90" s="131">
        <f>C78+C81+C89</f>
        <v>2096.2399999999998</v>
      </c>
      <c r="D90" s="131"/>
      <c r="E90" s="131">
        <f>C90*12</f>
        <v>25154.880000000001</v>
      </c>
      <c r="F90" s="131"/>
    </row>
    <row r="91" spans="1:8" x14ac:dyDescent="0.3">
      <c r="A91" s="132"/>
      <c r="B91" s="133"/>
      <c r="C91" s="133"/>
      <c r="D91" s="133"/>
      <c r="E91" s="133"/>
      <c r="F91" s="134"/>
    </row>
    <row r="92" spans="1:8" ht="14.4" customHeight="1" x14ac:dyDescent="0.3">
      <c r="A92" s="139" t="s">
        <v>42</v>
      </c>
      <c r="B92" s="142" t="s">
        <v>12</v>
      </c>
      <c r="C92" s="142"/>
      <c r="D92" s="143" t="s">
        <v>5</v>
      </c>
      <c r="E92" s="144"/>
      <c r="F92" s="145"/>
    </row>
    <row r="93" spans="1:8" x14ac:dyDescent="0.3">
      <c r="A93" s="140"/>
      <c r="B93" s="81" t="s">
        <v>6</v>
      </c>
      <c r="C93" s="31">
        <f>D6</f>
        <v>3528</v>
      </c>
      <c r="D93" s="30" t="s">
        <v>6</v>
      </c>
      <c r="E93" s="146">
        <f>E6</f>
        <v>42336</v>
      </c>
      <c r="F93" s="147"/>
      <c r="G93" s="47"/>
      <c r="H93" s="48"/>
    </row>
    <row r="94" spans="1:8" x14ac:dyDescent="0.3">
      <c r="A94" s="140"/>
      <c r="B94" s="81" t="s">
        <v>7</v>
      </c>
      <c r="C94" s="31">
        <f>C35</f>
        <v>3442.4</v>
      </c>
      <c r="D94" s="30" t="s">
        <v>7</v>
      </c>
      <c r="E94" s="146">
        <f>D35</f>
        <v>41308.800000000003</v>
      </c>
      <c r="F94" s="147"/>
      <c r="G94" s="47"/>
      <c r="H94" s="48"/>
    </row>
    <row r="95" spans="1:8" x14ac:dyDescent="0.3">
      <c r="A95" s="140"/>
      <c r="B95" s="81" t="s">
        <v>8</v>
      </c>
      <c r="C95" s="31">
        <f>C45</f>
        <v>112.75</v>
      </c>
      <c r="D95" s="30" t="s">
        <v>8</v>
      </c>
      <c r="E95" s="146">
        <f>D45</f>
        <v>1353</v>
      </c>
      <c r="F95" s="147"/>
      <c r="G95" s="47"/>
      <c r="H95" s="48"/>
    </row>
    <row r="96" spans="1:8" x14ac:dyDescent="0.3">
      <c r="A96" s="140"/>
      <c r="B96" s="81" t="s">
        <v>9</v>
      </c>
      <c r="C96" s="31">
        <f>C54</f>
        <v>331.28</v>
      </c>
      <c r="D96" s="30" t="s">
        <v>9</v>
      </c>
      <c r="E96" s="146">
        <f>D54</f>
        <v>3975.36</v>
      </c>
      <c r="F96" s="147"/>
      <c r="G96" s="47"/>
      <c r="H96" s="48"/>
    </row>
    <row r="97" spans="1:11" x14ac:dyDescent="0.3">
      <c r="A97" s="140"/>
      <c r="B97" s="81" t="s">
        <v>143</v>
      </c>
      <c r="C97" s="31">
        <f>C72</f>
        <v>0</v>
      </c>
      <c r="D97" s="30" t="s">
        <v>143</v>
      </c>
      <c r="E97" s="146">
        <f>E72</f>
        <v>0</v>
      </c>
      <c r="F97" s="147"/>
      <c r="G97" s="47"/>
      <c r="H97" s="48"/>
    </row>
    <row r="98" spans="1:11" x14ac:dyDescent="0.3">
      <c r="A98" s="140"/>
      <c r="B98" s="81" t="s">
        <v>144</v>
      </c>
      <c r="C98" s="31">
        <f>C90</f>
        <v>2096.2399999999998</v>
      </c>
      <c r="D98" s="30" t="s">
        <v>144</v>
      </c>
      <c r="E98" s="146">
        <f>E90</f>
        <v>25154.880000000001</v>
      </c>
      <c r="F98" s="147"/>
      <c r="G98" s="47"/>
      <c r="H98" s="48"/>
    </row>
    <row r="99" spans="1:11" x14ac:dyDescent="0.3">
      <c r="A99" s="141"/>
      <c r="B99" s="29" t="s">
        <v>12</v>
      </c>
      <c r="C99" s="32">
        <f>SUM(C93:C98)</f>
        <v>9510.67</v>
      </c>
      <c r="D99" s="29" t="s">
        <v>30</v>
      </c>
      <c r="E99" s="148">
        <f>SUM(E93:E98)</f>
        <v>114128.04</v>
      </c>
      <c r="F99" s="149"/>
    </row>
    <row r="100" spans="1:11" ht="14.4" hidden="1" customHeight="1" x14ac:dyDescent="0.3">
      <c r="A100" s="138" t="s">
        <v>10</v>
      </c>
      <c r="B100" s="138"/>
      <c r="C100" s="138" t="s">
        <v>11</v>
      </c>
      <c r="D100" s="138"/>
      <c r="E100" s="138"/>
      <c r="F100" s="138"/>
    </row>
    <row r="101" spans="1:11" hidden="1" x14ac:dyDescent="0.3">
      <c r="A101" s="138"/>
      <c r="B101" s="138"/>
      <c r="C101" s="138"/>
      <c r="D101" s="138"/>
      <c r="E101" s="138"/>
      <c r="F101" s="138"/>
    </row>
    <row r="102" spans="1:11" ht="12" hidden="1" customHeight="1" x14ac:dyDescent="0.3">
      <c r="A102" s="138"/>
      <c r="B102" s="138"/>
      <c r="C102" s="138"/>
      <c r="D102" s="138"/>
      <c r="E102" s="138"/>
      <c r="F102" s="138"/>
    </row>
    <row r="103" spans="1:11" x14ac:dyDescent="0.3">
      <c r="K103" s="11"/>
    </row>
  </sheetData>
  <mergeCells count="70">
    <mergeCell ref="A100:B102"/>
    <mergeCell ref="C100:F102"/>
    <mergeCell ref="A92:A99"/>
    <mergeCell ref="B92:C92"/>
    <mergeCell ref="D92:F92"/>
    <mergeCell ref="E93:F93"/>
    <mergeCell ref="E94:F94"/>
    <mergeCell ref="E95:F95"/>
    <mergeCell ref="E96:F96"/>
    <mergeCell ref="E97:F97"/>
    <mergeCell ref="E98:F98"/>
    <mergeCell ref="E99:F99"/>
    <mergeCell ref="A91:F91"/>
    <mergeCell ref="C86:D86"/>
    <mergeCell ref="E86:F86"/>
    <mergeCell ref="C87:D87"/>
    <mergeCell ref="E87:F87"/>
    <mergeCell ref="C88:D88"/>
    <mergeCell ref="E88:F88"/>
    <mergeCell ref="C89:D89"/>
    <mergeCell ref="E89:F89"/>
    <mergeCell ref="A90:B90"/>
    <mergeCell ref="C90:D90"/>
    <mergeCell ref="E90:F90"/>
    <mergeCell ref="C85:D85"/>
    <mergeCell ref="E85:F85"/>
    <mergeCell ref="C78:D78"/>
    <mergeCell ref="E78:F78"/>
    <mergeCell ref="A79:B80"/>
    <mergeCell ref="C79:D80"/>
    <mergeCell ref="E79:F80"/>
    <mergeCell ref="C81:D81"/>
    <mergeCell ref="E81:F81"/>
    <mergeCell ref="A82:D82"/>
    <mergeCell ref="A83:B83"/>
    <mergeCell ref="C83:D83"/>
    <mergeCell ref="E83:F83"/>
    <mergeCell ref="A84:F84"/>
    <mergeCell ref="A76:B77"/>
    <mergeCell ref="C76:D77"/>
    <mergeCell ref="E76:F77"/>
    <mergeCell ref="A67:B67"/>
    <mergeCell ref="D67:E67"/>
    <mergeCell ref="A70:F70"/>
    <mergeCell ref="A71:B71"/>
    <mergeCell ref="D71:E71"/>
    <mergeCell ref="E72:F72"/>
    <mergeCell ref="A73:F73"/>
    <mergeCell ref="A74:F74"/>
    <mergeCell ref="A75:B75"/>
    <mergeCell ref="C75:D75"/>
    <mergeCell ref="E75:F75"/>
    <mergeCell ref="A66:F66"/>
    <mergeCell ref="A9:D9"/>
    <mergeCell ref="A35:B35"/>
    <mergeCell ref="A37:D37"/>
    <mergeCell ref="A47:D47"/>
    <mergeCell ref="A56:F56"/>
    <mergeCell ref="A58:F58"/>
    <mergeCell ref="A59:B59"/>
    <mergeCell ref="D59:E59"/>
    <mergeCell ref="A62:F62"/>
    <mergeCell ref="A63:B63"/>
    <mergeCell ref="D63:E63"/>
    <mergeCell ref="A8:D8"/>
    <mergeCell ref="A1:E1"/>
    <mergeCell ref="A2:E2"/>
    <mergeCell ref="A3:E3"/>
    <mergeCell ref="A6:C6"/>
    <mergeCell ref="A7:E7"/>
  </mergeCells>
  <hyperlinks>
    <hyperlink ref="D61" r:id="rId1" xr:uid="{C2523F37-1851-423F-8888-1A5C7CD9CA5B}"/>
    <hyperlink ref="D65" r:id="rId2" xr:uid="{DF969C64-E556-45C0-8B50-20E3BE6EB598}"/>
    <hyperlink ref="D69" r:id="rId3" xr:uid="{B394D230-1E4F-421C-90B9-642119654639}"/>
  </hyperlinks>
  <pageMargins left="0.25" right="0.25" top="0.75" bottom="0.75" header="0.3" footer="0.3"/>
  <pageSetup paperSize="9" scale="42" fitToHeight="2" orientation="portrait" r:id="rId4"/>
  <legacy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DEF59-3EBF-498C-AD9B-00C8B0B4FA88}">
  <sheetPr>
    <pageSetUpPr fitToPage="1"/>
  </sheetPr>
  <dimension ref="A1:P56"/>
  <sheetViews>
    <sheetView topLeftCell="A16" workbookViewId="0">
      <selection activeCell="B26" sqref="B26:G26"/>
    </sheetView>
  </sheetViews>
  <sheetFormatPr defaultColWidth="8.88671875" defaultRowHeight="12" x14ac:dyDescent="0.3"/>
  <cols>
    <col min="1" max="1" width="37.6640625" style="1" customWidth="1"/>
    <col min="2" max="2" width="12" style="1" customWidth="1"/>
    <col min="3" max="3" width="8.109375" style="1" customWidth="1"/>
    <col min="4" max="4" width="9.44140625" style="1" customWidth="1"/>
    <col min="5" max="5" width="13.109375" style="1" customWidth="1"/>
    <col min="6" max="6" width="5.6640625" style="1" customWidth="1"/>
    <col min="7" max="7" width="9.44140625" style="1" customWidth="1"/>
    <col min="8" max="9" width="9.109375" style="1" bestFit="1" customWidth="1"/>
    <col min="10" max="12" width="8.88671875" style="1"/>
    <col min="13" max="13" width="10" style="1" bestFit="1" customWidth="1"/>
    <col min="14" max="16384" width="8.88671875" style="1"/>
  </cols>
  <sheetData>
    <row r="1" spans="1:13" ht="6" customHeight="1" x14ac:dyDescent="0.3">
      <c r="A1" s="99" t="s">
        <v>103</v>
      </c>
      <c r="B1" s="99"/>
      <c r="C1" s="99"/>
      <c r="D1" s="99"/>
      <c r="E1" s="99"/>
      <c r="F1" s="99"/>
      <c r="G1" s="99"/>
    </row>
    <row r="2" spans="1:13" ht="12" customHeight="1" x14ac:dyDescent="0.3">
      <c r="A2" s="99"/>
      <c r="B2" s="99"/>
      <c r="C2" s="99"/>
      <c r="D2" s="99"/>
      <c r="E2" s="99"/>
      <c r="F2" s="99"/>
      <c r="G2" s="99"/>
    </row>
    <row r="3" spans="1:13" x14ac:dyDescent="0.3">
      <c r="A3" s="99" t="s">
        <v>18</v>
      </c>
      <c r="B3" s="99"/>
      <c r="C3" s="99"/>
      <c r="D3" s="99"/>
      <c r="E3" s="99"/>
      <c r="F3" s="99"/>
      <c r="G3" s="99"/>
    </row>
    <row r="4" spans="1:13" ht="24" customHeight="1" x14ac:dyDescent="0.3">
      <c r="A4" s="103" t="s">
        <v>129</v>
      </c>
      <c r="B4" s="103"/>
      <c r="C4" s="103"/>
      <c r="D4" s="103"/>
      <c r="E4" s="103"/>
      <c r="F4" s="103"/>
      <c r="G4" s="103"/>
    </row>
    <row r="5" spans="1:13" ht="13.8" x14ac:dyDescent="0.3">
      <c r="A5" s="7" t="s">
        <v>119</v>
      </c>
      <c r="B5" s="150" t="s">
        <v>118</v>
      </c>
      <c r="C5" s="150"/>
      <c r="D5" s="150"/>
      <c r="E5" s="150"/>
      <c r="F5" s="150"/>
      <c r="G5" s="150"/>
    </row>
    <row r="6" spans="1:13" x14ac:dyDescent="0.3">
      <c r="A6" s="153"/>
      <c r="B6" s="153"/>
      <c r="C6" s="153"/>
      <c r="D6" s="153"/>
      <c r="E6" s="153"/>
      <c r="F6" s="154"/>
    </row>
    <row r="7" spans="1:13" ht="15.75" customHeight="1" x14ac:dyDescent="0.3">
      <c r="A7" s="103" t="s">
        <v>122</v>
      </c>
      <c r="B7" s="103"/>
      <c r="C7" s="103"/>
      <c r="D7" s="103"/>
      <c r="E7" s="103"/>
      <c r="F7" s="103"/>
      <c r="G7" s="103"/>
    </row>
    <row r="8" spans="1:13" ht="15.75" customHeight="1" x14ac:dyDescent="0.3">
      <c r="A8" s="103" t="s">
        <v>123</v>
      </c>
      <c r="B8" s="103"/>
      <c r="C8" s="103"/>
      <c r="D8" s="103"/>
      <c r="E8" s="103"/>
      <c r="F8" s="103"/>
      <c r="G8" s="103"/>
    </row>
    <row r="9" spans="1:13" ht="23.25" customHeight="1" x14ac:dyDescent="0.3">
      <c r="A9" s="7" t="s">
        <v>14</v>
      </c>
      <c r="B9" s="151" t="s">
        <v>43</v>
      </c>
      <c r="C9" s="151"/>
      <c r="D9" s="151"/>
      <c r="E9" s="151"/>
      <c r="F9" s="151"/>
      <c r="G9" s="151"/>
      <c r="H9" s="42"/>
      <c r="I9" s="42"/>
      <c r="J9" s="42"/>
      <c r="K9" s="42"/>
      <c r="L9" s="42"/>
      <c r="M9" s="42"/>
    </row>
    <row r="10" spans="1:13" ht="13.8" x14ac:dyDescent="0.3">
      <c r="A10" s="7" t="s">
        <v>105</v>
      </c>
      <c r="B10" s="151" t="s">
        <v>44</v>
      </c>
      <c r="C10" s="151"/>
      <c r="D10" s="151"/>
      <c r="E10" s="151"/>
      <c r="F10" s="151"/>
      <c r="G10" s="151"/>
      <c r="H10" s="42"/>
      <c r="I10" s="42"/>
      <c r="J10" s="42"/>
      <c r="K10" s="42"/>
      <c r="L10" s="42"/>
      <c r="M10" s="42"/>
    </row>
    <row r="11" spans="1:13" x14ac:dyDescent="0.3">
      <c r="A11" s="153"/>
      <c r="B11" s="153"/>
      <c r="C11" s="153"/>
      <c r="D11" s="153"/>
      <c r="E11" s="153"/>
      <c r="F11" s="154"/>
    </row>
    <row r="12" spans="1:13" ht="24.75" customHeight="1" x14ac:dyDescent="0.3">
      <c r="A12" s="103" t="s">
        <v>146</v>
      </c>
      <c r="B12" s="103"/>
      <c r="C12" s="103"/>
      <c r="D12" s="103"/>
      <c r="E12" s="103"/>
      <c r="F12" s="103"/>
      <c r="G12" s="103"/>
      <c r="H12" s="42"/>
      <c r="I12" s="42"/>
      <c r="J12" s="42"/>
      <c r="K12" s="42"/>
      <c r="L12" s="42"/>
      <c r="M12" s="42"/>
    </row>
    <row r="13" spans="1:13" ht="13.8" x14ac:dyDescent="0.3">
      <c r="A13" s="7" t="s">
        <v>15</v>
      </c>
      <c r="B13" s="150" t="s">
        <v>52</v>
      </c>
      <c r="C13" s="150"/>
      <c r="D13" s="150"/>
      <c r="E13" s="150"/>
      <c r="F13" s="150"/>
      <c r="G13" s="150"/>
      <c r="H13" s="42"/>
      <c r="I13" s="42"/>
      <c r="J13" s="42"/>
      <c r="K13" s="42"/>
      <c r="L13" s="42"/>
      <c r="M13" s="42"/>
    </row>
    <row r="14" spans="1:13" ht="24" customHeight="1" x14ac:dyDescent="0.3">
      <c r="A14" s="7" t="s">
        <v>45</v>
      </c>
      <c r="B14" s="151" t="s">
        <v>53</v>
      </c>
      <c r="C14" s="151"/>
      <c r="D14" s="151"/>
      <c r="E14" s="151"/>
      <c r="F14" s="151"/>
      <c r="G14" s="151"/>
      <c r="H14" s="42"/>
      <c r="I14" s="42"/>
      <c r="J14" s="42"/>
      <c r="K14" s="42"/>
      <c r="L14" s="42"/>
      <c r="M14" s="42"/>
    </row>
    <row r="15" spans="1:13" ht="43.5" customHeight="1" x14ac:dyDescent="0.3">
      <c r="A15" s="7" t="s">
        <v>46</v>
      </c>
      <c r="B15" s="151" t="s">
        <v>54</v>
      </c>
      <c r="C15" s="151"/>
      <c r="D15" s="151"/>
      <c r="E15" s="151"/>
      <c r="F15" s="151"/>
      <c r="G15" s="151"/>
      <c r="H15" s="42"/>
      <c r="I15" s="42"/>
      <c r="J15" s="42"/>
      <c r="K15" s="42"/>
      <c r="L15" s="42"/>
      <c r="M15" s="42"/>
    </row>
    <row r="16" spans="1:13" ht="13.8" x14ac:dyDescent="0.3">
      <c r="A16" s="7" t="s">
        <v>47</v>
      </c>
      <c r="B16" s="150" t="s">
        <v>55</v>
      </c>
      <c r="C16" s="150"/>
      <c r="D16" s="150"/>
      <c r="E16" s="150"/>
      <c r="F16" s="150"/>
      <c r="G16" s="150"/>
      <c r="H16" s="42"/>
      <c r="I16" s="42"/>
      <c r="J16" s="42"/>
      <c r="K16" s="42"/>
      <c r="L16" s="42"/>
      <c r="M16" s="42"/>
    </row>
    <row r="17" spans="1:16" ht="13.8" x14ac:dyDescent="0.3">
      <c r="A17" s="7" t="s">
        <v>48</v>
      </c>
      <c r="B17" s="150" t="s">
        <v>56</v>
      </c>
      <c r="C17" s="150"/>
      <c r="D17" s="150"/>
      <c r="E17" s="150"/>
      <c r="F17" s="150"/>
      <c r="G17" s="150"/>
      <c r="H17" s="42"/>
      <c r="I17" s="42"/>
      <c r="J17" s="42"/>
      <c r="K17" s="42"/>
      <c r="L17" s="42"/>
      <c r="M17" s="42"/>
    </row>
    <row r="18" spans="1:16" ht="12.75" customHeight="1" x14ac:dyDescent="0.3">
      <c r="A18" s="7" t="s">
        <v>49</v>
      </c>
      <c r="B18" s="150" t="s">
        <v>57</v>
      </c>
      <c r="C18" s="150"/>
      <c r="D18" s="150"/>
      <c r="E18" s="150"/>
      <c r="F18" s="150"/>
      <c r="G18" s="150"/>
      <c r="H18" s="42"/>
      <c r="I18" s="42"/>
      <c r="J18" s="42"/>
      <c r="K18" s="42"/>
      <c r="L18" s="42"/>
      <c r="M18" s="42"/>
    </row>
    <row r="19" spans="1:16" ht="12.75" customHeight="1" x14ac:dyDescent="0.3">
      <c r="A19" s="7" t="s">
        <v>50</v>
      </c>
      <c r="B19" s="150" t="s">
        <v>58</v>
      </c>
      <c r="C19" s="150"/>
      <c r="D19" s="150"/>
      <c r="E19" s="150"/>
      <c r="F19" s="150"/>
      <c r="G19" s="150"/>
      <c r="H19" s="42"/>
      <c r="I19" s="42"/>
      <c r="J19" s="42"/>
      <c r="K19" s="42"/>
      <c r="L19" s="42"/>
      <c r="M19" s="42"/>
    </row>
    <row r="20" spans="1:16" ht="27.75" customHeight="1" x14ac:dyDescent="0.3">
      <c r="A20" s="7" t="s">
        <v>51</v>
      </c>
      <c r="B20" s="151" t="s">
        <v>59</v>
      </c>
      <c r="C20" s="151"/>
      <c r="D20" s="151"/>
      <c r="E20" s="151"/>
      <c r="F20" s="151"/>
      <c r="G20" s="151"/>
      <c r="H20" s="42"/>
      <c r="I20" s="42"/>
      <c r="J20" s="42"/>
      <c r="K20" s="42"/>
      <c r="L20" s="42"/>
      <c r="M20" s="42"/>
    </row>
    <row r="21" spans="1:16" x14ac:dyDescent="0.3">
      <c r="A21" s="17"/>
      <c r="B21" s="17"/>
      <c r="C21" s="17"/>
      <c r="D21" s="17"/>
      <c r="E21" s="17"/>
      <c r="F21" s="17"/>
    </row>
    <row r="22" spans="1:16" ht="14.25" customHeight="1" x14ac:dyDescent="0.3">
      <c r="A22" s="103" t="s">
        <v>127</v>
      </c>
      <c r="B22" s="103"/>
      <c r="C22" s="103"/>
      <c r="D22" s="103"/>
      <c r="E22" s="103"/>
      <c r="F22" s="103"/>
      <c r="G22" s="103"/>
    </row>
    <row r="23" spans="1:16" ht="64.5" customHeight="1" x14ac:dyDescent="0.3">
      <c r="A23" s="7" t="s">
        <v>121</v>
      </c>
      <c r="B23" s="152" t="s">
        <v>81</v>
      </c>
      <c r="C23" s="152"/>
      <c r="D23" s="152"/>
      <c r="E23" s="152"/>
      <c r="F23" s="152"/>
      <c r="G23" s="152"/>
    </row>
    <row r="24" spans="1:16" ht="13.8" x14ac:dyDescent="0.3">
      <c r="A24" s="7" t="s">
        <v>13</v>
      </c>
      <c r="B24" s="152" t="s">
        <v>107</v>
      </c>
      <c r="C24" s="152"/>
      <c r="D24" s="152"/>
      <c r="E24" s="152"/>
      <c r="F24" s="152"/>
      <c r="G24" s="152"/>
      <c r="H24" s="42"/>
      <c r="I24" s="42"/>
      <c r="J24" s="42"/>
      <c r="K24" s="42"/>
      <c r="L24" s="42"/>
      <c r="M24" s="42"/>
      <c r="N24" s="42"/>
    </row>
    <row r="25" spans="1:16" ht="30" customHeight="1" x14ac:dyDescent="0.3">
      <c r="A25" s="7" t="s">
        <v>17</v>
      </c>
      <c r="B25" s="152" t="s">
        <v>165</v>
      </c>
      <c r="C25" s="152"/>
      <c r="D25" s="152"/>
      <c r="E25" s="152"/>
      <c r="F25" s="152"/>
      <c r="G25" s="152"/>
      <c r="H25" s="42"/>
      <c r="I25" s="42"/>
      <c r="J25" s="42"/>
      <c r="K25" s="42"/>
      <c r="L25" s="42"/>
      <c r="M25" s="42"/>
      <c r="N25" s="42"/>
    </row>
    <row r="26" spans="1:16" ht="13.8" x14ac:dyDescent="0.3">
      <c r="A26" s="7" t="s">
        <v>114</v>
      </c>
      <c r="B26" s="152" t="s">
        <v>108</v>
      </c>
      <c r="C26" s="152"/>
      <c r="D26" s="152"/>
      <c r="E26" s="152"/>
      <c r="F26" s="152"/>
      <c r="G26" s="152"/>
      <c r="H26" s="42"/>
      <c r="I26" s="42"/>
      <c r="J26" s="42"/>
      <c r="K26" s="42"/>
      <c r="L26" s="42"/>
      <c r="M26" s="42"/>
      <c r="N26" s="42"/>
    </row>
    <row r="27" spans="1:16" ht="13.8" x14ac:dyDescent="0.3">
      <c r="A27" s="7" t="s">
        <v>115</v>
      </c>
      <c r="B27" s="152" t="s">
        <v>109</v>
      </c>
      <c r="C27" s="152"/>
      <c r="D27" s="152"/>
      <c r="E27" s="152"/>
      <c r="F27" s="152"/>
      <c r="G27" s="152"/>
      <c r="H27" s="42"/>
      <c r="I27" s="42"/>
      <c r="J27" s="42"/>
      <c r="K27" s="42"/>
      <c r="L27" s="42"/>
      <c r="M27" s="42"/>
      <c r="N27" s="42"/>
    </row>
    <row r="28" spans="1:16" ht="13.8" x14ac:dyDescent="0.3">
      <c r="A28" s="49" t="s">
        <v>116</v>
      </c>
      <c r="B28" s="152" t="s">
        <v>110</v>
      </c>
      <c r="C28" s="152"/>
      <c r="D28" s="152"/>
      <c r="E28" s="152"/>
      <c r="F28" s="152"/>
      <c r="G28" s="152"/>
      <c r="H28" s="41"/>
      <c r="I28" s="41"/>
      <c r="J28" s="41"/>
      <c r="K28" s="41"/>
      <c r="L28" s="41"/>
      <c r="M28" s="41"/>
      <c r="N28" s="41"/>
      <c r="O28" s="41"/>
      <c r="P28" s="41"/>
    </row>
    <row r="29" spans="1:16" ht="13.8" x14ac:dyDescent="0.3">
      <c r="A29" s="7" t="s">
        <v>117</v>
      </c>
      <c r="B29" s="152" t="s">
        <v>111</v>
      </c>
      <c r="C29" s="152"/>
      <c r="D29" s="152"/>
      <c r="E29" s="152"/>
      <c r="F29" s="152"/>
      <c r="G29" s="152"/>
      <c r="H29" s="41"/>
      <c r="I29" s="41"/>
      <c r="J29" s="41"/>
      <c r="K29" s="41"/>
      <c r="L29" s="41"/>
      <c r="M29" s="41"/>
      <c r="N29" s="41"/>
      <c r="O29" s="41"/>
      <c r="P29" s="41"/>
    </row>
    <row r="30" spans="1:16" x14ac:dyDescent="0.3">
      <c r="A30" s="118"/>
      <c r="B30" s="118"/>
      <c r="C30" s="118"/>
      <c r="D30" s="118"/>
      <c r="E30" s="118"/>
      <c r="F30" s="118"/>
    </row>
    <row r="31" spans="1:16" ht="12" customHeight="1" x14ac:dyDescent="0.3">
      <c r="A31" s="106" t="s">
        <v>132</v>
      </c>
      <c r="B31" s="106"/>
      <c r="C31" s="106"/>
      <c r="D31" s="106"/>
      <c r="E31" s="106"/>
      <c r="F31" s="106"/>
      <c r="G31" s="106"/>
    </row>
    <row r="32" spans="1:16" x14ac:dyDescent="0.3">
      <c r="A32" s="161" t="s">
        <v>134</v>
      </c>
      <c r="B32" s="162"/>
      <c r="C32" s="162"/>
      <c r="D32" s="162"/>
      <c r="E32" s="162"/>
      <c r="F32" s="162"/>
      <c r="G32" s="162"/>
    </row>
    <row r="33" spans="1:14" ht="24.75" customHeight="1" x14ac:dyDescent="0.3">
      <c r="A33" s="15" t="s">
        <v>19</v>
      </c>
      <c r="B33" s="151" t="s">
        <v>60</v>
      </c>
      <c r="C33" s="151"/>
      <c r="D33" s="151"/>
      <c r="E33" s="151"/>
      <c r="F33" s="151"/>
      <c r="G33" s="151"/>
    </row>
    <row r="34" spans="1:14" ht="24" customHeight="1" x14ac:dyDescent="0.3">
      <c r="A34" s="15" t="s">
        <v>20</v>
      </c>
      <c r="B34" s="150" t="s">
        <v>61</v>
      </c>
      <c r="C34" s="150"/>
      <c r="D34" s="150"/>
      <c r="E34" s="150"/>
      <c r="F34" s="150"/>
      <c r="G34" s="150"/>
    </row>
    <row r="35" spans="1:14" ht="13.8" x14ac:dyDescent="0.3">
      <c r="A35" s="15" t="s">
        <v>21</v>
      </c>
      <c r="B35" s="150" t="s">
        <v>62</v>
      </c>
      <c r="C35" s="150"/>
      <c r="D35" s="150"/>
      <c r="E35" s="150"/>
      <c r="F35" s="150"/>
      <c r="G35" s="150"/>
    </row>
    <row r="36" spans="1:14" ht="13.8" x14ac:dyDescent="0.3">
      <c r="A36" s="15" t="s">
        <v>22</v>
      </c>
      <c r="B36" s="150" t="s">
        <v>63</v>
      </c>
      <c r="C36" s="150"/>
      <c r="D36" s="150"/>
      <c r="E36" s="150"/>
      <c r="F36" s="150"/>
      <c r="G36" s="150"/>
    </row>
    <row r="37" spans="1:14" ht="19.5" customHeight="1" x14ac:dyDescent="0.3">
      <c r="A37" s="15" t="s">
        <v>23</v>
      </c>
      <c r="B37" s="150" t="s">
        <v>64</v>
      </c>
      <c r="C37" s="150"/>
      <c r="D37" s="150"/>
      <c r="E37" s="150"/>
      <c r="F37" s="150"/>
      <c r="G37" s="150"/>
    </row>
    <row r="38" spans="1:14" ht="25.5" customHeight="1" x14ac:dyDescent="0.3">
      <c r="A38" s="15" t="s">
        <v>24</v>
      </c>
      <c r="B38" s="151" t="s">
        <v>65</v>
      </c>
      <c r="C38" s="151"/>
      <c r="D38" s="151"/>
      <c r="E38" s="151"/>
      <c r="F38" s="151"/>
      <c r="G38" s="151"/>
    </row>
    <row r="39" spans="1:14" s="17" customFormat="1" ht="15.75" customHeight="1" x14ac:dyDescent="0.3">
      <c r="A39" s="156"/>
      <c r="B39" s="157"/>
      <c r="C39" s="157"/>
      <c r="D39" s="157"/>
      <c r="E39" s="118"/>
      <c r="F39" s="118"/>
    </row>
    <row r="40" spans="1:14" ht="14.25" customHeight="1" x14ac:dyDescent="0.3">
      <c r="A40" s="160" t="s">
        <v>133</v>
      </c>
      <c r="B40" s="160"/>
      <c r="C40" s="160"/>
      <c r="D40" s="160"/>
      <c r="E40" s="160"/>
      <c r="F40" s="160"/>
      <c r="G40" s="160"/>
    </row>
    <row r="41" spans="1:14" ht="13.8" x14ac:dyDescent="0.3">
      <c r="A41" s="15" t="s">
        <v>25</v>
      </c>
      <c r="B41" s="150" t="s">
        <v>66</v>
      </c>
      <c r="C41" s="150"/>
      <c r="D41" s="150"/>
      <c r="E41" s="150"/>
      <c r="F41" s="150"/>
      <c r="G41" s="150"/>
      <c r="H41" s="42"/>
      <c r="I41" s="42"/>
      <c r="J41" s="42"/>
      <c r="K41" s="42"/>
      <c r="L41" s="42"/>
      <c r="M41" s="42"/>
      <c r="N41" s="42"/>
    </row>
    <row r="42" spans="1:14" ht="25.5" customHeight="1" x14ac:dyDescent="0.3">
      <c r="A42" s="15" t="s">
        <v>26</v>
      </c>
      <c r="B42" s="150" t="s">
        <v>67</v>
      </c>
      <c r="C42" s="150"/>
      <c r="D42" s="150"/>
      <c r="E42" s="150"/>
      <c r="F42" s="150"/>
      <c r="G42" s="150"/>
      <c r="H42" s="42"/>
      <c r="I42" s="42"/>
      <c r="J42" s="42"/>
      <c r="K42" s="42"/>
      <c r="L42" s="42"/>
      <c r="M42" s="42"/>
      <c r="N42" s="42"/>
    </row>
    <row r="43" spans="1:14" ht="24" x14ac:dyDescent="0.3">
      <c r="A43" s="15" t="s">
        <v>27</v>
      </c>
      <c r="B43" s="150" t="s">
        <v>68</v>
      </c>
      <c r="C43" s="150"/>
      <c r="D43" s="150"/>
      <c r="E43" s="150"/>
      <c r="F43" s="150"/>
      <c r="G43" s="150"/>
      <c r="H43" s="42"/>
      <c r="I43" s="42"/>
      <c r="J43" s="42"/>
      <c r="K43" s="42"/>
      <c r="L43" s="42"/>
      <c r="M43" s="42"/>
      <c r="N43" s="42"/>
    </row>
    <row r="44" spans="1:14" ht="24" x14ac:dyDescent="0.3">
      <c r="A44" s="15" t="s">
        <v>28</v>
      </c>
      <c r="B44" s="150" t="s">
        <v>67</v>
      </c>
      <c r="C44" s="150"/>
      <c r="D44" s="150"/>
      <c r="E44" s="150"/>
      <c r="F44" s="150"/>
      <c r="G44" s="150"/>
      <c r="H44" s="42"/>
      <c r="I44" s="42"/>
      <c r="J44" s="42"/>
      <c r="K44" s="42"/>
      <c r="L44" s="42"/>
      <c r="M44" s="42"/>
      <c r="N44" s="42"/>
    </row>
    <row r="45" spans="1:14" ht="13.8" x14ac:dyDescent="0.3">
      <c r="A45" s="15" t="s">
        <v>29</v>
      </c>
      <c r="B45" s="150" t="s">
        <v>69</v>
      </c>
      <c r="C45" s="150"/>
      <c r="D45" s="150"/>
      <c r="E45" s="150"/>
      <c r="F45" s="150"/>
      <c r="G45" s="150"/>
      <c r="H45" s="42"/>
      <c r="I45" s="42"/>
      <c r="J45" s="42"/>
      <c r="K45" s="42"/>
      <c r="L45" s="42"/>
      <c r="M45" s="42"/>
      <c r="N45" s="42"/>
    </row>
    <row r="46" spans="1:14" x14ac:dyDescent="0.3">
      <c r="A46" s="155"/>
      <c r="B46" s="118"/>
      <c r="C46" s="118"/>
      <c r="D46" s="118"/>
      <c r="E46" s="118"/>
      <c r="F46" s="118"/>
    </row>
    <row r="47" spans="1:14" ht="14.4" customHeight="1" x14ac:dyDescent="0.3">
      <c r="A47" s="158" t="s">
        <v>138</v>
      </c>
      <c r="B47" s="158"/>
      <c r="C47" s="158"/>
      <c r="D47" s="158"/>
      <c r="E47" s="158"/>
      <c r="F47" s="158"/>
      <c r="G47" s="158"/>
    </row>
    <row r="48" spans="1:14" x14ac:dyDescent="0.3">
      <c r="A48" s="159" t="s">
        <v>112</v>
      </c>
      <c r="B48" s="159"/>
      <c r="C48" s="159"/>
      <c r="D48" s="159"/>
      <c r="E48" s="159"/>
      <c r="F48" s="159"/>
      <c r="G48" s="159"/>
    </row>
    <row r="49" spans="1:7" x14ac:dyDescent="0.3">
      <c r="A49" s="118"/>
      <c r="B49" s="118"/>
      <c r="C49" s="118"/>
      <c r="D49" s="118"/>
      <c r="E49" s="118"/>
      <c r="F49" s="118"/>
    </row>
    <row r="50" spans="1:7" ht="12.75" customHeight="1" x14ac:dyDescent="0.3">
      <c r="A50" s="115" t="s">
        <v>141</v>
      </c>
      <c r="B50" s="115"/>
      <c r="C50" s="115"/>
      <c r="D50" s="115"/>
      <c r="E50" s="115"/>
      <c r="F50" s="115"/>
      <c r="G50" s="115"/>
    </row>
    <row r="51" spans="1:7" ht="26.25" customHeight="1" x14ac:dyDescent="0.3">
      <c r="A51" s="33" t="s">
        <v>40</v>
      </c>
      <c r="B51" s="151" t="s">
        <v>75</v>
      </c>
      <c r="C51" s="151"/>
      <c r="D51" s="151"/>
      <c r="E51" s="151"/>
      <c r="F51" s="151"/>
      <c r="G51" s="151"/>
    </row>
    <row r="52" spans="1:7" ht="13.8" x14ac:dyDescent="0.3">
      <c r="A52" s="33" t="s">
        <v>32</v>
      </c>
      <c r="B52" s="150" t="s">
        <v>70</v>
      </c>
      <c r="C52" s="150"/>
      <c r="D52" s="150"/>
      <c r="E52" s="150"/>
      <c r="F52" s="150"/>
      <c r="G52" s="150"/>
    </row>
    <row r="53" spans="1:7" ht="13.8" x14ac:dyDescent="0.3">
      <c r="A53" s="36" t="s">
        <v>36</v>
      </c>
      <c r="B53" s="150" t="s">
        <v>71</v>
      </c>
      <c r="C53" s="150"/>
      <c r="D53" s="150"/>
      <c r="E53" s="150"/>
      <c r="F53" s="150"/>
      <c r="G53" s="150"/>
    </row>
    <row r="54" spans="1:7" ht="13.8" x14ac:dyDescent="0.3">
      <c r="A54" s="37" t="s">
        <v>37</v>
      </c>
      <c r="B54" s="150" t="s">
        <v>72</v>
      </c>
      <c r="C54" s="150"/>
      <c r="D54" s="150"/>
      <c r="E54" s="150"/>
      <c r="F54" s="150"/>
      <c r="G54" s="150"/>
    </row>
    <row r="55" spans="1:7" ht="13.8" x14ac:dyDescent="0.3">
      <c r="A55" s="37" t="s">
        <v>38</v>
      </c>
      <c r="B55" s="150" t="s">
        <v>73</v>
      </c>
      <c r="C55" s="150"/>
      <c r="D55" s="150"/>
      <c r="E55" s="150"/>
      <c r="F55" s="150"/>
      <c r="G55" s="150"/>
    </row>
    <row r="56" spans="1:7" ht="13.8" x14ac:dyDescent="0.3">
      <c r="A56" s="37" t="s">
        <v>41</v>
      </c>
      <c r="B56" s="150" t="s">
        <v>74</v>
      </c>
      <c r="C56" s="150"/>
      <c r="D56" s="150"/>
      <c r="E56" s="150"/>
      <c r="F56" s="150"/>
      <c r="G56" s="150"/>
    </row>
  </sheetData>
  <mergeCells count="54">
    <mergeCell ref="A39:F39"/>
    <mergeCell ref="A1:G2"/>
    <mergeCell ref="A47:G47"/>
    <mergeCell ref="A48:G48"/>
    <mergeCell ref="B35:G35"/>
    <mergeCell ref="B36:G36"/>
    <mergeCell ref="B37:G37"/>
    <mergeCell ref="B38:G38"/>
    <mergeCell ref="A40:G40"/>
    <mergeCell ref="B29:G29"/>
    <mergeCell ref="A31:G31"/>
    <mergeCell ref="A32:G32"/>
    <mergeCell ref="B33:G33"/>
    <mergeCell ref="B34:G34"/>
    <mergeCell ref="B16:G16"/>
    <mergeCell ref="A4:G4"/>
    <mergeCell ref="A50:G50"/>
    <mergeCell ref="B41:G41"/>
    <mergeCell ref="B42:G42"/>
    <mergeCell ref="B43:G43"/>
    <mergeCell ref="B44:G44"/>
    <mergeCell ref="B45:G45"/>
    <mergeCell ref="A46:F46"/>
    <mergeCell ref="A49:F49"/>
    <mergeCell ref="B13:G13"/>
    <mergeCell ref="A3:G3"/>
    <mergeCell ref="A6:F6"/>
    <mergeCell ref="A11:F11"/>
    <mergeCell ref="B9:G9"/>
    <mergeCell ref="B10:G10"/>
    <mergeCell ref="A7:G7"/>
    <mergeCell ref="B5:G5"/>
    <mergeCell ref="A8:G8"/>
    <mergeCell ref="A12:G12"/>
    <mergeCell ref="B14:G14"/>
    <mergeCell ref="B15:G15"/>
    <mergeCell ref="B17:G17"/>
    <mergeCell ref="A30:F30"/>
    <mergeCell ref="A22:G22"/>
    <mergeCell ref="B23:G23"/>
    <mergeCell ref="B24:G24"/>
    <mergeCell ref="B25:G25"/>
    <mergeCell ref="B26:G26"/>
    <mergeCell ref="B27:G27"/>
    <mergeCell ref="B28:G28"/>
    <mergeCell ref="B18:G18"/>
    <mergeCell ref="B19:G19"/>
    <mergeCell ref="B20:G20"/>
    <mergeCell ref="B56:G56"/>
    <mergeCell ref="B51:G51"/>
    <mergeCell ref="B52:G52"/>
    <mergeCell ref="B53:G53"/>
    <mergeCell ref="B54:G54"/>
    <mergeCell ref="B55:G55"/>
  </mergeCells>
  <pageMargins left="0.25" right="0.25" top="0.75" bottom="0.75" header="0.3" footer="0.3"/>
  <pageSetup paperSize="9" scale="6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3BFEDA-751E-46BB-950D-E216A596737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RESUMO</vt:lpstr>
      <vt:lpstr>ITEM 01 - CEMITÉRIOS</vt:lpstr>
      <vt:lpstr>ITEM 02 - PÁTIO</vt:lpstr>
      <vt:lpstr>EMBASAMENTO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helder</dc:creator>
  <cp:lastModifiedBy>licitacao1</cp:lastModifiedBy>
  <cp:lastPrinted>2025-03-13T16:59:14Z</cp:lastPrinted>
  <dcterms:created xsi:type="dcterms:W3CDTF">2020-06-25T15:41:18Z</dcterms:created>
  <dcterms:modified xsi:type="dcterms:W3CDTF">2025-05-12T17:02:14Z</dcterms:modified>
</cp:coreProperties>
</file>