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9284" windowHeight="8448" tabRatio="836" activeTab="0"/>
  </bookViews>
  <sheets>
    <sheet name="INDICADORES" sheetId="1" r:id="rId1"/>
  </sheets>
  <externalReferences>
    <externalReference r:id="rId4"/>
  </externalReferences>
  <definedNames>
    <definedName name="_xlnm.Print_Area" localSheetId="0">'INDICADORES'!$A$1:$S$58</definedName>
    <definedName name="GGG">#REF!</definedName>
    <definedName name="GGP">#REF!</definedName>
    <definedName name="PES">#REF!</definedName>
    <definedName name="pess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<sst xmlns="http://schemas.openxmlformats.org/spreadsheetml/2006/main" count="174" uniqueCount="153">
  <si>
    <t>MAPA DE ANÁLISE FINANCEIRA</t>
  </si>
  <si>
    <t>DISPONIBILIDADES</t>
  </si>
  <si>
    <t>Caixa</t>
  </si>
  <si>
    <t>9.1</t>
  </si>
  <si>
    <t>Bancos</t>
  </si>
  <si>
    <t>Títulos Vencidos</t>
  </si>
  <si>
    <t>1.1</t>
  </si>
  <si>
    <t>Aplicações</t>
  </si>
  <si>
    <t>Títulos a Vencer  -  de  0 a 30 dias</t>
  </si>
  <si>
    <t>1.2</t>
  </si>
  <si>
    <t>Aplicações Financeiras</t>
  </si>
  <si>
    <t>Títulos a Vencer  -  de 31 a 60 dias</t>
  </si>
  <si>
    <t>1.3</t>
  </si>
  <si>
    <t>Títulos a Vencer  -  de 61 a 90 dias</t>
  </si>
  <si>
    <t>2.1</t>
  </si>
  <si>
    <t>9.2</t>
  </si>
  <si>
    <t>2.2</t>
  </si>
  <si>
    <t>CONTAS A RECEBER</t>
  </si>
  <si>
    <t>6.1</t>
  </si>
  <si>
    <t>6.2</t>
  </si>
  <si>
    <t>10.1</t>
  </si>
  <si>
    <t>ESTOQUES</t>
  </si>
  <si>
    <t>10.2</t>
  </si>
  <si>
    <t>7.1</t>
  </si>
  <si>
    <t>10.3</t>
  </si>
  <si>
    <t>10.4</t>
  </si>
  <si>
    <t>CONTAS A PAGAR/SALÁRIOS</t>
  </si>
  <si>
    <t>11.1</t>
  </si>
  <si>
    <t>Salários</t>
  </si>
  <si>
    <t>7.2</t>
  </si>
  <si>
    <t>11.2</t>
  </si>
  <si>
    <t>Encargos sociais - Provisões</t>
  </si>
  <si>
    <t>11.3</t>
  </si>
  <si>
    <t>Comissões</t>
  </si>
  <si>
    <t>11.4</t>
  </si>
  <si>
    <t>Gratificações/Prêmios</t>
  </si>
  <si>
    <t>11.5</t>
  </si>
  <si>
    <t>CONTAS A PAGAR/IMPOSTOS</t>
  </si>
  <si>
    <t>BENS IMOBILIZADOS</t>
  </si>
  <si>
    <t>Simples Federal</t>
  </si>
  <si>
    <t>8.1</t>
  </si>
  <si>
    <t>VEÍCULOS</t>
  </si>
  <si>
    <t>ICMS</t>
  </si>
  <si>
    <t>ISS</t>
  </si>
  <si>
    <t>CONTAS A PAGAR/DIRETORES</t>
  </si>
  <si>
    <t>8.2</t>
  </si>
  <si>
    <t>MAQ. EQUIP. PRODUÇÃO</t>
  </si>
  <si>
    <t>Máquinas e Equipamentos</t>
  </si>
  <si>
    <t>CONTAS A PAGAR/FIN.LP</t>
  </si>
  <si>
    <t>8.3</t>
  </si>
  <si>
    <t>MAQ. E EQUIP. EM GERAL</t>
  </si>
  <si>
    <t>Financiamentos</t>
  </si>
  <si>
    <t>Equipamentos de comunicação</t>
  </si>
  <si>
    <t>Equipamentos de informática</t>
  </si>
  <si>
    <t>8.4</t>
  </si>
  <si>
    <t>MÓVEIS E UTENSÍLIOS</t>
  </si>
  <si>
    <t>Móveis e utensílios</t>
  </si>
  <si>
    <t>TOTAL DE DIREITOS</t>
  </si>
  <si>
    <t>TOTAL DE OBRIGAÇÕES</t>
  </si>
  <si>
    <t>Período</t>
  </si>
  <si>
    <t>Previsão de Entradas</t>
  </si>
  <si>
    <t>Previsão de Saídas</t>
  </si>
  <si>
    <t>Previsão de Saldos</t>
  </si>
  <si>
    <t>Próximos 30 dias</t>
  </si>
  <si>
    <t>Próximos 60 dias</t>
  </si>
  <si>
    <t>Próximos 90 dias</t>
  </si>
  <si>
    <t>CORRENTE</t>
  </si>
  <si>
    <t>SECA</t>
  </si>
  <si>
    <t>MATÉRIA-PRIMA + INSUMOS</t>
  </si>
  <si>
    <t>MERCADORIAS</t>
  </si>
  <si>
    <t>Títulos a Vencer  -  Acima de 91 dias</t>
  </si>
  <si>
    <t>CONTAS A PAGAR/FORNECEDORES</t>
  </si>
  <si>
    <r>
      <t xml:space="preserve">Aplicações com resgate  -  </t>
    </r>
    <r>
      <rPr>
        <b/>
        <sz val="9"/>
        <color indexed="8"/>
        <rFont val="Verdana"/>
        <family val="2"/>
      </rPr>
      <t>30</t>
    </r>
    <r>
      <rPr>
        <sz val="9"/>
        <color indexed="8"/>
        <rFont val="Verdana"/>
        <family val="2"/>
      </rPr>
      <t xml:space="preserve"> dias</t>
    </r>
  </si>
  <si>
    <r>
      <t xml:space="preserve">Aplicações com resgate  -  </t>
    </r>
    <r>
      <rPr>
        <b/>
        <sz val="9"/>
        <color indexed="8"/>
        <rFont val="Verdana"/>
        <family val="2"/>
      </rPr>
      <t>60</t>
    </r>
    <r>
      <rPr>
        <sz val="9"/>
        <color indexed="8"/>
        <rFont val="Verdana"/>
        <family val="2"/>
      </rPr>
      <t xml:space="preserve"> dias</t>
    </r>
  </si>
  <si>
    <t>PIS / Cofins</t>
  </si>
  <si>
    <t>CSLL / IRPJ</t>
  </si>
  <si>
    <t>CONTAS A PAGAR/FINANCIAMENTOS</t>
  </si>
  <si>
    <t>MERCADORIAS - POR GRUPOS</t>
  </si>
  <si>
    <t>Período anterior</t>
  </si>
  <si>
    <t>I - DIREITOS</t>
  </si>
  <si>
    <t>II - OBRIGAÇÕES</t>
  </si>
  <si>
    <t>III - FLUXO DE CAIXA</t>
  </si>
  <si>
    <t>IV - ÍNDICE DE LIQUIDEZ</t>
  </si>
  <si>
    <t>VII - EVOLUÇÃO PATRIMONIAL</t>
  </si>
  <si>
    <t>2.3</t>
  </si>
  <si>
    <t>2.4</t>
  </si>
  <si>
    <t>4.1</t>
  </si>
  <si>
    <t>4.2</t>
  </si>
  <si>
    <t>5.1</t>
  </si>
  <si>
    <t>5.1.1</t>
  </si>
  <si>
    <t>5.1.2</t>
  </si>
  <si>
    <t>5.1.3</t>
  </si>
  <si>
    <t>5.2</t>
  </si>
  <si>
    <t>5.2.1</t>
  </si>
  <si>
    <t>5.2.2</t>
  </si>
  <si>
    <t>6.1.1</t>
  </si>
  <si>
    <t>6.1.2</t>
  </si>
  <si>
    <t>6.1.3</t>
  </si>
  <si>
    <t>6.2.1</t>
  </si>
  <si>
    <t>6.2.2</t>
  </si>
  <si>
    <t>8.5</t>
  </si>
  <si>
    <t>9.3</t>
  </si>
  <si>
    <t>9.4</t>
  </si>
  <si>
    <t>9.5</t>
  </si>
  <si>
    <r>
      <t xml:space="preserve">Aplicações com resgate  -  </t>
    </r>
    <r>
      <rPr>
        <b/>
        <sz val="9"/>
        <color indexed="8"/>
        <rFont val="Verdana"/>
        <family val="2"/>
      </rPr>
      <t>90</t>
    </r>
    <r>
      <rPr>
        <sz val="9"/>
        <color indexed="8"/>
        <rFont val="Verdana"/>
        <family val="2"/>
      </rPr>
      <t xml:space="preserve"> dias</t>
    </r>
  </si>
  <si>
    <r>
      <t xml:space="preserve">Aplicações com resgate acima </t>
    </r>
    <r>
      <rPr>
        <b/>
        <sz val="9"/>
        <color indexed="8"/>
        <rFont val="Verdana"/>
        <family val="2"/>
      </rPr>
      <t>91</t>
    </r>
    <r>
      <rPr>
        <sz val="9"/>
        <color indexed="8"/>
        <rFont val="Verdana"/>
        <family val="2"/>
      </rPr>
      <t xml:space="preserve"> dias</t>
    </r>
  </si>
  <si>
    <t>GERAL</t>
  </si>
  <si>
    <t>Período atual</t>
  </si>
  <si>
    <t>Sr.</t>
  </si>
  <si>
    <t>3.1</t>
  </si>
  <si>
    <t>3.2</t>
  </si>
  <si>
    <t>3.3</t>
  </si>
  <si>
    <t>3.4</t>
  </si>
  <si>
    <t>3.5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</si>
  <si>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</si>
  <si>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</si>
  <si>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</si>
  <si>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</si>
  <si>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</si>
  <si>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</si>
  <si>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</si>
  <si>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</si>
  <si>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</si>
  <si>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</si>
  <si>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</si>
  <si>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</si>
  <si>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5.3</t>
  </si>
  <si>
    <t>5.3.1</t>
  </si>
  <si>
    <t>5.3.2</t>
  </si>
  <si>
    <t>5.3.3</t>
  </si>
  <si>
    <t>5.4</t>
  </si>
  <si>
    <t>5.4.1</t>
  </si>
  <si>
    <t>6.1.4</t>
  </si>
  <si>
    <t>6.1.5</t>
  </si>
  <si>
    <t>6.2.3</t>
  </si>
  <si>
    <t>6.2.4</t>
  </si>
  <si>
    <t>6.2.5</t>
  </si>
  <si>
    <t>7.3</t>
  </si>
  <si>
    <t>7.4</t>
  </si>
  <si>
    <t>7.5</t>
  </si>
  <si>
    <t>9.6</t>
  </si>
  <si>
    <t>11.6</t>
  </si>
  <si>
    <t>V - NECESSIDADE DO CAPITAL DE GIRO</t>
  </si>
  <si>
    <t>VI - ÍNDICE DE ENDIVIDAMENTO</t>
  </si>
  <si>
    <t>VIII - ÍNDICE DE ATIVIDADE</t>
  </si>
  <si>
    <r>
      <t>GIRO DOS ESTOQUES  =</t>
    </r>
    <r>
      <rPr>
        <sz val="11"/>
        <rFont val="Verdana"/>
        <family val="2"/>
      </rPr>
      <t xml:space="preserve">     </t>
    </r>
    <r>
      <rPr>
        <sz val="9"/>
        <rFont val="Verdana"/>
        <family val="2"/>
      </rPr>
      <t>Considerar montante dos valores de CMV (Custo da Mercadoria Vendida) de um mês</t>
    </r>
  </si>
  <si>
    <t>PRAZO MÉDIO DE PAGAMENTO              =</t>
  </si>
  <si>
    <t>PRAZO MÉDIO DE RECEBIMENTO              =</t>
  </si>
  <si>
    <t>CMV</t>
  </si>
  <si>
    <t>Conta a receber</t>
  </si>
  <si>
    <t>Vendas diárias</t>
  </si>
  <si>
    <t>Contas a pagar</t>
  </si>
  <si>
    <t>Compras diárias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</si>
</sst>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mmmm\-yy"/>
    <numFmt numFmtId="179" formatCode="mmmm\-yyyy"/>
    <numFmt numFmtId="180" formatCode="0.0%"/>
    <numFmt numFmtId="181" formatCode="#,##0.0000"/>
    <numFmt numFmtId="182" formatCode="0.0"/>
    <numFmt numFmtId="183" formatCode="_ * #,##0.00_ ;_ * \-#,##0.00_ ;_ * &quot;-&quot;??_ ;_ @_ "/>
    <numFmt numFmtId="184" formatCode="_ * #,##0_ ;_ * \-#,##0_ ;_ * &quot;-&quot;_ ;_ @_ "/>
    <numFmt numFmtId="185" formatCode="_ &quot;R$&quot;* #,##0.00_ ;_ &quot;R$&quot;* \-#,##0.00_ ;_ &quot;R$&quot;* &quot;-&quot;??_ ;_ @_ "/>
    <numFmt numFmtId="186" formatCode="#,##0.00_ ;[Red]\-#,##0.00\ "/>
    <numFmt numFmtId="187" formatCode="_(&quot;R$&quot;\ * #,##0.00_);_(&quot;R$&quot;\ * \(#,##0.00\);_(&quot;R$&quot;\ * &quot;-&quot;??_);_(@_)"/>
    <numFmt numFmtId="188" formatCode="0.##"/>
    <numFmt numFmtId="189" formatCode="dd/mmm/yy\ \ \-\ \ ddd"/>
    <numFmt numFmtId="190" formatCode="_(* #,##0.000_);_(* \(#,##0.000\);_(* &quot;-&quot;??_);_(@_)"/>
    <numFmt numFmtId="191" formatCode="mmm\-yy"/>
    <numFmt numFmtId="192" formatCode="_(&quot;R$&quot;\ * #,##0_);_(&quot;R$&quot;\ * \(#,##0\);_(&quot;R$&quot;\ * &quot;-&quot;_);_(@_)"/>
    <numFmt numFmtId="193" formatCode="dd\.mmm\.yy"/>
    <numFmt numFmtId="194" formatCode="0.000"/>
    <numFmt numFmtId="195" formatCode="_(* #,##0.0_);_(* \(#,##0.0\);_(* &quot;-&quot;??_);_(@_)"/>
    <numFmt numFmtId="196" formatCode="_(* #,##0_);_(* \(#,##0\);_(* &quot;-&quot;??_);_(@_)"/>
    <numFmt numFmtId="197" formatCode="0.0000"/>
    <numFmt numFmtId="198" formatCode="_(* #,##0.0000_);_(* \(#,##0.0000\);_(* &quot;-&quot;??_);_(@_)"/>
    <numFmt numFmtId="199" formatCode="_(* #,##0.00000_);_(* \(#,##0.00000\);_(* &quot;-&quot;??_);_(@_)"/>
    <numFmt numFmtId="200" formatCode="d/mmm\ \-\ ddd"/>
    <numFmt numFmtId="201" formatCode="[$-409]h:mm:ss\ AM/PM;@"/>
    <numFmt numFmtId="202" formatCode="mmm/yyyy"/>
    <numFmt numFmtId="203" formatCode="&quot;R$ &quot;#,##0.00"/>
    <numFmt numFmtId="204" formatCode="h:mm;@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MS Sans Serif"/>
      <family val="0"/>
    </font>
    <font>
      <sz val="9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8"/>
      <color indexed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"/>
      <color indexed="8"/>
      <name val="Arial"/>
      <family val="2"/>
    </font>
    <font>
      <b/>
      <i/>
      <sz val="1"/>
      <color indexed="9"/>
      <name val="Arial"/>
      <family val="2"/>
    </font>
    <font>
      <b/>
      <i/>
      <sz val="6.75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38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0" fontId="5" fillId="0" borderId="0" xfId="57" applyNumberFormat="1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0" fontId="17" fillId="0" borderId="19" xfId="57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0" fontId="4" fillId="0" borderId="10" xfId="57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0" fontId="4" fillId="0" borderId="25" xfId="57" applyNumberFormat="1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10" fontId="17" fillId="0" borderId="27" xfId="57" applyNumberFormat="1" applyFont="1" applyFill="1" applyBorder="1" applyAlignment="1">
      <alignment/>
    </xf>
    <xf numFmtId="10" fontId="4" fillId="0" borderId="13" xfId="57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10" fontId="4" fillId="0" borderId="31" xfId="57" applyNumberFormat="1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10" fontId="17" fillId="0" borderId="32" xfId="57" applyNumberFormat="1" applyFont="1" applyFill="1" applyBorder="1" applyAlignment="1">
      <alignment/>
    </xf>
    <xf numFmtId="10" fontId="4" fillId="0" borderId="33" xfId="57" applyNumberFormat="1" applyFont="1" applyFill="1" applyBorder="1" applyAlignment="1">
      <alignment/>
    </xf>
    <xf numFmtId="10" fontId="4" fillId="0" borderId="34" xfId="57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0" fontId="5" fillId="0" borderId="0" xfId="57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0" fontId="8" fillId="0" borderId="0" xfId="57" applyNumberFormat="1" applyFont="1" applyFill="1" applyAlignment="1">
      <alignment/>
    </xf>
    <xf numFmtId="0" fontId="13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0" fontId="5" fillId="0" borderId="0" xfId="57" applyNumberFormat="1" applyFont="1" applyFill="1" applyBorder="1" applyAlignment="1">
      <alignment/>
    </xf>
    <xf numFmtId="177" fontId="5" fillId="0" borderId="17" xfId="46" applyFont="1" applyFill="1" applyBorder="1" applyAlignment="1">
      <alignment horizontal="center" vertical="center"/>
    </xf>
    <xf numFmtId="10" fontId="19" fillId="0" borderId="10" xfId="57" applyNumberFormat="1" applyFont="1" applyFill="1" applyBorder="1" applyAlignment="1" applyProtection="1">
      <alignment/>
      <protection locked="0"/>
    </xf>
    <xf numFmtId="10" fontId="19" fillId="0" borderId="25" xfId="57" applyNumberFormat="1" applyFont="1" applyFill="1" applyBorder="1" applyAlignment="1" applyProtection="1">
      <alignment/>
      <protection locked="0"/>
    </xf>
    <xf numFmtId="10" fontId="17" fillId="0" borderId="19" xfId="57" applyNumberFormat="1" applyFont="1" applyFill="1" applyBorder="1" applyAlignment="1" applyProtection="1">
      <alignment/>
      <protection/>
    </xf>
    <xf numFmtId="10" fontId="4" fillId="0" borderId="10" xfId="57" applyNumberFormat="1" applyFont="1" applyFill="1" applyBorder="1" applyAlignment="1" applyProtection="1">
      <alignment/>
      <protection/>
    </xf>
    <xf numFmtId="10" fontId="4" fillId="0" borderId="25" xfId="57" applyNumberFormat="1" applyFont="1" applyFill="1" applyBorder="1" applyAlignment="1" applyProtection="1">
      <alignment/>
      <protection/>
    </xf>
    <xf numFmtId="10" fontId="18" fillId="0" borderId="19" xfId="57" applyNumberFormat="1" applyFont="1" applyFill="1" applyBorder="1" applyAlignment="1" applyProtection="1">
      <alignment/>
      <protection/>
    </xf>
    <xf numFmtId="10" fontId="17" fillId="0" borderId="27" xfId="57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4" fillId="0" borderId="43" xfId="0" applyFont="1" applyFill="1" applyBorder="1" applyAlignment="1" applyProtection="1">
      <alignment horizontal="left"/>
      <protection locked="0"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170" fontId="21" fillId="0" borderId="44" xfId="0" applyNumberFormat="1" applyFont="1" applyFill="1" applyBorder="1" applyAlignment="1">
      <alignment horizontal="center"/>
    </xf>
    <xf numFmtId="170" fontId="21" fillId="0" borderId="11" xfId="0" applyNumberFormat="1" applyFont="1" applyFill="1" applyBorder="1" applyAlignment="1">
      <alignment horizontal="center"/>
    </xf>
    <xf numFmtId="10" fontId="21" fillId="0" borderId="25" xfId="0" applyNumberFormat="1" applyFont="1" applyFill="1" applyBorder="1" applyAlignment="1">
      <alignment horizontal="center"/>
    </xf>
    <xf numFmtId="170" fontId="4" fillId="0" borderId="24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5" fontId="4" fillId="0" borderId="24" xfId="49" applyNumberFormat="1" applyFont="1" applyBorder="1" applyAlignment="1">
      <alignment horizontal="center"/>
    </xf>
    <xf numFmtId="185" fontId="4" fillId="0" borderId="45" xfId="49" applyNumberFormat="1" applyFont="1" applyBorder="1" applyAlignment="1">
      <alignment horizontal="center"/>
    </xf>
    <xf numFmtId="177" fontId="4" fillId="0" borderId="34" xfId="46" applyFont="1" applyFill="1" applyBorder="1" applyAlignment="1">
      <alignment horizontal="center" vertical="center"/>
    </xf>
    <xf numFmtId="177" fontId="4" fillId="0" borderId="46" xfId="46" applyFont="1" applyFill="1" applyBorder="1" applyAlignment="1">
      <alignment horizontal="center" vertical="center"/>
    </xf>
    <xf numFmtId="177" fontId="4" fillId="0" borderId="10" xfId="46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177" fontId="4" fillId="0" borderId="36" xfId="46" applyFont="1" applyBorder="1" applyAlignment="1">
      <alignment horizontal="center" vertical="center"/>
    </xf>
    <xf numFmtId="177" fontId="4" fillId="0" borderId="26" xfId="46" applyFont="1" applyBorder="1" applyAlignment="1">
      <alignment horizontal="center" vertical="center"/>
    </xf>
    <xf numFmtId="177" fontId="4" fillId="0" borderId="37" xfId="46" applyFont="1" applyBorder="1" applyAlignment="1">
      <alignment horizontal="center" vertical="center"/>
    </xf>
    <xf numFmtId="177" fontId="4" fillId="0" borderId="16" xfId="46" applyFont="1" applyBorder="1" applyAlignment="1">
      <alignment horizontal="center" vertical="center"/>
    </xf>
    <xf numFmtId="177" fontId="4" fillId="0" borderId="17" xfId="46" applyFont="1" applyBorder="1" applyAlignment="1">
      <alignment horizontal="center" vertical="center"/>
    </xf>
    <xf numFmtId="177" fontId="4" fillId="0" borderId="18" xfId="46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203" fontId="21" fillId="0" borderId="25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180" fontId="12" fillId="0" borderId="51" xfId="57" applyNumberFormat="1" applyFont="1" applyFill="1" applyBorder="1" applyAlignment="1">
      <alignment horizontal="center" vertical="center"/>
    </xf>
    <xf numFmtId="180" fontId="12" fillId="0" borderId="18" xfId="57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0" fontId="4" fillId="0" borderId="48" xfId="0" applyNumberFormat="1" applyFont="1" applyBorder="1" applyAlignment="1">
      <alignment horizontal="center"/>
    </xf>
    <xf numFmtId="170" fontId="4" fillId="0" borderId="50" xfId="0" applyNumberFormat="1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70" fontId="19" fillId="0" borderId="38" xfId="48" applyFont="1" applyFill="1" applyBorder="1" applyAlignment="1" applyProtection="1">
      <alignment horizontal="center"/>
      <protection locked="0"/>
    </xf>
    <xf numFmtId="170" fontId="19" fillId="0" borderId="15" xfId="48" applyFont="1" applyFill="1" applyBorder="1" applyAlignment="1" applyProtection="1">
      <alignment horizontal="center"/>
      <protection locked="0"/>
    </xf>
    <xf numFmtId="0" fontId="15" fillId="33" borderId="25" xfId="0" applyFont="1" applyFill="1" applyBorder="1" applyAlignment="1">
      <alignment horizontal="center" vertical="center"/>
    </xf>
    <xf numFmtId="170" fontId="19" fillId="0" borderId="24" xfId="48" applyFont="1" applyFill="1" applyBorder="1" applyAlignment="1" applyProtection="1">
      <alignment horizontal="center"/>
      <protection locked="0"/>
    </xf>
    <xf numFmtId="170" fontId="19" fillId="0" borderId="12" xfId="48" applyFont="1" applyFill="1" applyBorder="1" applyAlignment="1" applyProtection="1">
      <alignment horizontal="center"/>
      <protection locked="0"/>
    </xf>
    <xf numFmtId="170" fontId="4" fillId="0" borderId="24" xfId="48" applyFont="1" applyFill="1" applyBorder="1" applyAlignment="1" applyProtection="1">
      <alignment horizontal="center"/>
      <protection locked="0"/>
    </xf>
    <xf numFmtId="170" fontId="4" fillId="0" borderId="12" xfId="48" applyFont="1" applyFill="1" applyBorder="1" applyAlignment="1" applyProtection="1">
      <alignment horizontal="center"/>
      <protection locked="0"/>
    </xf>
    <xf numFmtId="170" fontId="4" fillId="0" borderId="38" xfId="48" applyFont="1" applyFill="1" applyBorder="1" applyAlignment="1" applyProtection="1">
      <alignment horizontal="center"/>
      <protection locked="0"/>
    </xf>
    <xf numFmtId="170" fontId="4" fillId="0" borderId="15" xfId="48" applyFont="1" applyFill="1" applyBorder="1" applyAlignment="1" applyProtection="1">
      <alignment horizontal="center"/>
      <protection locked="0"/>
    </xf>
    <xf numFmtId="170" fontId="17" fillId="0" borderId="20" xfId="48" applyFont="1" applyFill="1" applyBorder="1" applyAlignment="1" applyProtection="1">
      <alignment horizontal="center"/>
      <protection/>
    </xf>
    <xf numFmtId="170" fontId="17" fillId="0" borderId="22" xfId="48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170" fontId="4" fillId="0" borderId="39" xfId="48" applyFont="1" applyFill="1" applyBorder="1" applyAlignment="1" applyProtection="1">
      <alignment horizontal="center"/>
      <protection locked="0"/>
    </xf>
    <xf numFmtId="170" fontId="4" fillId="0" borderId="40" xfId="48" applyFont="1" applyFill="1" applyBorder="1" applyAlignment="1" applyProtection="1">
      <alignment horizontal="center"/>
      <protection locked="0"/>
    </xf>
    <xf numFmtId="177" fontId="10" fillId="0" borderId="36" xfId="46" applyFont="1" applyBorder="1" applyAlignment="1">
      <alignment horizontal="center" vertical="center"/>
    </xf>
    <xf numFmtId="177" fontId="10" fillId="0" borderId="26" xfId="46" applyFont="1" applyBorder="1" applyAlignment="1">
      <alignment horizontal="center" vertical="center"/>
    </xf>
    <xf numFmtId="177" fontId="10" fillId="0" borderId="37" xfId="46" applyFont="1" applyBorder="1" applyAlignment="1">
      <alignment horizontal="center" vertical="center"/>
    </xf>
    <xf numFmtId="177" fontId="10" fillId="0" borderId="47" xfId="46" applyFont="1" applyBorder="1" applyAlignment="1">
      <alignment horizontal="center" vertical="center"/>
    </xf>
    <xf numFmtId="177" fontId="10" fillId="0" borderId="0" xfId="46" applyFont="1" applyBorder="1" applyAlignment="1">
      <alignment horizontal="center" vertical="center"/>
    </xf>
    <xf numFmtId="177" fontId="10" fillId="0" borderId="35" xfId="46" applyFont="1" applyBorder="1" applyAlignment="1">
      <alignment horizontal="center" vertical="center"/>
    </xf>
    <xf numFmtId="177" fontId="10" fillId="0" borderId="16" xfId="46" applyFont="1" applyBorder="1" applyAlignment="1">
      <alignment horizontal="center" vertical="center"/>
    </xf>
    <xf numFmtId="177" fontId="10" fillId="0" borderId="17" xfId="46" applyFont="1" applyBorder="1" applyAlignment="1">
      <alignment horizontal="center" vertical="center"/>
    </xf>
    <xf numFmtId="177" fontId="10" fillId="0" borderId="18" xfId="46" applyFont="1" applyBorder="1" applyAlignment="1">
      <alignment horizontal="center" vertical="center"/>
    </xf>
    <xf numFmtId="10" fontId="10" fillId="0" borderId="36" xfId="52" applyNumberFormat="1" applyFont="1" applyBorder="1" applyAlignment="1">
      <alignment horizontal="center" vertical="center"/>
    </xf>
    <xf numFmtId="10" fontId="10" fillId="0" borderId="26" xfId="52" applyNumberFormat="1" applyFont="1" applyBorder="1" applyAlignment="1">
      <alignment horizontal="center" vertical="center"/>
    </xf>
    <xf numFmtId="10" fontId="10" fillId="0" borderId="37" xfId="52" applyNumberFormat="1" applyFont="1" applyBorder="1" applyAlignment="1">
      <alignment horizontal="center" vertical="center"/>
    </xf>
    <xf numFmtId="10" fontId="10" fillId="0" borderId="47" xfId="52" applyNumberFormat="1" applyFont="1" applyBorder="1" applyAlignment="1">
      <alignment horizontal="center" vertical="center"/>
    </xf>
    <xf numFmtId="10" fontId="10" fillId="0" borderId="0" xfId="52" applyNumberFormat="1" applyFont="1" applyBorder="1" applyAlignment="1">
      <alignment horizontal="center" vertical="center"/>
    </xf>
    <xf numFmtId="10" fontId="10" fillId="0" borderId="35" xfId="52" applyNumberFormat="1" applyFont="1" applyBorder="1" applyAlignment="1">
      <alignment horizontal="center" vertical="center"/>
    </xf>
    <xf numFmtId="10" fontId="10" fillId="0" borderId="16" xfId="52" applyNumberFormat="1" applyFont="1" applyBorder="1" applyAlignment="1">
      <alignment horizontal="center" vertical="center"/>
    </xf>
    <xf numFmtId="10" fontId="10" fillId="0" borderId="17" xfId="52" applyNumberFormat="1" applyFont="1" applyBorder="1" applyAlignment="1">
      <alignment horizontal="center" vertical="center"/>
    </xf>
    <xf numFmtId="10" fontId="10" fillId="0" borderId="18" xfId="52" applyNumberFormat="1" applyFont="1" applyBorder="1" applyAlignment="1">
      <alignment horizontal="center" vertical="center"/>
    </xf>
    <xf numFmtId="170" fontId="18" fillId="0" borderId="20" xfId="48" applyFont="1" applyFill="1" applyBorder="1" applyAlignment="1" applyProtection="1">
      <alignment horizontal="center"/>
      <protection/>
    </xf>
    <xf numFmtId="170" fontId="18" fillId="0" borderId="22" xfId="48" applyFont="1" applyFill="1" applyBorder="1" applyAlignment="1" applyProtection="1">
      <alignment horizontal="center"/>
      <protection/>
    </xf>
    <xf numFmtId="170" fontId="19" fillId="0" borderId="39" xfId="48" applyFont="1" applyFill="1" applyBorder="1" applyAlignment="1" applyProtection="1">
      <alignment horizontal="center"/>
      <protection locked="0"/>
    </xf>
    <xf numFmtId="170" fontId="19" fillId="0" borderId="40" xfId="48" applyFont="1" applyFill="1" applyBorder="1" applyAlignment="1" applyProtection="1">
      <alignment horizontal="center"/>
      <protection locked="0"/>
    </xf>
    <xf numFmtId="170" fontId="17" fillId="0" borderId="57" xfId="48" applyFont="1" applyFill="1" applyBorder="1" applyAlignment="1" applyProtection="1">
      <alignment horizontal="center"/>
      <protection/>
    </xf>
    <xf numFmtId="170" fontId="17" fillId="0" borderId="59" xfId="48" applyFont="1" applyFill="1" applyBorder="1" applyAlignment="1" applyProtection="1">
      <alignment horizontal="center"/>
      <protection/>
    </xf>
    <xf numFmtId="170" fontId="17" fillId="0" borderId="20" xfId="48" applyFont="1" applyFill="1" applyBorder="1" applyAlignment="1">
      <alignment horizontal="center"/>
    </xf>
    <xf numFmtId="170" fontId="17" fillId="0" borderId="22" xfId="48" applyFont="1" applyFill="1" applyBorder="1" applyAlignment="1">
      <alignment horizontal="center"/>
    </xf>
    <xf numFmtId="170" fontId="17" fillId="0" borderId="57" xfId="48" applyFont="1" applyFill="1" applyBorder="1" applyAlignment="1">
      <alignment horizontal="center"/>
    </xf>
    <xf numFmtId="170" fontId="17" fillId="0" borderId="59" xfId="48" applyFont="1" applyFill="1" applyBorder="1" applyAlignment="1">
      <alignment horizontal="center"/>
    </xf>
    <xf numFmtId="170" fontId="4" fillId="0" borderId="41" xfId="48" applyFont="1" applyFill="1" applyBorder="1" applyAlignment="1" applyProtection="1">
      <alignment horizontal="center"/>
      <protection locked="0"/>
    </xf>
    <xf numFmtId="170" fontId="4" fillId="0" borderId="43" xfId="48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0" fontId="10" fillId="0" borderId="6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10" fontId="10" fillId="0" borderId="47" xfId="0" applyNumberFormat="1" applyFont="1" applyBorder="1" applyAlignment="1">
      <alignment horizontal="center" vertical="center" wrapText="1"/>
    </xf>
    <xf numFmtId="10" fontId="10" fillId="0" borderId="62" xfId="0" applyNumberFormat="1" applyFont="1" applyBorder="1" applyAlignment="1">
      <alignment horizontal="center" vertical="center" wrapText="1"/>
    </xf>
    <xf numFmtId="10" fontId="10" fillId="0" borderId="54" xfId="0" applyNumberFormat="1" applyFont="1" applyBorder="1" applyAlignment="1">
      <alignment horizontal="center" vertical="center" wrapText="1"/>
    </xf>
    <xf numFmtId="10" fontId="10" fillId="0" borderId="63" xfId="0" applyNumberFormat="1" applyFont="1" applyBorder="1" applyAlignment="1">
      <alignment horizontal="center" vertical="center" wrapText="1"/>
    </xf>
    <xf numFmtId="170" fontId="12" fillId="0" borderId="52" xfId="48" applyFont="1" applyFill="1" applyBorder="1" applyAlignment="1">
      <alignment horizontal="center" vertical="center"/>
    </xf>
    <xf numFmtId="170" fontId="12" fillId="0" borderId="51" xfId="48" applyFont="1" applyFill="1" applyBorder="1" applyAlignment="1">
      <alignment horizontal="center" vertical="center"/>
    </xf>
    <xf numFmtId="170" fontId="12" fillId="0" borderId="16" xfId="48" applyFont="1" applyFill="1" applyBorder="1" applyAlignment="1">
      <alignment horizontal="center" vertical="center"/>
    </xf>
    <xf numFmtId="170" fontId="12" fillId="0" borderId="18" xfId="48" applyFont="1" applyFill="1" applyBorder="1" applyAlignment="1">
      <alignment horizontal="center" vertical="center"/>
    </xf>
    <xf numFmtId="170" fontId="21" fillId="0" borderId="64" xfId="0" applyNumberFormat="1" applyFont="1" applyFill="1" applyBorder="1" applyAlignment="1">
      <alignment horizontal="center"/>
    </xf>
    <xf numFmtId="170" fontId="21" fillId="0" borderId="17" xfId="0" applyNumberFormat="1" applyFont="1" applyFill="1" applyBorder="1" applyAlignment="1">
      <alignment horizontal="center"/>
    </xf>
    <xf numFmtId="10" fontId="21" fillId="0" borderId="10" xfId="0" applyNumberFormat="1" applyFont="1" applyFill="1" applyBorder="1" applyAlignment="1">
      <alignment horizontal="center"/>
    </xf>
    <xf numFmtId="170" fontId="4" fillId="0" borderId="48" xfId="49" applyNumberFormat="1" applyFont="1" applyBorder="1" applyAlignment="1">
      <alignment horizontal="center"/>
    </xf>
    <xf numFmtId="170" fontId="4" fillId="0" borderId="65" xfId="49" applyNumberFormat="1" applyFont="1" applyBorder="1" applyAlignment="1">
      <alignment horizontal="center"/>
    </xf>
    <xf numFmtId="170" fontId="4" fillId="0" borderId="24" xfId="49" applyNumberFormat="1" applyFont="1" applyBorder="1" applyAlignment="1">
      <alignment horizontal="center"/>
    </xf>
    <xf numFmtId="170" fontId="4" fillId="0" borderId="45" xfId="49" applyNumberFormat="1" applyFont="1" applyBorder="1" applyAlignment="1">
      <alignment horizontal="center"/>
    </xf>
    <xf numFmtId="170" fontId="4" fillId="0" borderId="11" xfId="48" applyFont="1" applyFill="1" applyBorder="1" applyAlignment="1" applyProtection="1">
      <alignment horizontal="center"/>
      <protection locked="0"/>
    </xf>
    <xf numFmtId="170" fontId="4" fillId="0" borderId="14" xfId="48" applyFont="1" applyFill="1" applyBorder="1" applyAlignment="1" applyProtection="1">
      <alignment horizontal="center"/>
      <protection locked="0"/>
    </xf>
    <xf numFmtId="170" fontId="17" fillId="0" borderId="20" xfId="0" applyNumberFormat="1" applyFont="1" applyFill="1" applyBorder="1" applyAlignment="1">
      <alignment horizontal="center"/>
    </xf>
    <xf numFmtId="170" fontId="17" fillId="0" borderId="21" xfId="0" applyNumberFormat="1" applyFont="1" applyFill="1" applyBorder="1" applyAlignment="1">
      <alignment horizontal="center"/>
    </xf>
    <xf numFmtId="170" fontId="17" fillId="0" borderId="22" xfId="0" applyNumberFormat="1" applyFont="1" applyFill="1" applyBorder="1" applyAlignment="1">
      <alignment horizontal="center"/>
    </xf>
    <xf numFmtId="170" fontId="17" fillId="0" borderId="21" xfId="48" applyFont="1" applyFill="1" applyBorder="1" applyAlignment="1">
      <alignment horizontal="center"/>
    </xf>
    <xf numFmtId="170" fontId="17" fillId="0" borderId="57" xfId="0" applyNumberFormat="1" applyFont="1" applyFill="1" applyBorder="1" applyAlignment="1">
      <alignment horizontal="center"/>
    </xf>
    <xf numFmtId="170" fontId="17" fillId="0" borderId="58" xfId="0" applyNumberFormat="1" applyFont="1" applyFill="1" applyBorder="1" applyAlignment="1">
      <alignment horizontal="center"/>
    </xf>
    <xf numFmtId="170" fontId="17" fillId="0" borderId="59" xfId="0" applyNumberFormat="1" applyFont="1" applyFill="1" applyBorder="1" applyAlignment="1">
      <alignment horizontal="center"/>
    </xf>
    <xf numFmtId="170" fontId="4" fillId="0" borderId="23" xfId="48" applyFont="1" applyFill="1" applyBorder="1" applyAlignment="1" applyProtection="1">
      <alignment horizontal="center"/>
      <protection locked="0"/>
    </xf>
    <xf numFmtId="180" fontId="12" fillId="0" borderId="66" xfId="57" applyNumberFormat="1" applyFont="1" applyFill="1" applyBorder="1" applyAlignment="1">
      <alignment horizontal="center" vertical="center"/>
    </xf>
    <xf numFmtId="180" fontId="12" fillId="0" borderId="10" xfId="57" applyNumberFormat="1" applyFont="1" applyFill="1" applyBorder="1" applyAlignment="1">
      <alignment horizontal="center" vertical="center"/>
    </xf>
    <xf numFmtId="170" fontId="12" fillId="0" borderId="53" xfId="48" applyFont="1" applyFill="1" applyBorder="1" applyAlignment="1">
      <alignment horizontal="center" vertical="center"/>
    </xf>
    <xf numFmtId="170" fontId="12" fillId="0" borderId="17" xfId="48" applyFont="1" applyFill="1" applyBorder="1" applyAlignment="1">
      <alignment horizontal="center" vertical="center"/>
    </xf>
    <xf numFmtId="10" fontId="4" fillId="0" borderId="25" xfId="52" applyNumberFormat="1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_MAF" xfId="48"/>
    <cellStyle name="Moeda_Modelos financeiros" xfId="49"/>
    <cellStyle name="Neutro" xfId="50"/>
    <cellStyle name="Nota" xfId="51"/>
    <cellStyle name="Percent" xfId="52"/>
    <cellStyle name="Ruim" xfId="53"/>
    <cellStyle name="Saída" xfId="54"/>
    <cellStyle name="Sep. milhar [0]" xfId="55"/>
    <cellStyle name="Comma [0]" xfId="56"/>
    <cellStyle name="Separador de milhares [0]_ANALFINA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INDICADORES!#REF!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INDICADORES!#REF!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INDICADORES!#REF!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INDICADORES!#REF!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INDICADORES!#REF!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INDICADORES!#REF!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18986"/>
        <c:axId val="62426555"/>
      </c:lineChart>
      <c:catAx>
        <c:axId val="442189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2426555"/>
        <c:crosses val="autoZero"/>
        <c:auto val="1"/>
        <c:lblOffset val="100"/>
        <c:tickLblSkip val="1"/>
        <c:noMultiLvlLbl val="0"/>
      </c:catAx>
      <c:valAx>
        <c:axId val="62426555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218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209550</xdr:rowOff>
    </xdr:from>
    <xdr:to>
      <xdr:col>0</xdr:col>
      <xdr:colOff>0</xdr:colOff>
      <xdr:row>56</xdr:row>
      <xdr:rowOff>28575</xdr:rowOff>
    </xdr:to>
    <xdr:sp>
      <xdr:nvSpPr>
        <xdr:cNvPr id="1" name="AutoShape 7"/>
        <xdr:cNvSpPr>
          <a:spLocks/>
        </xdr:cNvSpPr>
      </xdr:nvSpPr>
      <xdr:spPr>
        <a:xfrm>
          <a:off x="0" y="13125450"/>
          <a:ext cx="0" cy="56197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graphicFrame>
      <xdr:nvGraphicFramePr>
        <xdr:cNvPr id="2" name="Gráfico 8"/>
        <xdr:cNvGraphicFramePr/>
      </xdr:nvGraphicFramePr>
      <xdr:xfrm>
        <a:off x="0" y="14154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c_servidor\Cli_Ativos\Cadastros_Cli\Crefito_Se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Cadastr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showGridLines="0" tabSelected="1" zoomScale="75" zoomScaleNormal="75" zoomScaleSheetLayoutView="75" zoomScalePageLayoutView="0" workbookViewId="0" topLeftCell="A28">
      <selection activeCell="G17" sqref="G17:H17"/>
    </sheetView>
  </sheetViews>
  <sheetFormatPr defaultColWidth="9.28125" defaultRowHeight="12.75"/>
  <cols>
    <col min="1" max="1" width="1.7109375" style="50" customWidth="1"/>
    <col min="2" max="2" width="7.28125" style="2" customWidth="1"/>
    <col min="3" max="3" width="3.7109375" style="1" customWidth="1"/>
    <col min="4" max="4" width="15.7109375" style="1" customWidth="1"/>
    <col min="5" max="5" width="9.7109375" style="1" customWidth="1"/>
    <col min="6" max="6" width="15.7109375" style="1" customWidth="1"/>
    <col min="7" max="8" width="12.7109375" style="1" customWidth="1"/>
    <col min="9" max="9" width="14.421875" style="3" customWidth="1"/>
    <col min="10" max="10" width="1.7109375" style="50" customWidth="1"/>
    <col min="11" max="11" width="8.57421875" style="2" customWidth="1"/>
    <col min="12" max="12" width="3.7109375" style="1" customWidth="1"/>
    <col min="13" max="14" width="17.7109375" style="1" customWidth="1"/>
    <col min="15" max="15" width="2.28125" style="1" customWidth="1"/>
    <col min="16" max="16" width="21.57421875" style="1" customWidth="1"/>
    <col min="17" max="17" width="2.28125" style="1" customWidth="1"/>
    <col min="18" max="18" width="13.57421875" style="3" customWidth="1"/>
    <col min="19" max="19" width="1.7109375" style="50" customWidth="1"/>
    <col min="20" max="20" width="16.28125" style="1" customWidth="1"/>
    <col min="21" max="21" width="16.57421875" style="1" bestFit="1" customWidth="1"/>
    <col min="22" max="16384" width="9.28125" style="1" customWidth="1"/>
  </cols>
  <sheetData>
    <row r="1" spans="2:18" ht="11.25" customHeight="1">
      <c r="B1" s="54"/>
      <c r="C1" s="50"/>
      <c r="D1" s="50"/>
      <c r="E1" s="50"/>
      <c r="F1" s="50"/>
      <c r="G1" s="50"/>
      <c r="H1" s="50"/>
      <c r="I1" s="55"/>
      <c r="K1" s="54"/>
      <c r="L1" s="50"/>
      <c r="M1" s="50"/>
      <c r="N1" s="50"/>
      <c r="O1" s="50"/>
      <c r="P1" s="50"/>
      <c r="Q1" s="50"/>
      <c r="R1" s="55"/>
    </row>
    <row r="2" spans="1:18" ht="29.25" customHeight="1">
      <c r="A2" s="51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2:18" ht="6.75" customHeight="1">
      <c r="B3" s="56"/>
      <c r="C3" s="57"/>
      <c r="D3" s="57"/>
      <c r="E3" s="57"/>
      <c r="F3" s="57"/>
      <c r="G3" s="57"/>
      <c r="H3" s="57"/>
      <c r="I3" s="58"/>
      <c r="J3" s="57"/>
      <c r="K3" s="56"/>
      <c r="L3" s="57"/>
      <c r="M3" s="57"/>
      <c r="N3" s="57"/>
      <c r="O3" s="57"/>
      <c r="P3" s="57"/>
      <c r="Q3" s="57"/>
      <c r="R3" s="58"/>
    </row>
    <row r="4" spans="1:18" ht="28.5" customHeight="1" thickBot="1">
      <c r="A4" s="52"/>
      <c r="B4" s="194" t="s">
        <v>79</v>
      </c>
      <c r="C4" s="195"/>
      <c r="D4" s="195"/>
      <c r="E4" s="195"/>
      <c r="F4" s="195"/>
      <c r="G4" s="195"/>
      <c r="H4" s="195"/>
      <c r="I4" s="196"/>
      <c r="J4" s="57"/>
      <c r="K4" s="194" t="s">
        <v>80</v>
      </c>
      <c r="L4" s="195"/>
      <c r="M4" s="195"/>
      <c r="N4" s="195"/>
      <c r="O4" s="195"/>
      <c r="P4" s="195"/>
      <c r="Q4" s="195"/>
      <c r="R4" s="196"/>
    </row>
    <row r="5" spans="2:18" ht="19.5" customHeight="1" thickBot="1">
      <c r="B5" s="18">
        <v>1</v>
      </c>
      <c r="C5" s="19" t="s">
        <v>1</v>
      </c>
      <c r="D5" s="20"/>
      <c r="E5" s="21"/>
      <c r="F5" s="22"/>
      <c r="G5" s="191">
        <f>SUM(G6:G8)</f>
        <v>8500</v>
      </c>
      <c r="H5" s="192"/>
      <c r="I5" s="84">
        <f aca="true" t="shared" si="0" ref="I5:I34">IF(G5&lt;&gt;"",G5/$G$49,"")</f>
        <v>0.35490605427974947</v>
      </c>
      <c r="K5" s="18">
        <v>6</v>
      </c>
      <c r="L5" s="20" t="s">
        <v>71</v>
      </c>
      <c r="M5" s="20"/>
      <c r="N5" s="21"/>
      <c r="O5" s="226">
        <f>SUM(O6,O12)</f>
        <v>5300</v>
      </c>
      <c r="P5" s="264"/>
      <c r="Q5" s="227"/>
      <c r="R5" s="23">
        <f aca="true" t="shared" si="1" ref="R5:R49">IF(O5&lt;&gt;"",O5/$O$49,"")</f>
        <v>1</v>
      </c>
    </row>
    <row r="6" spans="2:18" ht="19.5" customHeight="1" thickBot="1" thickTop="1">
      <c r="B6" s="6" t="s">
        <v>6</v>
      </c>
      <c r="C6" s="24" t="s">
        <v>2</v>
      </c>
      <c r="D6" s="25"/>
      <c r="E6" s="25"/>
      <c r="F6" s="26"/>
      <c r="G6" s="200">
        <v>5000</v>
      </c>
      <c r="H6" s="201"/>
      <c r="I6" s="85">
        <f t="shared" si="0"/>
        <v>0.20876826722338204</v>
      </c>
      <c r="K6" s="46" t="s">
        <v>18</v>
      </c>
      <c r="L6" s="197" t="s">
        <v>68</v>
      </c>
      <c r="M6" s="198"/>
      <c r="N6" s="199"/>
      <c r="O6" s="265">
        <f>SUM(O7:Q11)</f>
        <v>4000</v>
      </c>
      <c r="P6" s="266"/>
      <c r="Q6" s="267"/>
      <c r="R6" s="47">
        <f t="shared" si="1"/>
        <v>0.7547169811320755</v>
      </c>
    </row>
    <row r="7" spans="2:18" ht="19.5" customHeight="1" thickTop="1">
      <c r="B7" s="6" t="s">
        <v>9</v>
      </c>
      <c r="C7" s="28" t="s">
        <v>4</v>
      </c>
      <c r="D7" s="7"/>
      <c r="E7" s="7"/>
      <c r="F7" s="8"/>
      <c r="G7" s="187">
        <v>3000</v>
      </c>
      <c r="H7" s="188"/>
      <c r="I7" s="86">
        <f t="shared" si="0"/>
        <v>0.12526096033402923</v>
      </c>
      <c r="K7" s="6" t="s">
        <v>95</v>
      </c>
      <c r="L7" s="35" t="s">
        <v>5</v>
      </c>
      <c r="M7" s="35"/>
      <c r="N7" s="26"/>
      <c r="O7" s="200">
        <v>3500</v>
      </c>
      <c r="P7" s="268"/>
      <c r="Q7" s="201"/>
      <c r="R7" s="48">
        <f t="shared" si="1"/>
        <v>0.660377358490566</v>
      </c>
    </row>
    <row r="8" spans="2:18" ht="19.5" customHeight="1" thickBot="1">
      <c r="B8" s="6" t="s">
        <v>12</v>
      </c>
      <c r="C8" s="28" t="s">
        <v>7</v>
      </c>
      <c r="D8" s="7"/>
      <c r="E8" s="7"/>
      <c r="F8" s="8"/>
      <c r="G8" s="189">
        <v>500</v>
      </c>
      <c r="H8" s="190"/>
      <c r="I8" s="86">
        <f t="shared" si="0"/>
        <v>0.020876826722338204</v>
      </c>
      <c r="K8" s="6" t="s">
        <v>96</v>
      </c>
      <c r="L8" s="7" t="s">
        <v>8</v>
      </c>
      <c r="M8" s="7"/>
      <c r="N8" s="8"/>
      <c r="O8" s="187">
        <v>100</v>
      </c>
      <c r="P8" s="259"/>
      <c r="Q8" s="188"/>
      <c r="R8" s="29">
        <f t="shared" si="1"/>
        <v>0.018867924528301886</v>
      </c>
    </row>
    <row r="9" spans="2:18" ht="19.5" customHeight="1" thickBot="1">
      <c r="B9" s="30">
        <v>2</v>
      </c>
      <c r="C9" s="31" t="s">
        <v>10</v>
      </c>
      <c r="D9" s="32"/>
      <c r="E9" s="33"/>
      <c r="F9" s="34"/>
      <c r="G9" s="220">
        <f>SUM(G10:H13)</f>
        <v>2450</v>
      </c>
      <c r="H9" s="221"/>
      <c r="I9" s="87">
        <f t="shared" si="0"/>
        <v>0.1022964509394572</v>
      </c>
      <c r="J9" s="59"/>
      <c r="K9" s="6" t="s">
        <v>97</v>
      </c>
      <c r="L9" s="7" t="s">
        <v>11</v>
      </c>
      <c r="M9" s="7"/>
      <c r="N9" s="8"/>
      <c r="O9" s="187">
        <v>200</v>
      </c>
      <c r="P9" s="259"/>
      <c r="Q9" s="188"/>
      <c r="R9" s="29">
        <f t="shared" si="1"/>
        <v>0.03773584905660377</v>
      </c>
    </row>
    <row r="10" spans="2:18" ht="19.5" customHeight="1" thickTop="1">
      <c r="B10" s="12" t="s">
        <v>14</v>
      </c>
      <c r="C10" s="13" t="s">
        <v>72</v>
      </c>
      <c r="D10" s="14"/>
      <c r="E10" s="14"/>
      <c r="F10" s="15"/>
      <c r="G10" s="222">
        <v>2000</v>
      </c>
      <c r="H10" s="223"/>
      <c r="I10" s="82">
        <f t="shared" si="0"/>
        <v>0.08350730688935282</v>
      </c>
      <c r="K10" s="6" t="s">
        <v>132</v>
      </c>
      <c r="L10" s="7" t="s">
        <v>13</v>
      </c>
      <c r="M10" s="7"/>
      <c r="N10" s="8"/>
      <c r="O10" s="187">
        <v>150</v>
      </c>
      <c r="P10" s="259"/>
      <c r="Q10" s="188"/>
      <c r="R10" s="29">
        <f t="shared" si="1"/>
        <v>0.02830188679245283</v>
      </c>
    </row>
    <row r="11" spans="2:18" ht="19.5" customHeight="1" thickBot="1">
      <c r="B11" s="12" t="s">
        <v>16</v>
      </c>
      <c r="C11" s="13" t="s">
        <v>73</v>
      </c>
      <c r="D11" s="14"/>
      <c r="E11" s="16"/>
      <c r="F11" s="17"/>
      <c r="G11" s="185">
        <v>300</v>
      </c>
      <c r="H11" s="186"/>
      <c r="I11" s="83">
        <f t="shared" si="0"/>
        <v>0.012526096033402923</v>
      </c>
      <c r="K11" s="9" t="s">
        <v>133</v>
      </c>
      <c r="L11" s="10" t="s">
        <v>70</v>
      </c>
      <c r="M11" s="10"/>
      <c r="N11" s="11"/>
      <c r="O11" s="189">
        <v>50</v>
      </c>
      <c r="P11" s="260"/>
      <c r="Q11" s="190"/>
      <c r="R11" s="43">
        <f t="shared" si="1"/>
        <v>0.009433962264150943</v>
      </c>
    </row>
    <row r="12" spans="2:18" ht="19.5" customHeight="1" thickBot="1">
      <c r="B12" s="12" t="s">
        <v>84</v>
      </c>
      <c r="C12" s="13" t="s">
        <v>104</v>
      </c>
      <c r="D12" s="14"/>
      <c r="E12" s="16"/>
      <c r="F12" s="17"/>
      <c r="G12" s="185">
        <v>50</v>
      </c>
      <c r="H12" s="186"/>
      <c r="I12" s="83">
        <f t="shared" si="0"/>
        <v>0.0020876826722338203</v>
      </c>
      <c r="K12" s="38" t="s">
        <v>19</v>
      </c>
      <c r="L12" s="162" t="s">
        <v>69</v>
      </c>
      <c r="M12" s="163"/>
      <c r="N12" s="164"/>
      <c r="O12" s="261">
        <f>SUM(O13:Q17)</f>
        <v>1300</v>
      </c>
      <c r="P12" s="262"/>
      <c r="Q12" s="263"/>
      <c r="R12" s="42">
        <f t="shared" si="1"/>
        <v>0.24528301886792453</v>
      </c>
    </row>
    <row r="13" spans="2:18" ht="19.5" customHeight="1" thickBot="1" thickTop="1">
      <c r="B13" s="12" t="s">
        <v>85</v>
      </c>
      <c r="C13" s="13" t="s">
        <v>105</v>
      </c>
      <c r="D13" s="14"/>
      <c r="E13" s="16"/>
      <c r="F13" s="17"/>
      <c r="G13" s="182">
        <v>100</v>
      </c>
      <c r="H13" s="183"/>
      <c r="I13" s="83">
        <f t="shared" si="0"/>
        <v>0.0041753653444676405</v>
      </c>
      <c r="K13" s="6" t="s">
        <v>98</v>
      </c>
      <c r="L13" s="35" t="s">
        <v>5</v>
      </c>
      <c r="M13" s="35"/>
      <c r="N13" s="26"/>
      <c r="O13" s="200">
        <v>300</v>
      </c>
      <c r="P13" s="268"/>
      <c r="Q13" s="201"/>
      <c r="R13" s="27">
        <f t="shared" si="1"/>
        <v>0.05660377358490566</v>
      </c>
    </row>
    <row r="14" spans="2:18" ht="19.5" customHeight="1" thickBot="1">
      <c r="B14" s="18">
        <v>3</v>
      </c>
      <c r="C14" s="19" t="s">
        <v>17</v>
      </c>
      <c r="D14" s="20"/>
      <c r="E14" s="21"/>
      <c r="F14" s="22"/>
      <c r="G14" s="191">
        <f>SUM(G15:H19)</f>
        <v>13000</v>
      </c>
      <c r="H14" s="192"/>
      <c r="I14" s="84">
        <f t="shared" si="0"/>
        <v>0.5427974947807933</v>
      </c>
      <c r="K14" s="6" t="s">
        <v>99</v>
      </c>
      <c r="L14" s="7" t="s">
        <v>8</v>
      </c>
      <c r="M14" s="7"/>
      <c r="N14" s="8"/>
      <c r="O14" s="187">
        <v>500</v>
      </c>
      <c r="P14" s="259"/>
      <c r="Q14" s="188"/>
      <c r="R14" s="29">
        <f t="shared" si="1"/>
        <v>0.09433962264150944</v>
      </c>
    </row>
    <row r="15" spans="2:18" ht="19.5" customHeight="1" thickTop="1">
      <c r="B15" s="6" t="s">
        <v>109</v>
      </c>
      <c r="C15" s="24" t="s">
        <v>5</v>
      </c>
      <c r="D15" s="35"/>
      <c r="E15" s="35"/>
      <c r="F15" s="26"/>
      <c r="G15" s="200">
        <v>5000</v>
      </c>
      <c r="H15" s="201"/>
      <c r="I15" s="85">
        <f t="shared" si="0"/>
        <v>0.20876826722338204</v>
      </c>
      <c r="K15" s="6" t="s">
        <v>134</v>
      </c>
      <c r="L15" s="7" t="s">
        <v>11</v>
      </c>
      <c r="M15" s="7"/>
      <c r="N15" s="8"/>
      <c r="O15" s="187">
        <v>100</v>
      </c>
      <c r="P15" s="259"/>
      <c r="Q15" s="188"/>
      <c r="R15" s="29">
        <f t="shared" si="1"/>
        <v>0.018867924528301886</v>
      </c>
    </row>
    <row r="16" spans="2:18" ht="19.5" customHeight="1">
      <c r="B16" s="36" t="s">
        <v>110</v>
      </c>
      <c r="C16" s="28" t="s">
        <v>8</v>
      </c>
      <c r="D16" s="7"/>
      <c r="E16" s="7"/>
      <c r="F16" s="8"/>
      <c r="G16" s="185">
        <v>8000</v>
      </c>
      <c r="H16" s="186"/>
      <c r="I16" s="86">
        <f>IF(G16&lt;&gt;"",G16/$G$49,"")</f>
        <v>0.33402922755741127</v>
      </c>
      <c r="K16" s="6" t="s">
        <v>135</v>
      </c>
      <c r="L16" s="7" t="s">
        <v>13</v>
      </c>
      <c r="M16" s="7"/>
      <c r="N16" s="8"/>
      <c r="O16" s="187">
        <v>400</v>
      </c>
      <c r="P16" s="259"/>
      <c r="Q16" s="188"/>
      <c r="R16" s="29">
        <f t="shared" si="1"/>
        <v>0.07547169811320754</v>
      </c>
    </row>
    <row r="17" spans="2:18" ht="19.5" customHeight="1" thickBot="1">
      <c r="B17" s="36" t="s">
        <v>111</v>
      </c>
      <c r="C17" s="28" t="s">
        <v>11</v>
      </c>
      <c r="D17" s="7"/>
      <c r="E17" s="7"/>
      <c r="F17" s="8"/>
      <c r="G17" s="185"/>
      <c r="H17" s="186"/>
      <c r="I17" s="86">
        <f>IF(G17&lt;&gt;"",G17/$G$49,"")</f>
      </c>
      <c r="K17" s="6" t="s">
        <v>136</v>
      </c>
      <c r="L17" s="10" t="s">
        <v>70</v>
      </c>
      <c r="M17" s="37"/>
      <c r="N17" s="8"/>
      <c r="O17" s="189"/>
      <c r="P17" s="260"/>
      <c r="Q17" s="190"/>
      <c r="R17" s="29">
        <f t="shared" si="1"/>
      </c>
    </row>
    <row r="18" spans="2:18" ht="19.5" customHeight="1" thickBot="1">
      <c r="B18" s="36" t="s">
        <v>112</v>
      </c>
      <c r="C18" s="28" t="s">
        <v>13</v>
      </c>
      <c r="D18" s="7"/>
      <c r="E18" s="7"/>
      <c r="F18" s="8"/>
      <c r="G18" s="185"/>
      <c r="H18" s="186"/>
      <c r="I18" s="86">
        <f t="shared" si="0"/>
      </c>
      <c r="K18" s="18">
        <v>7</v>
      </c>
      <c r="L18" s="20" t="s">
        <v>76</v>
      </c>
      <c r="M18" s="20"/>
      <c r="N18" s="21"/>
      <c r="O18" s="226">
        <f>SUM(O19:Q23)</f>
        <v>0</v>
      </c>
      <c r="P18" s="264"/>
      <c r="Q18" s="227"/>
      <c r="R18" s="23">
        <f t="shared" si="1"/>
        <v>0</v>
      </c>
    </row>
    <row r="19" spans="2:18" ht="19.5" customHeight="1" thickBot="1" thickTop="1">
      <c r="B19" s="36" t="s">
        <v>113</v>
      </c>
      <c r="C19" s="10" t="s">
        <v>70</v>
      </c>
      <c r="D19" s="37"/>
      <c r="E19" s="7"/>
      <c r="F19" s="8"/>
      <c r="G19" s="185"/>
      <c r="H19" s="186"/>
      <c r="I19" s="86">
        <f t="shared" si="0"/>
      </c>
      <c r="K19" s="6" t="s">
        <v>23</v>
      </c>
      <c r="L19" s="35" t="s">
        <v>5</v>
      </c>
      <c r="M19" s="35"/>
      <c r="N19" s="26"/>
      <c r="O19" s="200"/>
      <c r="P19" s="268"/>
      <c r="Q19" s="201"/>
      <c r="R19" s="27">
        <f t="shared" si="1"/>
      </c>
    </row>
    <row r="20" spans="2:18" ht="19.5" customHeight="1" thickBot="1">
      <c r="B20" s="18">
        <v>4</v>
      </c>
      <c r="C20" s="19" t="s">
        <v>21</v>
      </c>
      <c r="D20" s="20"/>
      <c r="E20" s="21"/>
      <c r="F20" s="22"/>
      <c r="G20" s="191">
        <f>SUM(G21,G26)</f>
        <v>0</v>
      </c>
      <c r="H20" s="192"/>
      <c r="I20" s="84">
        <f t="shared" si="0"/>
        <v>0</v>
      </c>
      <c r="K20" s="36" t="s">
        <v>29</v>
      </c>
      <c r="L20" s="7" t="s">
        <v>8</v>
      </c>
      <c r="M20" s="7"/>
      <c r="N20" s="8"/>
      <c r="O20" s="187"/>
      <c r="P20" s="259"/>
      <c r="Q20" s="188"/>
      <c r="R20" s="29">
        <f t="shared" si="1"/>
      </c>
    </row>
    <row r="21" spans="2:18" ht="19.5" customHeight="1" thickBot="1" thickTop="1">
      <c r="B21" s="38" t="s">
        <v>86</v>
      </c>
      <c r="C21" s="39" t="s">
        <v>68</v>
      </c>
      <c r="D21" s="40"/>
      <c r="E21" s="40"/>
      <c r="F21" s="41"/>
      <c r="G21" s="224">
        <f>SUM(G22:H25)</f>
        <v>0</v>
      </c>
      <c r="H21" s="225"/>
      <c r="I21" s="88">
        <f t="shared" si="0"/>
        <v>0</v>
      </c>
      <c r="K21" s="36" t="s">
        <v>137</v>
      </c>
      <c r="L21" s="7" t="s">
        <v>11</v>
      </c>
      <c r="M21" s="7"/>
      <c r="N21" s="8"/>
      <c r="O21" s="187"/>
      <c r="P21" s="259"/>
      <c r="Q21" s="188"/>
      <c r="R21" s="29">
        <f t="shared" si="1"/>
      </c>
    </row>
    <row r="22" spans="2:18" ht="19.5" customHeight="1" thickTop="1">
      <c r="B22" s="6" t="s">
        <v>114</v>
      </c>
      <c r="C22" s="95"/>
      <c r="D22" s="96"/>
      <c r="E22" s="96"/>
      <c r="F22" s="97"/>
      <c r="G22" s="200"/>
      <c r="H22" s="201"/>
      <c r="I22" s="27">
        <f t="shared" si="0"/>
      </c>
      <c r="K22" s="36" t="s">
        <v>138</v>
      </c>
      <c r="L22" s="7" t="s">
        <v>13</v>
      </c>
      <c r="M22" s="7"/>
      <c r="N22" s="8"/>
      <c r="O22" s="187"/>
      <c r="P22" s="259"/>
      <c r="Q22" s="188"/>
      <c r="R22" s="29">
        <f t="shared" si="1"/>
      </c>
    </row>
    <row r="23" spans="2:18" ht="19.5" customHeight="1" thickBot="1">
      <c r="B23" s="6" t="s">
        <v>115</v>
      </c>
      <c r="C23" s="89"/>
      <c r="D23" s="90"/>
      <c r="E23" s="90"/>
      <c r="F23" s="91"/>
      <c r="G23" s="187"/>
      <c r="H23" s="188"/>
      <c r="I23" s="29">
        <f t="shared" si="0"/>
      </c>
      <c r="K23" s="36" t="s">
        <v>139</v>
      </c>
      <c r="L23" s="10" t="s">
        <v>70</v>
      </c>
      <c r="M23" s="7"/>
      <c r="N23" s="8"/>
      <c r="O23" s="189"/>
      <c r="P23" s="260"/>
      <c r="Q23" s="190"/>
      <c r="R23" s="29">
        <f t="shared" si="1"/>
      </c>
    </row>
    <row r="24" spans="2:18" ht="19.5" customHeight="1" thickBot="1">
      <c r="B24" s="6" t="s">
        <v>116</v>
      </c>
      <c r="C24" s="89"/>
      <c r="D24" s="90"/>
      <c r="E24" s="90"/>
      <c r="F24" s="91"/>
      <c r="G24" s="187"/>
      <c r="H24" s="188"/>
      <c r="I24" s="29">
        <f t="shared" si="0"/>
      </c>
      <c r="K24" s="18">
        <v>8</v>
      </c>
      <c r="L24" s="20" t="s">
        <v>26</v>
      </c>
      <c r="M24" s="20"/>
      <c r="N24" s="21"/>
      <c r="O24" s="226">
        <f>SUM(O25:Q29)</f>
        <v>0</v>
      </c>
      <c r="P24" s="264"/>
      <c r="Q24" s="227"/>
      <c r="R24" s="23">
        <f t="shared" si="1"/>
        <v>0</v>
      </c>
    </row>
    <row r="25" spans="2:18" ht="19.5" customHeight="1" thickBot="1" thickTop="1">
      <c r="B25" s="6" t="s">
        <v>117</v>
      </c>
      <c r="C25" s="92"/>
      <c r="D25" s="93"/>
      <c r="E25" s="93"/>
      <c r="F25" s="94"/>
      <c r="G25" s="189"/>
      <c r="H25" s="190"/>
      <c r="I25" s="43">
        <f t="shared" si="0"/>
      </c>
      <c r="K25" s="6" t="s">
        <v>40</v>
      </c>
      <c r="L25" s="35" t="s">
        <v>28</v>
      </c>
      <c r="M25" s="35"/>
      <c r="N25" s="26"/>
      <c r="O25" s="200"/>
      <c r="P25" s="268"/>
      <c r="Q25" s="201"/>
      <c r="R25" s="27">
        <f t="shared" si="1"/>
      </c>
    </row>
    <row r="26" spans="2:18" ht="19.5" customHeight="1" thickBot="1">
      <c r="B26" s="38" t="s">
        <v>87</v>
      </c>
      <c r="C26" s="39" t="s">
        <v>77</v>
      </c>
      <c r="D26" s="40"/>
      <c r="E26" s="40"/>
      <c r="F26" s="41"/>
      <c r="G26" s="226">
        <f>SUM(G27:H34)</f>
        <v>0</v>
      </c>
      <c r="H26" s="227"/>
      <c r="I26" s="42">
        <f t="shared" si="0"/>
        <v>0</v>
      </c>
      <c r="K26" s="36" t="s">
        <v>45</v>
      </c>
      <c r="L26" s="7" t="s">
        <v>31</v>
      </c>
      <c r="M26" s="7"/>
      <c r="N26" s="8"/>
      <c r="O26" s="187"/>
      <c r="P26" s="259"/>
      <c r="Q26" s="188"/>
      <c r="R26" s="29">
        <f t="shared" si="1"/>
      </c>
    </row>
    <row r="27" spans="2:18" ht="19.5" customHeight="1" thickTop="1">
      <c r="B27" s="6" t="s">
        <v>118</v>
      </c>
      <c r="C27" s="95"/>
      <c r="D27" s="96"/>
      <c r="E27" s="96"/>
      <c r="F27" s="97"/>
      <c r="G27" s="200"/>
      <c r="H27" s="201"/>
      <c r="I27" s="29">
        <f t="shared" si="0"/>
      </c>
      <c r="K27" s="36" t="s">
        <v>49</v>
      </c>
      <c r="L27" s="7" t="s">
        <v>33</v>
      </c>
      <c r="M27" s="7"/>
      <c r="N27" s="8"/>
      <c r="O27" s="187"/>
      <c r="P27" s="259"/>
      <c r="Q27" s="188"/>
      <c r="R27" s="29">
        <f t="shared" si="1"/>
      </c>
    </row>
    <row r="28" spans="2:18" ht="19.5" customHeight="1">
      <c r="B28" s="6" t="s">
        <v>119</v>
      </c>
      <c r="C28" s="89"/>
      <c r="D28" s="90"/>
      <c r="E28" s="90"/>
      <c r="F28" s="91"/>
      <c r="G28" s="187"/>
      <c r="H28" s="188"/>
      <c r="I28" s="29">
        <f t="shared" si="0"/>
      </c>
      <c r="K28" s="36" t="s">
        <v>54</v>
      </c>
      <c r="L28" s="7" t="s">
        <v>35</v>
      </c>
      <c r="M28" s="7"/>
      <c r="N28" s="8"/>
      <c r="O28" s="187"/>
      <c r="P28" s="259"/>
      <c r="Q28" s="188"/>
      <c r="R28" s="49">
        <f t="shared" si="1"/>
      </c>
    </row>
    <row r="29" spans="2:18" ht="19.5" customHeight="1" thickBot="1">
      <c r="B29" s="6" t="s">
        <v>120</v>
      </c>
      <c r="C29" s="89"/>
      <c r="D29" s="90"/>
      <c r="E29" s="90"/>
      <c r="F29" s="91"/>
      <c r="G29" s="187"/>
      <c r="H29" s="188"/>
      <c r="I29" s="29">
        <f t="shared" si="0"/>
      </c>
      <c r="K29" s="36" t="s">
        <v>100</v>
      </c>
      <c r="L29" s="92"/>
      <c r="M29" s="93"/>
      <c r="N29" s="94"/>
      <c r="O29" s="189"/>
      <c r="P29" s="260"/>
      <c r="Q29" s="190"/>
      <c r="R29" s="49">
        <f t="shared" si="1"/>
      </c>
    </row>
    <row r="30" spans="2:18" ht="19.5" customHeight="1" thickBot="1">
      <c r="B30" s="6" t="s">
        <v>121</v>
      </c>
      <c r="C30" s="89"/>
      <c r="D30" s="90"/>
      <c r="E30" s="90"/>
      <c r="F30" s="91"/>
      <c r="G30" s="187"/>
      <c r="H30" s="188"/>
      <c r="I30" s="29">
        <f t="shared" si="0"/>
      </c>
      <c r="K30" s="18">
        <v>9</v>
      </c>
      <c r="L30" s="20" t="s">
        <v>37</v>
      </c>
      <c r="M30" s="20"/>
      <c r="N30" s="21"/>
      <c r="O30" s="226">
        <f>SUM(O31:Q36)</f>
        <v>0</v>
      </c>
      <c r="P30" s="264"/>
      <c r="Q30" s="227"/>
      <c r="R30" s="23">
        <f aca="true" t="shared" si="2" ref="R30:R48">IF(O30&lt;&gt;"",O30/$O$49,"")</f>
        <v>0</v>
      </c>
    </row>
    <row r="31" spans="2:18" ht="19.5" customHeight="1" thickTop="1">
      <c r="B31" s="6" t="s">
        <v>122</v>
      </c>
      <c r="C31" s="89"/>
      <c r="D31" s="90"/>
      <c r="E31" s="90"/>
      <c r="F31" s="91"/>
      <c r="G31" s="187"/>
      <c r="H31" s="188"/>
      <c r="I31" s="29">
        <f t="shared" si="0"/>
      </c>
      <c r="K31" s="6" t="s">
        <v>3</v>
      </c>
      <c r="L31" s="35" t="s">
        <v>74</v>
      </c>
      <c r="M31" s="35"/>
      <c r="N31" s="26"/>
      <c r="O31" s="200"/>
      <c r="P31" s="268"/>
      <c r="Q31" s="201"/>
      <c r="R31" s="27">
        <f t="shared" si="2"/>
      </c>
    </row>
    <row r="32" spans="2:18" ht="19.5" customHeight="1">
      <c r="B32" s="6" t="s">
        <v>123</v>
      </c>
      <c r="C32" s="89"/>
      <c r="D32" s="90"/>
      <c r="E32" s="90"/>
      <c r="F32" s="91"/>
      <c r="G32" s="187"/>
      <c r="H32" s="188"/>
      <c r="I32" s="29">
        <f t="shared" si="0"/>
      </c>
      <c r="K32" s="36" t="s">
        <v>15</v>
      </c>
      <c r="L32" s="7" t="s">
        <v>75</v>
      </c>
      <c r="M32" s="7"/>
      <c r="N32" s="8"/>
      <c r="O32" s="187"/>
      <c r="P32" s="259"/>
      <c r="Q32" s="188"/>
      <c r="R32" s="29">
        <f t="shared" si="2"/>
      </c>
    </row>
    <row r="33" spans="2:18" ht="19.5" customHeight="1">
      <c r="B33" s="6" t="s">
        <v>124</v>
      </c>
      <c r="C33" s="89"/>
      <c r="D33" s="90"/>
      <c r="E33" s="90"/>
      <c r="F33" s="91"/>
      <c r="G33" s="187"/>
      <c r="H33" s="188"/>
      <c r="I33" s="29">
        <f t="shared" si="0"/>
      </c>
      <c r="K33" s="36" t="s">
        <v>101</v>
      </c>
      <c r="L33" s="7" t="s">
        <v>39</v>
      </c>
      <c r="M33" s="7"/>
      <c r="N33" s="8"/>
      <c r="O33" s="187"/>
      <c r="P33" s="259"/>
      <c r="Q33" s="188"/>
      <c r="R33" s="29">
        <f t="shared" si="2"/>
      </c>
    </row>
    <row r="34" spans="2:18" ht="19.5" customHeight="1" thickBot="1">
      <c r="B34" s="6" t="s">
        <v>125</v>
      </c>
      <c r="C34" s="92"/>
      <c r="D34" s="93"/>
      <c r="E34" s="93"/>
      <c r="F34" s="94"/>
      <c r="G34" s="189"/>
      <c r="H34" s="190"/>
      <c r="I34" s="29">
        <f t="shared" si="0"/>
      </c>
      <c r="K34" s="36" t="s">
        <v>102</v>
      </c>
      <c r="L34" s="7" t="s">
        <v>42</v>
      </c>
      <c r="M34" s="7"/>
      <c r="N34" s="8"/>
      <c r="O34" s="187"/>
      <c r="P34" s="259"/>
      <c r="Q34" s="188"/>
      <c r="R34" s="29">
        <f t="shared" si="2"/>
      </c>
    </row>
    <row r="35" spans="2:18" ht="19.5" customHeight="1" thickBot="1">
      <c r="B35" s="18">
        <v>5</v>
      </c>
      <c r="C35" s="19" t="s">
        <v>38</v>
      </c>
      <c r="D35" s="20"/>
      <c r="E35" s="21"/>
      <c r="F35" s="22"/>
      <c r="G35" s="226">
        <f>SUM(G36,G40,G43,G47)</f>
        <v>0</v>
      </c>
      <c r="H35" s="227"/>
      <c r="I35" s="23">
        <f aca="true" t="shared" si="3" ref="I35:I49">IF(G35&lt;&gt;"",G35/$G$49,"")</f>
        <v>0</v>
      </c>
      <c r="K35" s="36" t="s">
        <v>103</v>
      </c>
      <c r="L35" s="7" t="s">
        <v>43</v>
      </c>
      <c r="M35" s="7"/>
      <c r="N35" s="8"/>
      <c r="O35" s="187"/>
      <c r="P35" s="259"/>
      <c r="Q35" s="188"/>
      <c r="R35" s="29">
        <f t="shared" si="2"/>
      </c>
    </row>
    <row r="36" spans="2:18" ht="19.5" customHeight="1" thickBot="1" thickTop="1">
      <c r="B36" s="38" t="s">
        <v>88</v>
      </c>
      <c r="C36" s="39" t="s">
        <v>41</v>
      </c>
      <c r="D36" s="40"/>
      <c r="E36" s="40"/>
      <c r="F36" s="41"/>
      <c r="G36" s="228">
        <f>SUM(G37:H39)</f>
        <v>0</v>
      </c>
      <c r="H36" s="229"/>
      <c r="I36" s="42">
        <f t="shared" si="3"/>
        <v>0</v>
      </c>
      <c r="K36" s="36" t="s">
        <v>140</v>
      </c>
      <c r="L36" s="92"/>
      <c r="M36" s="93"/>
      <c r="N36" s="94"/>
      <c r="O36" s="189"/>
      <c r="P36" s="260"/>
      <c r="Q36" s="190"/>
      <c r="R36" s="29">
        <f t="shared" si="2"/>
      </c>
    </row>
    <row r="37" spans="2:18" ht="19.5" customHeight="1" thickBot="1" thickTop="1">
      <c r="B37" s="6" t="s">
        <v>89</v>
      </c>
      <c r="C37" s="95"/>
      <c r="D37" s="96"/>
      <c r="E37" s="96"/>
      <c r="F37" s="97"/>
      <c r="G37" s="200"/>
      <c r="H37" s="201"/>
      <c r="I37" s="27">
        <f t="shared" si="3"/>
      </c>
      <c r="K37" s="18">
        <v>10</v>
      </c>
      <c r="L37" s="20" t="s">
        <v>44</v>
      </c>
      <c r="M37" s="20"/>
      <c r="N37" s="21"/>
      <c r="O37" s="226">
        <f>SUM(O38:Q41)</f>
        <v>0</v>
      </c>
      <c r="P37" s="264"/>
      <c r="Q37" s="227"/>
      <c r="R37" s="23">
        <f t="shared" si="2"/>
        <v>0</v>
      </c>
    </row>
    <row r="38" spans="2:18" ht="19.5" customHeight="1" thickTop="1">
      <c r="B38" s="6" t="s">
        <v>90</v>
      </c>
      <c r="C38" s="89"/>
      <c r="D38" s="90"/>
      <c r="E38" s="90"/>
      <c r="F38" s="91"/>
      <c r="G38" s="187"/>
      <c r="H38" s="188"/>
      <c r="I38" s="29">
        <f t="shared" si="3"/>
      </c>
      <c r="K38" s="6" t="s">
        <v>20</v>
      </c>
      <c r="L38" s="95" t="s">
        <v>108</v>
      </c>
      <c r="M38" s="96"/>
      <c r="N38" s="97"/>
      <c r="O38" s="200"/>
      <c r="P38" s="268"/>
      <c r="Q38" s="201"/>
      <c r="R38" s="27">
        <f t="shared" si="2"/>
      </c>
    </row>
    <row r="39" spans="2:18" ht="19.5" customHeight="1" thickBot="1">
      <c r="B39" s="9" t="s">
        <v>91</v>
      </c>
      <c r="C39" s="92"/>
      <c r="D39" s="93"/>
      <c r="E39" s="93"/>
      <c r="F39" s="94"/>
      <c r="G39" s="189"/>
      <c r="H39" s="190"/>
      <c r="I39" s="43">
        <f t="shared" si="3"/>
      </c>
      <c r="K39" s="36" t="s">
        <v>22</v>
      </c>
      <c r="L39" s="89" t="s">
        <v>108</v>
      </c>
      <c r="M39" s="90"/>
      <c r="N39" s="91"/>
      <c r="O39" s="187"/>
      <c r="P39" s="259"/>
      <c r="Q39" s="188"/>
      <c r="R39" s="29">
        <f t="shared" si="2"/>
      </c>
    </row>
    <row r="40" spans="2:18" ht="19.5" customHeight="1" thickBot="1">
      <c r="B40" s="38" t="s">
        <v>92</v>
      </c>
      <c r="C40" s="39" t="s">
        <v>46</v>
      </c>
      <c r="D40" s="40"/>
      <c r="E40" s="40"/>
      <c r="F40" s="41"/>
      <c r="G40" s="226">
        <f>SUM(G41:H42)</f>
        <v>0</v>
      </c>
      <c r="H40" s="227"/>
      <c r="I40" s="42">
        <f t="shared" si="3"/>
        <v>0</v>
      </c>
      <c r="K40" s="36" t="s">
        <v>24</v>
      </c>
      <c r="L40" s="89" t="s">
        <v>108</v>
      </c>
      <c r="M40" s="90"/>
      <c r="N40" s="91"/>
      <c r="O40" s="187"/>
      <c r="P40" s="259"/>
      <c r="Q40" s="188"/>
      <c r="R40" s="29">
        <f t="shared" si="2"/>
      </c>
    </row>
    <row r="41" spans="2:18" ht="19.5" customHeight="1" thickBot="1" thickTop="1">
      <c r="B41" s="6" t="s">
        <v>93</v>
      </c>
      <c r="C41" s="104" t="s">
        <v>47</v>
      </c>
      <c r="D41" s="105"/>
      <c r="E41" s="105"/>
      <c r="F41" s="106"/>
      <c r="G41" s="200"/>
      <c r="H41" s="201"/>
      <c r="I41" s="27">
        <f t="shared" si="3"/>
      </c>
      <c r="K41" s="36" t="s">
        <v>25</v>
      </c>
      <c r="L41" s="92"/>
      <c r="M41" s="93"/>
      <c r="N41" s="94"/>
      <c r="O41" s="189"/>
      <c r="P41" s="260"/>
      <c r="Q41" s="190"/>
      <c r="R41" s="29">
        <f t="shared" si="2"/>
      </c>
    </row>
    <row r="42" spans="2:18" ht="19.5" customHeight="1" thickBot="1">
      <c r="B42" s="9" t="s">
        <v>94</v>
      </c>
      <c r="C42" s="107"/>
      <c r="D42" s="108"/>
      <c r="E42" s="108"/>
      <c r="F42" s="109"/>
      <c r="G42" s="189"/>
      <c r="H42" s="190"/>
      <c r="I42" s="43">
        <f t="shared" si="3"/>
      </c>
      <c r="K42" s="18">
        <v>11</v>
      </c>
      <c r="L42" s="20" t="s">
        <v>48</v>
      </c>
      <c r="M42" s="20"/>
      <c r="N42" s="21"/>
      <c r="O42" s="226">
        <f>SUM(O43:Q48)</f>
        <v>0</v>
      </c>
      <c r="P42" s="264"/>
      <c r="Q42" s="227"/>
      <c r="R42" s="23">
        <f t="shared" si="2"/>
        <v>0</v>
      </c>
    </row>
    <row r="43" spans="2:18" ht="19.5" customHeight="1" thickBot="1" thickTop="1">
      <c r="B43" s="38" t="s">
        <v>126</v>
      </c>
      <c r="C43" s="39" t="s">
        <v>50</v>
      </c>
      <c r="D43" s="40"/>
      <c r="E43" s="40"/>
      <c r="F43" s="41"/>
      <c r="G43" s="226">
        <f>SUM(G44:H46)</f>
        <v>0</v>
      </c>
      <c r="H43" s="227"/>
      <c r="I43" s="42">
        <f t="shared" si="3"/>
        <v>0</v>
      </c>
      <c r="K43" s="6" t="s">
        <v>27</v>
      </c>
      <c r="L43" s="95" t="s">
        <v>51</v>
      </c>
      <c r="M43" s="96"/>
      <c r="N43" s="97"/>
      <c r="O43" s="200"/>
      <c r="P43" s="268"/>
      <c r="Q43" s="201"/>
      <c r="R43" s="27">
        <f t="shared" si="2"/>
      </c>
    </row>
    <row r="44" spans="2:18" ht="19.5" customHeight="1" thickTop="1">
      <c r="B44" s="6" t="s">
        <v>127</v>
      </c>
      <c r="C44" s="95" t="s">
        <v>52</v>
      </c>
      <c r="D44" s="96"/>
      <c r="E44" s="96"/>
      <c r="F44" s="97"/>
      <c r="G44" s="200"/>
      <c r="H44" s="201"/>
      <c r="I44" s="27">
        <f t="shared" si="3"/>
      </c>
      <c r="K44" s="6" t="s">
        <v>30</v>
      </c>
      <c r="L44" s="89" t="s">
        <v>51</v>
      </c>
      <c r="M44" s="90"/>
      <c r="N44" s="91"/>
      <c r="O44" s="187"/>
      <c r="P44" s="259"/>
      <c r="Q44" s="188"/>
      <c r="R44" s="27">
        <f t="shared" si="2"/>
      </c>
    </row>
    <row r="45" spans="2:18" ht="19.5" customHeight="1">
      <c r="B45" s="6" t="s">
        <v>128</v>
      </c>
      <c r="C45" s="89" t="s">
        <v>53</v>
      </c>
      <c r="D45" s="90"/>
      <c r="E45" s="90"/>
      <c r="F45" s="91"/>
      <c r="G45" s="187"/>
      <c r="H45" s="188"/>
      <c r="I45" s="29">
        <f t="shared" si="3"/>
      </c>
      <c r="K45" s="6" t="s">
        <v>32</v>
      </c>
      <c r="L45" s="89"/>
      <c r="M45" s="90"/>
      <c r="N45" s="91"/>
      <c r="O45" s="187"/>
      <c r="P45" s="259"/>
      <c r="Q45" s="188"/>
      <c r="R45" s="29">
        <f t="shared" si="2"/>
      </c>
    </row>
    <row r="46" spans="2:18" ht="19.5" customHeight="1" thickBot="1">
      <c r="B46" s="9" t="s">
        <v>129</v>
      </c>
      <c r="C46" s="92"/>
      <c r="D46" s="93"/>
      <c r="E46" s="93"/>
      <c r="F46" s="94"/>
      <c r="G46" s="189"/>
      <c r="H46" s="190"/>
      <c r="I46" s="43">
        <f t="shared" si="3"/>
      </c>
      <c r="K46" s="6" t="s">
        <v>34</v>
      </c>
      <c r="L46" s="89"/>
      <c r="M46" s="90"/>
      <c r="N46" s="91"/>
      <c r="O46" s="187"/>
      <c r="P46" s="259"/>
      <c r="Q46" s="188"/>
      <c r="R46" s="29">
        <f t="shared" si="2"/>
      </c>
    </row>
    <row r="47" spans="2:18" ht="19.5" customHeight="1" thickBot="1">
      <c r="B47" s="38" t="s">
        <v>130</v>
      </c>
      <c r="C47" s="39" t="s">
        <v>55</v>
      </c>
      <c r="D47" s="40"/>
      <c r="E47" s="40"/>
      <c r="F47" s="41"/>
      <c r="G47" s="226">
        <f>G48</f>
        <v>0</v>
      </c>
      <c r="H47" s="227"/>
      <c r="I47" s="42">
        <f t="shared" si="3"/>
        <v>0</v>
      </c>
      <c r="K47" s="6" t="s">
        <v>36</v>
      </c>
      <c r="L47" s="89"/>
      <c r="M47" s="90"/>
      <c r="N47" s="91"/>
      <c r="O47" s="187"/>
      <c r="P47" s="259"/>
      <c r="Q47" s="188"/>
      <c r="R47" s="29">
        <f t="shared" si="2"/>
      </c>
    </row>
    <row r="48" spans="2:18" ht="19.5" customHeight="1" thickBot="1" thickTop="1">
      <c r="B48" s="44" t="s">
        <v>131</v>
      </c>
      <c r="C48" s="98" t="s">
        <v>56</v>
      </c>
      <c r="D48" s="99"/>
      <c r="E48" s="99"/>
      <c r="F48" s="100"/>
      <c r="G48" s="230"/>
      <c r="H48" s="231"/>
      <c r="I48" s="45">
        <f t="shared" si="3"/>
      </c>
      <c r="K48" s="6" t="s">
        <v>141</v>
      </c>
      <c r="L48" s="92"/>
      <c r="M48" s="93"/>
      <c r="N48" s="94"/>
      <c r="O48" s="189"/>
      <c r="P48" s="260"/>
      <c r="Q48" s="190"/>
      <c r="R48" s="29">
        <f t="shared" si="2"/>
      </c>
    </row>
    <row r="49" spans="1:19" s="4" customFormat="1" ht="18.75" customHeight="1">
      <c r="A49" s="53"/>
      <c r="B49" s="167" t="s">
        <v>57</v>
      </c>
      <c r="C49" s="168"/>
      <c r="D49" s="168"/>
      <c r="E49" s="168"/>
      <c r="F49" s="169"/>
      <c r="G49" s="248">
        <f>SUM(G35,G20,G14,G9,G5)</f>
        <v>23950</v>
      </c>
      <c r="H49" s="249"/>
      <c r="I49" s="165">
        <f t="shared" si="3"/>
        <v>1</v>
      </c>
      <c r="J49" s="61"/>
      <c r="K49" s="167" t="s">
        <v>58</v>
      </c>
      <c r="L49" s="168"/>
      <c r="M49" s="168"/>
      <c r="N49" s="169"/>
      <c r="O49" s="248">
        <f>SUM(O42,O37,O30,O24,O18,O5)</f>
        <v>5300</v>
      </c>
      <c r="P49" s="271"/>
      <c r="Q49" s="249"/>
      <c r="R49" s="269">
        <f t="shared" si="1"/>
        <v>1</v>
      </c>
      <c r="S49" s="53"/>
    </row>
    <row r="50" spans="1:19" s="4" customFormat="1" ht="18.75" customHeight="1">
      <c r="A50" s="53"/>
      <c r="B50" s="170"/>
      <c r="C50" s="171"/>
      <c r="D50" s="171"/>
      <c r="E50" s="171"/>
      <c r="F50" s="172"/>
      <c r="G50" s="250"/>
      <c r="H50" s="251"/>
      <c r="I50" s="166"/>
      <c r="J50" s="61"/>
      <c r="K50" s="170"/>
      <c r="L50" s="171"/>
      <c r="M50" s="171"/>
      <c r="N50" s="172"/>
      <c r="O50" s="250"/>
      <c r="P50" s="272"/>
      <c r="Q50" s="251"/>
      <c r="R50" s="270"/>
      <c r="S50" s="53"/>
    </row>
    <row r="51" spans="2:18" s="50" customFormat="1" ht="6.75" customHeight="1">
      <c r="B51" s="54"/>
      <c r="I51" s="60"/>
      <c r="K51" s="54"/>
      <c r="R51" s="60"/>
    </row>
    <row r="52" spans="2:18" ht="19.5" customHeight="1">
      <c r="B52" s="184" t="s">
        <v>81</v>
      </c>
      <c r="C52" s="184"/>
      <c r="D52" s="184"/>
      <c r="E52" s="184"/>
      <c r="F52" s="184"/>
      <c r="G52" s="184"/>
      <c r="H52" s="184"/>
      <c r="I52" s="184"/>
      <c r="J52" s="184"/>
      <c r="K52" s="184"/>
      <c r="L52" s="50"/>
      <c r="M52" s="184" t="s">
        <v>83</v>
      </c>
      <c r="N52" s="184"/>
      <c r="O52" s="184"/>
      <c r="P52" s="184"/>
      <c r="Q52" s="184"/>
      <c r="R52" s="184"/>
    </row>
    <row r="53" spans="2:20" ht="19.5" customHeight="1">
      <c r="B53" s="156" t="s">
        <v>59</v>
      </c>
      <c r="C53" s="157"/>
      <c r="D53" s="158"/>
      <c r="E53" s="178" t="s">
        <v>60</v>
      </c>
      <c r="F53" s="179"/>
      <c r="G53" s="244" t="s">
        <v>61</v>
      </c>
      <c r="H53" s="245"/>
      <c r="I53" s="238" t="s">
        <v>62</v>
      </c>
      <c r="J53" s="239"/>
      <c r="K53" s="240"/>
      <c r="L53" s="50"/>
      <c r="M53" s="140" t="s">
        <v>78</v>
      </c>
      <c r="N53" s="140"/>
      <c r="O53" s="232"/>
      <c r="P53" s="233"/>
      <c r="Q53" s="233"/>
      <c r="R53" s="234"/>
      <c r="T53" s="5"/>
    </row>
    <row r="54" spans="2:18" ht="19.5" customHeight="1" thickBot="1">
      <c r="B54" s="175"/>
      <c r="C54" s="176"/>
      <c r="D54" s="177"/>
      <c r="E54" s="180"/>
      <c r="F54" s="181"/>
      <c r="G54" s="246"/>
      <c r="H54" s="247"/>
      <c r="I54" s="241"/>
      <c r="J54" s="242"/>
      <c r="K54" s="243"/>
      <c r="L54" s="50"/>
      <c r="M54" s="140"/>
      <c r="N54" s="140"/>
      <c r="O54" s="235"/>
      <c r="P54" s="236"/>
      <c r="Q54" s="236"/>
      <c r="R54" s="237"/>
    </row>
    <row r="55" spans="2:20" ht="19.5" customHeight="1">
      <c r="B55" s="149" t="s">
        <v>63</v>
      </c>
      <c r="C55" s="150"/>
      <c r="D55" s="151"/>
      <c r="E55" s="173">
        <f>G16</f>
        <v>8000</v>
      </c>
      <c r="F55" s="174"/>
      <c r="G55" s="255">
        <f>O8+O14+O20+O24+($O$7+$O$13+$O$19)+O30</f>
        <v>4400</v>
      </c>
      <c r="H55" s="256"/>
      <c r="I55" s="252">
        <f>$G$5+E55-G55</f>
        <v>12100</v>
      </c>
      <c r="J55" s="253"/>
      <c r="K55" s="254"/>
      <c r="L55" s="50"/>
      <c r="M55" s="140" t="s">
        <v>107</v>
      </c>
      <c r="N55" s="140"/>
      <c r="O55" s="134">
        <f>G49-O49</f>
        <v>18650</v>
      </c>
      <c r="P55" s="135"/>
      <c r="Q55" s="136"/>
      <c r="R55" s="273" t="e">
        <f>O55/O58</f>
        <v>#DIV/0!</v>
      </c>
      <c r="T55" s="5"/>
    </row>
    <row r="56" spans="2:18" ht="19.5" customHeight="1">
      <c r="B56" s="115" t="s">
        <v>64</v>
      </c>
      <c r="C56" s="116"/>
      <c r="D56" s="117"/>
      <c r="E56" s="113">
        <f>G17</f>
        <v>0</v>
      </c>
      <c r="F56" s="114"/>
      <c r="G56" s="118">
        <f>O9+O15+O21+O24+O30</f>
        <v>300</v>
      </c>
      <c r="H56" s="119"/>
      <c r="I56" s="110">
        <f>I55+E56-G56</f>
        <v>11800</v>
      </c>
      <c r="J56" s="111"/>
      <c r="K56" s="112"/>
      <c r="L56" s="50"/>
      <c r="M56" s="140"/>
      <c r="N56" s="140"/>
      <c r="O56" s="137"/>
      <c r="P56" s="138"/>
      <c r="Q56" s="139"/>
      <c r="R56" s="273"/>
    </row>
    <row r="57" spans="2:18" ht="19.5" customHeight="1">
      <c r="B57" s="115" t="s">
        <v>65</v>
      </c>
      <c r="C57" s="116"/>
      <c r="D57" s="117"/>
      <c r="E57" s="113">
        <f>G18</f>
        <v>0</v>
      </c>
      <c r="F57" s="114"/>
      <c r="G57" s="257">
        <f>O10+O24+O16+O22+O30</f>
        <v>550</v>
      </c>
      <c r="H57" s="258"/>
      <c r="I57" s="110">
        <f>I56+E57-G57</f>
        <v>11250</v>
      </c>
      <c r="J57" s="111"/>
      <c r="K57" s="112"/>
      <c r="L57" s="50"/>
      <c r="M57" s="62"/>
      <c r="N57" s="62"/>
      <c r="O57" s="62"/>
      <c r="P57" s="62"/>
      <c r="Q57" s="62"/>
      <c r="R57" s="62"/>
    </row>
    <row r="58" spans="2:18" ht="19.5" customHeight="1">
      <c r="B58" s="115" t="s">
        <v>106</v>
      </c>
      <c r="C58" s="116"/>
      <c r="D58" s="117"/>
      <c r="E58" s="113">
        <f>G19</f>
        <v>0</v>
      </c>
      <c r="F58" s="114"/>
      <c r="G58" s="118">
        <f>O11+O17+O24+O23+O30</f>
        <v>50</v>
      </c>
      <c r="H58" s="119"/>
      <c r="I58" s="110">
        <f>I57+E58-G58</f>
        <v>11200</v>
      </c>
      <c r="J58" s="111"/>
      <c r="K58" s="112"/>
      <c r="L58" s="50"/>
      <c r="M58" s="184" t="s">
        <v>144</v>
      </c>
      <c r="N58" s="184"/>
      <c r="O58" s="184"/>
      <c r="P58" s="184"/>
      <c r="Q58" s="184"/>
      <c r="R58" s="184"/>
    </row>
    <row r="59" spans="13:18" ht="19.5" customHeight="1">
      <c r="M59" s="143" t="s">
        <v>145</v>
      </c>
      <c r="N59" s="144"/>
      <c r="O59" s="68"/>
      <c r="P59" s="72" t="s">
        <v>148</v>
      </c>
      <c r="Q59" s="69"/>
      <c r="R59" s="120" t="e">
        <f>P61/P62</f>
        <v>#DIV/0!</v>
      </c>
    </row>
    <row r="60" spans="2:18" ht="19.5" customHeight="1">
      <c r="B60" s="141" t="s">
        <v>82</v>
      </c>
      <c r="C60" s="141"/>
      <c r="D60" s="141"/>
      <c r="E60" s="141"/>
      <c r="F60" s="141"/>
      <c r="G60" s="142" t="s">
        <v>66</v>
      </c>
      <c r="H60" s="142"/>
      <c r="I60" s="142" t="s">
        <v>67</v>
      </c>
      <c r="J60" s="142"/>
      <c r="K60" s="142"/>
      <c r="M60" s="145"/>
      <c r="N60" s="146"/>
      <c r="O60" s="70"/>
      <c r="P60" s="65" t="s">
        <v>21</v>
      </c>
      <c r="Q60" s="71"/>
      <c r="R60" s="121"/>
    </row>
    <row r="61" spans="2:18" ht="19.5" customHeight="1">
      <c r="B61" s="153" t="s">
        <v>106</v>
      </c>
      <c r="C61" s="154"/>
      <c r="D61" s="154"/>
      <c r="E61" s="154"/>
      <c r="F61" s="155"/>
      <c r="G61" s="101"/>
      <c r="H61" s="103"/>
      <c r="I61" s="101"/>
      <c r="J61" s="102"/>
      <c r="K61" s="103"/>
      <c r="M61" s="145"/>
      <c r="N61" s="146"/>
      <c r="O61" s="123"/>
      <c r="P61" s="81">
        <v>0</v>
      </c>
      <c r="Q61" s="63"/>
      <c r="R61" s="121"/>
    </row>
    <row r="62" spans="2:18" ht="19.5" customHeight="1">
      <c r="B62" s="156"/>
      <c r="C62" s="157"/>
      <c r="D62" s="157"/>
      <c r="E62" s="157"/>
      <c r="F62" s="158"/>
      <c r="G62" s="152">
        <f>SUM(G5,G9,G14,G20)/SUM(O5,O18,O24,O30)</f>
        <v>4.518867924528302</v>
      </c>
      <c r="H62" s="152"/>
      <c r="I62" s="152">
        <f>SUM(G5,G9,G14)/SUM(O5,O18,O24,O30)</f>
        <v>4.518867924528302</v>
      </c>
      <c r="J62" s="152"/>
      <c r="K62" s="152"/>
      <c r="M62" s="147"/>
      <c r="N62" s="148"/>
      <c r="O62" s="124"/>
      <c r="P62" s="81">
        <v>0</v>
      </c>
      <c r="Q62" s="64"/>
      <c r="R62" s="122"/>
    </row>
    <row r="63" spans="2:18" ht="19.5" customHeight="1">
      <c r="B63" s="159"/>
      <c r="C63" s="160"/>
      <c r="D63" s="160"/>
      <c r="E63" s="160"/>
      <c r="F63" s="161"/>
      <c r="G63" s="152"/>
      <c r="H63" s="152"/>
      <c r="I63" s="152"/>
      <c r="J63" s="152"/>
      <c r="K63" s="152"/>
      <c r="M63" s="143" t="s">
        <v>147</v>
      </c>
      <c r="N63" s="144"/>
      <c r="O63" s="73"/>
      <c r="P63" s="76" t="s">
        <v>149</v>
      </c>
      <c r="Q63" s="74"/>
      <c r="R63" s="120" t="e">
        <f>P65/P66</f>
        <v>#DIV/0!</v>
      </c>
    </row>
    <row r="64" spans="2:18" ht="19.5" customHeight="1">
      <c r="B64" s="1"/>
      <c r="I64" s="1"/>
      <c r="J64" s="1"/>
      <c r="K64" s="1"/>
      <c r="M64" s="145"/>
      <c r="N64" s="146"/>
      <c r="O64" s="67"/>
      <c r="P64" s="66" t="s">
        <v>150</v>
      </c>
      <c r="Q64" s="75"/>
      <c r="R64" s="121"/>
    </row>
    <row r="65" spans="2:18" ht="19.5" customHeight="1">
      <c r="B65" s="125" t="s">
        <v>142</v>
      </c>
      <c r="C65" s="126"/>
      <c r="D65" s="126"/>
      <c r="E65" s="126"/>
      <c r="F65" s="127"/>
      <c r="G65" s="125" t="s">
        <v>143</v>
      </c>
      <c r="H65" s="126"/>
      <c r="I65" s="126"/>
      <c r="J65" s="126"/>
      <c r="K65" s="127"/>
      <c r="M65" s="145"/>
      <c r="N65" s="146"/>
      <c r="O65" s="123"/>
      <c r="P65" s="81">
        <v>0</v>
      </c>
      <c r="Q65" s="63"/>
      <c r="R65" s="121"/>
    </row>
    <row r="66" spans="2:18" ht="19.5" customHeight="1">
      <c r="B66" s="128"/>
      <c r="C66" s="129"/>
      <c r="D66" s="129"/>
      <c r="E66" s="129"/>
      <c r="F66" s="130"/>
      <c r="G66" s="128"/>
      <c r="H66" s="129"/>
      <c r="I66" s="129"/>
      <c r="J66" s="129"/>
      <c r="K66" s="130"/>
      <c r="M66" s="147"/>
      <c r="N66" s="148"/>
      <c r="O66" s="124"/>
      <c r="P66" s="81">
        <v>0</v>
      </c>
      <c r="Q66" s="64"/>
      <c r="R66" s="122"/>
    </row>
    <row r="67" spans="2:18" ht="19.5" customHeight="1">
      <c r="B67" s="131"/>
      <c r="C67" s="132"/>
      <c r="D67" s="132"/>
      <c r="E67" s="132"/>
      <c r="F67" s="133"/>
      <c r="G67" s="131"/>
      <c r="H67" s="132"/>
      <c r="I67" s="132"/>
      <c r="J67" s="132"/>
      <c r="K67" s="133"/>
      <c r="M67" s="143" t="s">
        <v>146</v>
      </c>
      <c r="N67" s="144"/>
      <c r="O67" s="73"/>
      <c r="P67" s="76" t="s">
        <v>151</v>
      </c>
      <c r="Q67" s="74"/>
      <c r="R67" s="120" t="e">
        <f>P69/P70</f>
        <v>#DIV/0!</v>
      </c>
    </row>
    <row r="68" spans="2:18" ht="19.5" customHeight="1">
      <c r="B68" s="202">
        <f>SUM(G5,G9,G14,G20)-SUM(O5,O18,O24,O30)</f>
        <v>18650</v>
      </c>
      <c r="C68" s="203"/>
      <c r="D68" s="203"/>
      <c r="E68" s="203"/>
      <c r="F68" s="204"/>
      <c r="G68" s="211">
        <f>SUM(O5,O18,O24,O30)/SUM(G5,G9,G14,G20)</f>
        <v>0.22129436325678498</v>
      </c>
      <c r="H68" s="212"/>
      <c r="I68" s="212"/>
      <c r="J68" s="212"/>
      <c r="K68" s="213"/>
      <c r="M68" s="145"/>
      <c r="N68" s="146"/>
      <c r="O68" s="67"/>
      <c r="P68" s="66" t="s">
        <v>152</v>
      </c>
      <c r="Q68" s="75"/>
      <c r="R68" s="121"/>
    </row>
    <row r="69" spans="2:18" ht="19.5" customHeight="1">
      <c r="B69" s="205"/>
      <c r="C69" s="206"/>
      <c r="D69" s="206"/>
      <c r="E69" s="206"/>
      <c r="F69" s="207"/>
      <c r="G69" s="214"/>
      <c r="H69" s="215"/>
      <c r="I69" s="215"/>
      <c r="J69" s="215"/>
      <c r="K69" s="216"/>
      <c r="M69" s="145"/>
      <c r="N69" s="146"/>
      <c r="O69" s="123"/>
      <c r="P69" s="81"/>
      <c r="Q69" s="63"/>
      <c r="R69" s="121"/>
    </row>
    <row r="70" spans="2:18" ht="19.5" customHeight="1">
      <c r="B70" s="208"/>
      <c r="C70" s="209"/>
      <c r="D70" s="209"/>
      <c r="E70" s="209"/>
      <c r="F70" s="210"/>
      <c r="G70" s="217"/>
      <c r="H70" s="218"/>
      <c r="I70" s="218"/>
      <c r="J70" s="218"/>
      <c r="K70" s="219"/>
      <c r="M70" s="147"/>
      <c r="N70" s="148"/>
      <c r="O70" s="124"/>
      <c r="P70" s="81"/>
      <c r="Q70" s="64"/>
      <c r="R70" s="122"/>
    </row>
    <row r="71" spans="2:18" ht="19.5" customHeight="1">
      <c r="B71" s="78"/>
      <c r="C71" s="78"/>
      <c r="D71" s="78"/>
      <c r="E71" s="78"/>
      <c r="F71" s="78"/>
      <c r="G71" s="79"/>
      <c r="H71" s="79"/>
      <c r="I71" s="80"/>
      <c r="J71" s="79"/>
      <c r="K71" s="77"/>
      <c r="R71" s="1"/>
    </row>
    <row r="72" spans="2:18" ht="19.5" customHeight="1">
      <c r="B72" s="1"/>
      <c r="I72" s="1"/>
      <c r="J72" s="1"/>
      <c r="K72" s="1"/>
      <c r="R72" s="1"/>
    </row>
    <row r="73" ht="21.75" customHeight="1">
      <c r="B73" s="1"/>
    </row>
    <row r="74" ht="21.75" customHeight="1">
      <c r="B74" s="1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</sheetData>
  <sheetProtection password="CDE6" sheet="1" objects="1" scenarios="1" selectLockedCells="1"/>
  <mergeCells count="181">
    <mergeCell ref="R59:R62"/>
    <mergeCell ref="R49:R50"/>
    <mergeCell ref="O49:Q50"/>
    <mergeCell ref="M67:N70"/>
    <mergeCell ref="R67:R70"/>
    <mergeCell ref="O69:O70"/>
    <mergeCell ref="O61:O62"/>
    <mergeCell ref="M59:N62"/>
    <mergeCell ref="M55:N56"/>
    <mergeCell ref="R55:R56"/>
    <mergeCell ref="O43:Q43"/>
    <mergeCell ref="O44:Q44"/>
    <mergeCell ref="O45:Q45"/>
    <mergeCell ref="O46:Q46"/>
    <mergeCell ref="O47:Q47"/>
    <mergeCell ref="O48:Q48"/>
    <mergeCell ref="O37:Q37"/>
    <mergeCell ref="O38:Q38"/>
    <mergeCell ref="O39:Q39"/>
    <mergeCell ref="O40:Q40"/>
    <mergeCell ref="O41:Q41"/>
    <mergeCell ref="O42:Q42"/>
    <mergeCell ref="O31:Q31"/>
    <mergeCell ref="O32:Q32"/>
    <mergeCell ref="O33:Q33"/>
    <mergeCell ref="O34:Q34"/>
    <mergeCell ref="O35:Q35"/>
    <mergeCell ref="O36:Q36"/>
    <mergeCell ref="O25:Q25"/>
    <mergeCell ref="O26:Q26"/>
    <mergeCell ref="O27:Q27"/>
    <mergeCell ref="O28:Q28"/>
    <mergeCell ref="O29:Q29"/>
    <mergeCell ref="O30:Q30"/>
    <mergeCell ref="O19:Q19"/>
    <mergeCell ref="O20:Q20"/>
    <mergeCell ref="O21:Q21"/>
    <mergeCell ref="O22:Q22"/>
    <mergeCell ref="O23:Q23"/>
    <mergeCell ref="O24:Q24"/>
    <mergeCell ref="O13:Q13"/>
    <mergeCell ref="O14:Q14"/>
    <mergeCell ref="O15:Q15"/>
    <mergeCell ref="O16:Q16"/>
    <mergeCell ref="O17:Q17"/>
    <mergeCell ref="O18:Q18"/>
    <mergeCell ref="O9:Q9"/>
    <mergeCell ref="O10:Q10"/>
    <mergeCell ref="O11:Q11"/>
    <mergeCell ref="O12:Q12"/>
    <mergeCell ref="O5:Q5"/>
    <mergeCell ref="O6:Q6"/>
    <mergeCell ref="O7:Q7"/>
    <mergeCell ref="O8:Q8"/>
    <mergeCell ref="I53:K54"/>
    <mergeCell ref="G53:H54"/>
    <mergeCell ref="I60:K60"/>
    <mergeCell ref="I57:K57"/>
    <mergeCell ref="I58:K58"/>
    <mergeCell ref="G49:H50"/>
    <mergeCell ref="I55:K55"/>
    <mergeCell ref="G55:H55"/>
    <mergeCell ref="G57:H57"/>
    <mergeCell ref="G42:H42"/>
    <mergeCell ref="G43:H43"/>
    <mergeCell ref="G48:H48"/>
    <mergeCell ref="O53:R54"/>
    <mergeCell ref="M58:R58"/>
    <mergeCell ref="G44:H44"/>
    <mergeCell ref="G45:H45"/>
    <mergeCell ref="G46:H46"/>
    <mergeCell ref="G47:H47"/>
    <mergeCell ref="G58:H58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9:H19"/>
    <mergeCell ref="G15:H15"/>
    <mergeCell ref="G21:H21"/>
    <mergeCell ref="G22:H22"/>
    <mergeCell ref="G23:H23"/>
    <mergeCell ref="G20:H20"/>
    <mergeCell ref="E57:F57"/>
    <mergeCell ref="E58:F58"/>
    <mergeCell ref="B68:F70"/>
    <mergeCell ref="G68:K70"/>
    <mergeCell ref="G9:H9"/>
    <mergeCell ref="G10:H10"/>
    <mergeCell ref="G11:H11"/>
    <mergeCell ref="G12:H12"/>
    <mergeCell ref="G16:H16"/>
    <mergeCell ref="G18:H18"/>
    <mergeCell ref="B2:R2"/>
    <mergeCell ref="B4:I4"/>
    <mergeCell ref="K4:R4"/>
    <mergeCell ref="L6:N6"/>
    <mergeCell ref="G5:H5"/>
    <mergeCell ref="G6:H6"/>
    <mergeCell ref="G7:H7"/>
    <mergeCell ref="G8:H8"/>
    <mergeCell ref="G14:H14"/>
    <mergeCell ref="B52:K52"/>
    <mergeCell ref="C22:F22"/>
    <mergeCell ref="C23:F23"/>
    <mergeCell ref="C24:F24"/>
    <mergeCell ref="C25:F25"/>
    <mergeCell ref="C27:F27"/>
    <mergeCell ref="C28:F28"/>
    <mergeCell ref="L12:N12"/>
    <mergeCell ref="I49:I50"/>
    <mergeCell ref="B49:F50"/>
    <mergeCell ref="K49:N50"/>
    <mergeCell ref="E55:F55"/>
    <mergeCell ref="B53:D54"/>
    <mergeCell ref="E53:F54"/>
    <mergeCell ref="G13:H13"/>
    <mergeCell ref="M52:R52"/>
    <mergeCell ref="G17:H17"/>
    <mergeCell ref="M53:N54"/>
    <mergeCell ref="B60:F60"/>
    <mergeCell ref="G60:H60"/>
    <mergeCell ref="M63:N66"/>
    <mergeCell ref="B55:D55"/>
    <mergeCell ref="B57:D57"/>
    <mergeCell ref="G62:H63"/>
    <mergeCell ref="I62:K63"/>
    <mergeCell ref="B61:F63"/>
    <mergeCell ref="G61:H61"/>
    <mergeCell ref="C29:F29"/>
    <mergeCell ref="C30:F30"/>
    <mergeCell ref="C31:F31"/>
    <mergeCell ref="C32:F32"/>
    <mergeCell ref="R63:R66"/>
    <mergeCell ref="O65:O66"/>
    <mergeCell ref="G65:K67"/>
    <mergeCell ref="B65:F67"/>
    <mergeCell ref="O55:Q56"/>
    <mergeCell ref="B58:D58"/>
    <mergeCell ref="C48:F48"/>
    <mergeCell ref="I61:K61"/>
    <mergeCell ref="C39:F39"/>
    <mergeCell ref="C41:F41"/>
    <mergeCell ref="C42:F42"/>
    <mergeCell ref="C44:F44"/>
    <mergeCell ref="I56:K56"/>
    <mergeCell ref="E56:F56"/>
    <mergeCell ref="B56:D56"/>
    <mergeCell ref="G56:H56"/>
    <mergeCell ref="L29:N29"/>
    <mergeCell ref="L36:N36"/>
    <mergeCell ref="L38:N38"/>
    <mergeCell ref="L39:N39"/>
    <mergeCell ref="C45:F45"/>
    <mergeCell ref="C46:F46"/>
    <mergeCell ref="C33:F33"/>
    <mergeCell ref="C34:F34"/>
    <mergeCell ref="C37:F37"/>
    <mergeCell ref="C38:F38"/>
    <mergeCell ref="L45:N45"/>
    <mergeCell ref="L46:N46"/>
    <mergeCell ref="L47:N47"/>
    <mergeCell ref="L48:N48"/>
    <mergeCell ref="L40:N40"/>
    <mergeCell ref="L41:N41"/>
    <mergeCell ref="L43:N43"/>
    <mergeCell ref="L44:N44"/>
  </mergeCells>
  <printOptions horizontalCentered="1" verticalCentered="1"/>
  <pageMargins left="0.11811023622047245" right="0.03937007874015748" top="0.1968503937007874" bottom="0.1968503937007874" header="0.11811023622047245" footer="0.11811023622047245"/>
  <pageSetup orientation="landscape" paperSize="9" scale="35" r:id="rId2"/>
  <headerFooter alignWithMargins="0">
    <oddFooter xml:space="preserve">&amp;R&amp;"Arial Narrow,Normal"&amp;9Mapa de AnaliseFinanceira -  Depto Financeiro - Revisão 002/05&amp;"Arial,Normal"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AFinanceiro</cp:lastModifiedBy>
  <dcterms:created xsi:type="dcterms:W3CDTF">2009-08-23T14:27:19Z</dcterms:created>
  <dcterms:modified xsi:type="dcterms:W3CDTF">2019-06-27T19:25:25Z</dcterms:modified>
  <cp:category/>
  <cp:version/>
  <cp:contentType/>
  <cp:contentStatus/>
</cp:coreProperties>
</file>