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liane\Desktop\AFinanceiro\Site\Planilhas\2024\"/>
    </mc:Choice>
  </mc:AlternateContent>
  <xr:revisionPtr revIDLastSave="0" documentId="13_ncr:1_{A744C833-DBA6-4E3D-AAEC-E8C5FC34B8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resentação" sheetId="5" r:id="rId1"/>
    <sheet name="CO" sheetId="1" r:id="rId2"/>
    <sheet name="FAxC" sheetId="2" r:id="rId3"/>
    <sheet name="DPE" sheetId="3" r:id="rId4"/>
    <sheet name="BP" sheetId="4" r:id="rId5"/>
  </sheets>
  <definedNames>
    <definedName name="_xlnm.Print_Area" localSheetId="4">BP!$A$1:$N$32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6" i="4" l="1"/>
  <c r="L12" i="2"/>
  <c r="L11" i="2"/>
  <c r="L10" i="2"/>
  <c r="L9" i="2"/>
  <c r="L8" i="2"/>
  <c r="L7" i="2"/>
  <c r="L6" i="2"/>
  <c r="K12" i="2"/>
  <c r="K11" i="2"/>
  <c r="K10" i="2"/>
  <c r="K9" i="2"/>
  <c r="K8" i="2"/>
  <c r="K7" i="2"/>
  <c r="K6" i="2"/>
  <c r="L5" i="2"/>
  <c r="K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5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13" i="2"/>
  <c r="E29" i="2"/>
  <c r="E30" i="2"/>
  <c r="N14" i="4"/>
  <c r="N13" i="4" s="1"/>
  <c r="M6" i="2" l="1"/>
  <c r="M10" i="2"/>
  <c r="M31" i="2"/>
  <c r="M7" i="2"/>
  <c r="M11" i="2"/>
  <c r="M8" i="2"/>
  <c r="M12" i="2"/>
  <c r="L31" i="2"/>
  <c r="M9" i="2"/>
  <c r="M5" i="2"/>
  <c r="K31" i="2"/>
  <c r="G10" i="3" s="1"/>
  <c r="M32" i="2" l="1"/>
  <c r="G8" i="4" s="1"/>
  <c r="M13" i="2"/>
  <c r="N20" i="4"/>
  <c r="N19" i="4"/>
  <c r="M20" i="4"/>
  <c r="M19" i="4"/>
  <c r="G27" i="4"/>
  <c r="G28" i="4"/>
  <c r="G26" i="4"/>
  <c r="G19" i="4"/>
  <c r="G20" i="4"/>
  <c r="G21" i="4"/>
  <c r="G22" i="4"/>
  <c r="G23" i="4"/>
  <c r="G24" i="4"/>
  <c r="G25" i="4"/>
  <c r="G18" i="4"/>
  <c r="G17" i="4"/>
  <c r="G16" i="4"/>
  <c r="G15" i="4"/>
  <c r="G29" i="4"/>
  <c r="G32" i="4"/>
  <c r="G31" i="4" s="1"/>
  <c r="D32" i="4"/>
  <c r="D29" i="4"/>
  <c r="D27" i="4"/>
  <c r="D28" i="4"/>
  <c r="D26" i="4"/>
  <c r="D25" i="4"/>
  <c r="D22" i="4"/>
  <c r="D23" i="4"/>
  <c r="D24" i="4"/>
  <c r="D19" i="4"/>
  <c r="D20" i="4"/>
  <c r="D21" i="4"/>
  <c r="D18" i="4"/>
  <c r="D17" i="4"/>
  <c r="D16" i="4"/>
  <c r="D15" i="4"/>
  <c r="G14" i="4" l="1"/>
  <c r="G13" i="4" s="1"/>
  <c r="N18" i="4"/>
  <c r="N17" i="4" s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H31" i="2"/>
  <c r="J5" i="2"/>
  <c r="G20" i="3"/>
  <c r="G22" i="3"/>
  <c r="G23" i="3"/>
  <c r="G24" i="3"/>
  <c r="G25" i="3"/>
  <c r="G26" i="3"/>
  <c r="G27" i="3"/>
  <c r="G28" i="3"/>
  <c r="G30" i="3"/>
  <c r="G31" i="3"/>
  <c r="G32" i="3"/>
  <c r="G33" i="3"/>
  <c r="G34" i="3"/>
  <c r="G35" i="3"/>
  <c r="G36" i="3"/>
  <c r="G37" i="3"/>
  <c r="G38" i="3"/>
  <c r="B38" i="3"/>
  <c r="B36" i="3"/>
  <c r="B37" i="3"/>
  <c r="B33" i="3"/>
  <c r="B34" i="3"/>
  <c r="B35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18" i="3"/>
  <c r="F7" i="3"/>
  <c r="F6" i="3"/>
  <c r="S23" i="1"/>
  <c r="S18" i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B31" i="2" l="1"/>
  <c r="F10" i="3" s="1"/>
  <c r="S3" i="1"/>
  <c r="S5" i="1" s="1"/>
  <c r="R9" i="1"/>
  <c r="Q7" i="1" s="1"/>
  <c r="Q4" i="1" l="1"/>
  <c r="Q5" i="1"/>
  <c r="S7" i="1"/>
  <c r="S6" i="1"/>
  <c r="Q6" i="1"/>
  <c r="S8" i="1"/>
  <c r="Q8" i="1"/>
  <c r="S4" i="1"/>
  <c r="J31" i="2"/>
  <c r="E31" i="2"/>
  <c r="N6" i="4" s="1"/>
  <c r="M5" i="1"/>
  <c r="N5" i="1" s="1"/>
  <c r="M6" i="1"/>
  <c r="N6" i="1" s="1"/>
  <c r="M7" i="1"/>
  <c r="N7" i="1" s="1"/>
  <c r="M4" i="1"/>
  <c r="K12" i="1"/>
  <c r="N7" i="4" s="1"/>
  <c r="J12" i="1"/>
  <c r="P4" i="1"/>
  <c r="P5" i="1"/>
  <c r="P6" i="1"/>
  <c r="P7" i="1"/>
  <c r="P8" i="1"/>
  <c r="P3" i="1"/>
  <c r="C13" i="1"/>
  <c r="B16" i="1" s="1"/>
  <c r="C3" i="1"/>
  <c r="B8" i="1" s="1"/>
  <c r="F33" i="1"/>
  <c r="F30" i="1"/>
  <c r="F4" i="1"/>
  <c r="F24" i="1"/>
  <c r="F13" i="1"/>
  <c r="F8" i="1"/>
  <c r="L28" i="1" l="1"/>
  <c r="K28" i="1" s="1"/>
  <c r="G29" i="3" s="1"/>
  <c r="G6" i="3"/>
  <c r="G7" i="3"/>
  <c r="M12" i="1"/>
  <c r="N8" i="4" s="1"/>
  <c r="N4" i="1"/>
  <c r="N12" i="1" s="1"/>
  <c r="K17" i="1" s="1"/>
  <c r="G18" i="3" s="1"/>
  <c r="F2" i="1"/>
  <c r="G17" i="1" s="1"/>
  <c r="S9" i="1"/>
  <c r="S10" i="1" s="1"/>
  <c r="K18" i="1" s="1"/>
  <c r="B15" i="1"/>
  <c r="B14" i="1"/>
  <c r="B17" i="1"/>
  <c r="B7" i="1"/>
  <c r="B9" i="1"/>
  <c r="B5" i="1"/>
  <c r="B4" i="1"/>
  <c r="B6" i="1"/>
  <c r="Q3" i="1"/>
  <c r="G18" i="1" l="1"/>
  <c r="G15" i="1"/>
  <c r="G4" i="1"/>
  <c r="G25" i="1"/>
  <c r="G16" i="1"/>
  <c r="G13" i="1"/>
  <c r="G5" i="3"/>
  <c r="H6" i="3" s="1"/>
  <c r="K38" i="1"/>
  <c r="G19" i="3"/>
  <c r="G8" i="1"/>
  <c r="G14" i="1"/>
  <c r="G9" i="1"/>
  <c r="G24" i="1"/>
  <c r="G19" i="1"/>
  <c r="G31" i="1"/>
  <c r="G30" i="1"/>
  <c r="G34" i="1"/>
  <c r="G33" i="1"/>
  <c r="G10" i="1"/>
  <c r="G21" i="1"/>
  <c r="G5" i="1"/>
  <c r="G20" i="1"/>
  <c r="G27" i="1"/>
  <c r="G26" i="1"/>
  <c r="G6" i="1"/>
  <c r="B13" i="1"/>
  <c r="B3" i="1"/>
  <c r="G13" i="3" l="1"/>
  <c r="H13" i="3" s="1"/>
  <c r="G12" i="3"/>
  <c r="H12" i="3" s="1"/>
  <c r="G11" i="3"/>
  <c r="H10" i="3"/>
  <c r="H23" i="3"/>
  <c r="H27" i="3"/>
  <c r="H31" i="3"/>
  <c r="H35" i="3"/>
  <c r="H18" i="3"/>
  <c r="H24" i="3"/>
  <c r="H28" i="3"/>
  <c r="H32" i="3"/>
  <c r="H20" i="3"/>
  <c r="H25" i="3"/>
  <c r="H29" i="3"/>
  <c r="H33" i="3"/>
  <c r="H42" i="3"/>
  <c r="H21" i="3"/>
  <c r="H26" i="3"/>
  <c r="H30" i="3"/>
  <c r="H34" i="3"/>
  <c r="H22" i="3"/>
  <c r="H36" i="3"/>
  <c r="H7" i="3"/>
  <c r="H19" i="3"/>
  <c r="G17" i="3"/>
  <c r="G9" i="3" l="1"/>
  <c r="G15" i="3" s="1"/>
  <c r="N9" i="4"/>
  <c r="N5" i="4" s="1"/>
  <c r="N4" i="4" s="1"/>
  <c r="H11" i="3"/>
  <c r="N17" i="3"/>
  <c r="H17" i="3"/>
  <c r="N11" i="3"/>
  <c r="N4" i="3"/>
  <c r="H15" i="3" l="1"/>
  <c r="I15" i="3" s="1"/>
  <c r="N12" i="3" s="1"/>
  <c r="O11" i="3" s="1"/>
  <c r="G40" i="3"/>
  <c r="G44" i="3" s="1"/>
  <c r="H44" i="3" s="1"/>
  <c r="H9" i="3"/>
  <c r="N5" i="3" l="1"/>
  <c r="O4" i="3" s="1"/>
  <c r="N18" i="3"/>
  <c r="O17" i="3" s="1"/>
  <c r="H40" i="3"/>
  <c r="G5" i="4"/>
  <c r="G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Eliane</author>
  </authors>
  <commentList>
    <comment ref="D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% baseado no tempo de vida útil a ser considerado no custo operacional para reposição e/ou manutenção.</t>
        </r>
      </text>
    </comment>
    <comment ref="G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Representação em % de cada item dos investimentos estruturantes do empreendimento.</t>
        </r>
      </text>
    </comment>
    <comment ref="S18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Somatória sempre fechará 100%, motivo é de ter o cálculo exato sobre as compras efeitivadas no mês</t>
        </r>
      </text>
    </comment>
    <comment ref="S23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Somatória sempre fechará 100%, motivo é de ter o cálculo exato sobre as Vendas
 efeitivadas no mês</t>
        </r>
      </text>
    </comment>
    <comment ref="K26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Seguro de Fucionários e estrutura, somados e dividido por 12 meses
</t>
        </r>
      </text>
    </comment>
    <comment ref="L28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 xml:space="preserve">Valor do desgate e desvalorização calculado pela porcentagem de vida útil de todo o estabelecimento, dividido por 12 meses 
</t>
        </r>
      </text>
    </comment>
    <comment ref="K30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Valor a ser deduzido pela parceria com empresas para que seus fucionários venham a frequentar e fazer seu Happy Hour</t>
        </r>
      </text>
    </comment>
    <comment ref="K3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Aqui foi considerado o pagamento anual dos alvarás, como: prefeitura, bombeiro e vigilância.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Eliane</author>
  </authors>
  <commentList>
    <comment ref="B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Custo é calculado sobre o Preço de Venda unitário e do Custo Unitário de cada produto, compondo o Custo da Mercadoria Vendida no DPE.</t>
        </r>
      </text>
    </comment>
    <comment ref="H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A % é relativo a quantidade estimada de venda no mês.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Eliane</author>
  </authors>
  <commentList>
    <comment ref="H4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Análise Vertical utilizado para reperesentar quanto que representa cada item em relação ao faturamento Bruto</t>
        </r>
      </text>
    </comment>
    <comment ref="F1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Aqui deve-se colocar a portentagem total dos impostos considerando o Simples Federal.</t>
        </r>
      </text>
    </comment>
    <comment ref="F12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Caso seja negociado com os colaboradores uma % de comissionamento descrever nesta célula.</t>
        </r>
      </text>
    </comment>
    <comment ref="F13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Descrever a % gasta se houver com entregas dos produtos</t>
        </r>
      </text>
    </comment>
    <comment ref="I16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IMC = Indice da Margem de Contribuição. Importante para realizar o cálculo em Reais sobre os valores operacionais.</t>
        </r>
      </text>
    </comment>
  </commentList>
</comments>
</file>

<file path=xl/sharedStrings.xml><?xml version="1.0" encoding="utf-8"?>
<sst xmlns="http://schemas.openxmlformats.org/spreadsheetml/2006/main" count="159" uniqueCount="147">
  <si>
    <t>Construções</t>
  </si>
  <si>
    <t>Máquinas e Equipamentos</t>
  </si>
  <si>
    <t>Móveis e Utensílios</t>
  </si>
  <si>
    <t>Computadores</t>
  </si>
  <si>
    <t>Taxa de Franquia</t>
  </si>
  <si>
    <t>Outros</t>
  </si>
  <si>
    <t>Participação da Societária</t>
  </si>
  <si>
    <t>Sócios:</t>
  </si>
  <si>
    <t>A</t>
  </si>
  <si>
    <t>B</t>
  </si>
  <si>
    <t>C</t>
  </si>
  <si>
    <t>D</t>
  </si>
  <si>
    <t>F</t>
  </si>
  <si>
    <t>G</t>
  </si>
  <si>
    <t>%</t>
  </si>
  <si>
    <t>Terceiros:</t>
  </si>
  <si>
    <t>Estimativa de Custos</t>
  </si>
  <si>
    <t>Estimativa de Vendas</t>
  </si>
  <si>
    <t>Cerveja 1</t>
  </si>
  <si>
    <t>Cerveja 3</t>
  </si>
  <si>
    <t xml:space="preserve">Cerveja 4 </t>
  </si>
  <si>
    <t>Cerveja 5</t>
  </si>
  <si>
    <t>Cerveja 6</t>
  </si>
  <si>
    <t xml:space="preserve">Cerveja 7 </t>
  </si>
  <si>
    <t>Cerveja 8</t>
  </si>
  <si>
    <t>Batata Frita</t>
  </si>
  <si>
    <t>hamburguer</t>
  </si>
  <si>
    <t>carne 1</t>
  </si>
  <si>
    <t>carne 2</t>
  </si>
  <si>
    <t>carne 3</t>
  </si>
  <si>
    <t>Peito de frango</t>
  </si>
  <si>
    <t>Frango a passarinho</t>
  </si>
  <si>
    <t>Calabreza</t>
  </si>
  <si>
    <t>Mandioca</t>
  </si>
  <si>
    <t>Coração</t>
  </si>
  <si>
    <t>Mandioca com bacon</t>
  </si>
  <si>
    <t xml:space="preserve">Polenta </t>
  </si>
  <si>
    <t>Polenta com queijo</t>
  </si>
  <si>
    <t>Caipirinha vodka</t>
  </si>
  <si>
    <t>Caipirinha Cachaça</t>
  </si>
  <si>
    <t>Banco</t>
  </si>
  <si>
    <t>Fornec</t>
  </si>
  <si>
    <t>Familiar</t>
  </si>
  <si>
    <t>Investimentos Estruturantes</t>
  </si>
  <si>
    <t>Produto  e serviços</t>
  </si>
  <si>
    <t>Valor total</t>
  </si>
  <si>
    <t>Total do mês</t>
  </si>
  <si>
    <t xml:space="preserve">Cerveja 2 </t>
  </si>
  <si>
    <r>
      <t xml:space="preserve">Projeções dos Custos </t>
    </r>
    <r>
      <rPr>
        <b/>
        <i/>
        <sz val="16"/>
        <color theme="1"/>
        <rFont val="Calibri"/>
        <family val="2"/>
        <scheme val="minor"/>
      </rPr>
      <t>versus</t>
    </r>
    <r>
      <rPr>
        <b/>
        <sz val="16"/>
        <color theme="1"/>
        <rFont val="Calibri"/>
        <family val="2"/>
        <scheme val="minor"/>
      </rPr>
      <t xml:space="preserve"> faturamento</t>
    </r>
  </si>
  <si>
    <t>Cargo/Função</t>
  </si>
  <si>
    <t>Salário</t>
  </si>
  <si>
    <t xml:space="preserve">Encargos </t>
  </si>
  <si>
    <t>Total</t>
  </si>
  <si>
    <t>TOTAL</t>
  </si>
  <si>
    <t>Retirada de Pró Labore</t>
  </si>
  <si>
    <t>Qtde.</t>
  </si>
  <si>
    <t>Composição dos Custos Fixos da Sociedade</t>
  </si>
  <si>
    <t>Retirada</t>
  </si>
  <si>
    <t>INSS + IR</t>
  </si>
  <si>
    <t xml:space="preserve">Total </t>
  </si>
  <si>
    <t>Valor R$</t>
  </si>
  <si>
    <t>Mão-de-Obra + Encargos</t>
  </si>
  <si>
    <t>Retirada dos Sócios (Pró-Labore)</t>
  </si>
  <si>
    <t>Água</t>
  </si>
  <si>
    <t>Luz</t>
  </si>
  <si>
    <t>Telefone</t>
  </si>
  <si>
    <t>Contador</t>
  </si>
  <si>
    <t>Despesas com Veículos</t>
  </si>
  <si>
    <t>Material de Expediente e Consumo</t>
  </si>
  <si>
    <t>Seguros</t>
  </si>
  <si>
    <t>Propaganda e Publicidade</t>
  </si>
  <si>
    <t>Depreciação Mensal</t>
  </si>
  <si>
    <t>Despesas de Viagem</t>
  </si>
  <si>
    <t>Serviços de Terceiros</t>
  </si>
  <si>
    <t>Despesas Operacionais</t>
  </si>
  <si>
    <t>Produtos</t>
  </si>
  <si>
    <t>Qtdes.</t>
  </si>
  <si>
    <t>Serviços de vigilância</t>
  </si>
  <si>
    <t>Total dos Custos Operacionais</t>
  </si>
  <si>
    <t>Página da internet</t>
  </si>
  <si>
    <t>Convênios com empresas</t>
  </si>
  <si>
    <t>Compras</t>
  </si>
  <si>
    <t>Vista</t>
  </si>
  <si>
    <t>Prazo</t>
  </si>
  <si>
    <t>Fornecedor</t>
  </si>
  <si>
    <t>Vendas</t>
  </si>
  <si>
    <t>Cliente</t>
  </si>
  <si>
    <r>
      <t xml:space="preserve">Negociação com Cliente </t>
    </r>
    <r>
      <rPr>
        <b/>
        <i/>
        <sz val="12"/>
        <color theme="1"/>
        <rFont val="Calibri"/>
        <family val="2"/>
        <scheme val="minor"/>
      </rPr>
      <t>versus</t>
    </r>
    <r>
      <rPr>
        <b/>
        <sz val="12"/>
        <color theme="1"/>
        <rFont val="Calibri"/>
        <family val="2"/>
        <scheme val="minor"/>
      </rPr>
      <t xml:space="preserve"> Fornecedor</t>
    </r>
  </si>
  <si>
    <t>(=) Receitas/Faturamentos Bruto Operacional</t>
  </si>
  <si>
    <t>Vendas/Receitas a Vista</t>
  </si>
  <si>
    <t>Vendas/Receitas a Prazo</t>
  </si>
  <si>
    <t>Taxas Bancárias</t>
  </si>
  <si>
    <t>Alvarás e licenças</t>
  </si>
  <si>
    <t>Manutenção dos estabelecimento</t>
  </si>
  <si>
    <t>(-) Deduções Váriaveis da Operação</t>
  </si>
  <si>
    <t>Custo do Produto Vendido (média)</t>
  </si>
  <si>
    <t>Impostos sobre as Receitas/Faturamento</t>
  </si>
  <si>
    <t>Comissões pagas aos Colaboradores</t>
  </si>
  <si>
    <t>Frente na entrega de produtos</t>
  </si>
  <si>
    <t>(=) Lucro Bruto ou Margem de Contribuição</t>
  </si>
  <si>
    <t>(-) Deduções Fixas da Operação</t>
  </si>
  <si>
    <t>(=) LUCRO OPERACIONAL OU LIQUIDIO</t>
  </si>
  <si>
    <t>R$ unitário</t>
  </si>
  <si>
    <t>% Vendas</t>
  </si>
  <si>
    <t>% Custo</t>
  </si>
  <si>
    <t>Tilapia</t>
  </si>
  <si>
    <t>Demonstrativo Operacional de um período - valores estimados</t>
  </si>
  <si>
    <t>AV%</t>
  </si>
  <si>
    <t>(-) Parcela Mensal do Financiamento</t>
  </si>
  <si>
    <t>(Pagamento cx/bco.)</t>
  </si>
  <si>
    <t>IMC</t>
  </si>
  <si>
    <t>Ponto de Equilíbrio Operacional</t>
  </si>
  <si>
    <t>P.E.O.  =</t>
  </si>
  <si>
    <t>CFT</t>
  </si>
  <si>
    <t>Ponto de Equilíbrio Financeiro</t>
  </si>
  <si>
    <t>CFT + Parcela</t>
  </si>
  <si>
    <t>Ponto de Equilíbrio Econômico</t>
  </si>
  <si>
    <t>P.E.F.  =</t>
  </si>
  <si>
    <t>P.E.E.  =</t>
  </si>
  <si>
    <t>CFT + Lucro Desejado</t>
  </si>
  <si>
    <t>Lucro Desejado</t>
  </si>
  <si>
    <t>ATIVO</t>
  </si>
  <si>
    <t>Passivo Circulante</t>
  </si>
  <si>
    <t>Ativo Circulante</t>
  </si>
  <si>
    <t>Caixa</t>
  </si>
  <si>
    <t>Estoques</t>
  </si>
  <si>
    <t>Ativo Não Cirulante</t>
  </si>
  <si>
    <t>Fornecedores a pagar</t>
  </si>
  <si>
    <t>Salarios a pagar</t>
  </si>
  <si>
    <t>Encargos a recolher</t>
  </si>
  <si>
    <t>Impostos a recolher</t>
  </si>
  <si>
    <t>Passivo Não Circulante</t>
  </si>
  <si>
    <t>Empréstimo a pagar</t>
  </si>
  <si>
    <t>Limite Bancário a pagar</t>
  </si>
  <si>
    <t>Imobilizado</t>
  </si>
  <si>
    <t>Investimentos</t>
  </si>
  <si>
    <t>PATRIMONIO LIQUIDO</t>
  </si>
  <si>
    <t>Capital Social</t>
  </si>
  <si>
    <t>Sócio</t>
  </si>
  <si>
    <t>PASSIVO + PL</t>
  </si>
  <si>
    <t>Balanço Patrimonial</t>
  </si>
  <si>
    <t>Franquia</t>
  </si>
  <si>
    <t>(=) LUCRO/PREJUIZO LIQUIDO DO PERIODO</t>
  </si>
  <si>
    <t>Estoque</t>
  </si>
  <si>
    <t>Comissão</t>
  </si>
  <si>
    <t>BP</t>
  </si>
  <si>
    <t>Fulano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</si>
</sst>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General_)"/>
    <numFmt numFmtId="167" formatCode="#,##0.00\ ;[Red]\-#,##0.00\ "/>
    <numFmt numFmtId="168" formatCode="_-* #,##0.000_-;\-* #,##0.000_-;_-* &quot;-&quot;??_-;_-@_-"/>
    <numFmt numFmtId="169" formatCode="#,##0\ ;[Red]\-#,##0\ "/>
    <numFmt numFmtId="170" formatCode="_(* #,##0_);_(* \(#,##0\);_(* &quot;-&quot;??_);_(@_)"/>
    <numFmt numFmtId="171" formatCode="_-* #,##0.0000_-;\-* #,##0.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Courier"/>
      <family val="3"/>
    </font>
    <font>
      <sz val="12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indexed="8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i/>
      <sz val="16"/>
      <color theme="1"/>
      <name val="Calibri"/>
      <family val="2"/>
      <scheme val="minor"/>
    </font>
    <font>
      <sz val="11"/>
      <color theme="3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9"/>
      <color indexed="81"/>
      <name val="Segoe UI"/>
      <family val="2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/>
    <xf numFmtId="44" fontId="1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0" applyFont="1"/>
    <xf numFmtId="167" fontId="7" fillId="0" borderId="1" xfId="3" applyNumberFormat="1" applyFont="1" applyBorder="1" applyAlignment="1" applyProtection="1">
      <alignment horizontal="left" indent="1"/>
      <protection locked="0"/>
    </xf>
    <xf numFmtId="43" fontId="6" fillId="0" borderId="2" xfId="1" applyFont="1" applyFill="1" applyBorder="1" applyProtection="1">
      <protection locked="0"/>
    </xf>
    <xf numFmtId="165" fontId="6" fillId="0" borderId="1" xfId="2" applyNumberFormat="1" applyFont="1" applyFill="1" applyBorder="1" applyProtection="1">
      <protection locked="0" hidden="1"/>
    </xf>
    <xf numFmtId="0" fontId="10" fillId="0" borderId="0" xfId="0" applyFont="1"/>
    <xf numFmtId="0" fontId="4" fillId="0" borderId="9" xfId="0" applyFont="1" applyBorder="1"/>
    <xf numFmtId="0" fontId="4" fillId="0" borderId="4" xfId="0" applyFont="1" applyBorder="1"/>
    <xf numFmtId="165" fontId="4" fillId="0" borderId="9" xfId="2" applyNumberFormat="1" applyFont="1" applyBorder="1"/>
    <xf numFmtId="165" fontId="4" fillId="0" borderId="4" xfId="2" applyNumberFormat="1" applyFont="1" applyBorder="1"/>
    <xf numFmtId="43" fontId="4" fillId="0" borderId="9" xfId="1" applyFont="1" applyBorder="1"/>
    <xf numFmtId="43" fontId="4" fillId="0" borderId="4" xfId="1" applyFont="1" applyBorder="1"/>
    <xf numFmtId="0" fontId="10" fillId="0" borderId="5" xfId="0" applyFont="1" applyBorder="1"/>
    <xf numFmtId="9" fontId="4" fillId="0" borderId="10" xfId="0" applyNumberFormat="1" applyFont="1" applyBorder="1"/>
    <xf numFmtId="167" fontId="7" fillId="0" borderId="2" xfId="3" applyNumberFormat="1" applyFont="1" applyBorder="1" applyAlignment="1" applyProtection="1">
      <alignment horizontal="left" indent="1"/>
      <protection locked="0"/>
    </xf>
    <xf numFmtId="0" fontId="5" fillId="2" borderId="10" xfId="0" applyFont="1" applyFill="1" applyBorder="1" applyAlignment="1" applyProtection="1">
      <alignment horizontal="left" vertical="center"/>
      <protection hidden="1"/>
    </xf>
    <xf numFmtId="43" fontId="5" fillId="2" borderId="10" xfId="1" applyFont="1" applyFill="1" applyBorder="1" applyAlignment="1" applyProtection="1">
      <alignment horizontal="left" vertical="center"/>
      <protection hidden="1"/>
    </xf>
    <xf numFmtId="165" fontId="5" fillId="0" borderId="10" xfId="2" applyNumberFormat="1" applyFont="1" applyFill="1" applyBorder="1" applyProtection="1">
      <protection hidden="1"/>
    </xf>
    <xf numFmtId="167" fontId="7" fillId="0" borderId="10" xfId="3" applyNumberFormat="1" applyFont="1" applyBorder="1" applyAlignment="1" applyProtection="1">
      <alignment horizontal="left" indent="1"/>
      <protection locked="0"/>
    </xf>
    <xf numFmtId="43" fontId="6" fillId="0" borderId="10" xfId="1" applyFont="1" applyFill="1" applyBorder="1" applyProtection="1">
      <protection locked="0"/>
    </xf>
    <xf numFmtId="165" fontId="6" fillId="0" borderId="10" xfId="2" applyNumberFormat="1" applyFont="1" applyFill="1" applyBorder="1" applyProtection="1">
      <protection hidden="1"/>
    </xf>
    <xf numFmtId="167" fontId="7" fillId="0" borderId="13" xfId="3" applyNumberFormat="1" applyFont="1" applyBorder="1" applyAlignment="1" applyProtection="1">
      <alignment horizontal="left" indent="1"/>
      <protection locked="0"/>
    </xf>
    <xf numFmtId="43" fontId="6" fillId="0" borderId="13" xfId="1" applyFont="1" applyFill="1" applyBorder="1" applyProtection="1">
      <protection locked="0"/>
    </xf>
    <xf numFmtId="165" fontId="6" fillId="0" borderId="13" xfId="2" applyNumberFormat="1" applyFont="1" applyFill="1" applyBorder="1" applyProtection="1">
      <protection hidden="1"/>
    </xf>
    <xf numFmtId="165" fontId="6" fillId="0" borderId="2" xfId="2" applyNumberFormat="1" applyFont="1" applyFill="1" applyBorder="1" applyProtection="1">
      <protection locked="0" hidden="1"/>
    </xf>
    <xf numFmtId="167" fontId="2" fillId="0" borderId="1" xfId="3" applyNumberFormat="1" applyFont="1" applyBorder="1" applyAlignment="1" applyProtection="1">
      <alignment horizontal="left" indent="1"/>
      <protection locked="0"/>
    </xf>
    <xf numFmtId="9" fontId="10" fillId="0" borderId="3" xfId="2" applyFont="1" applyBorder="1"/>
    <xf numFmtId="169" fontId="13" fillId="0" borderId="1" xfId="3" applyNumberFormat="1" applyFont="1" applyBorder="1" applyAlignment="1" applyProtection="1">
      <alignment horizontal="right"/>
      <protection locked="0"/>
    </xf>
    <xf numFmtId="0" fontId="0" fillId="3" borderId="0" xfId="0" applyFill="1"/>
    <xf numFmtId="169" fontId="2" fillId="0" borderId="1" xfId="3" applyNumberFormat="1" applyFont="1" applyBorder="1" applyProtection="1">
      <protection locked="0"/>
    </xf>
    <xf numFmtId="167" fontId="2" fillId="0" borderId="1" xfId="3" applyNumberFormat="1" applyFont="1" applyBorder="1" applyProtection="1">
      <protection locked="0"/>
    </xf>
    <xf numFmtId="10" fontId="2" fillId="3" borderId="1" xfId="2" applyNumberFormat="1" applyFont="1" applyFill="1" applyBorder="1" applyProtection="1">
      <protection hidden="1"/>
    </xf>
    <xf numFmtId="43" fontId="2" fillId="3" borderId="1" xfId="1" applyFont="1" applyFill="1" applyBorder="1" applyProtection="1">
      <protection hidden="1"/>
    </xf>
    <xf numFmtId="0" fontId="4" fillId="0" borderId="8" xfId="0" applyFont="1" applyBorder="1"/>
    <xf numFmtId="9" fontId="4" fillId="0" borderId="9" xfId="2" applyFont="1" applyBorder="1"/>
    <xf numFmtId="9" fontId="4" fillId="0" borderId="4" xfId="2" applyFont="1" applyBorder="1"/>
    <xf numFmtId="43" fontId="10" fillId="0" borderId="7" xfId="1" applyFont="1" applyBorder="1"/>
    <xf numFmtId="169" fontId="13" fillId="3" borderId="1" xfId="3" applyNumberFormat="1" applyFont="1" applyFill="1" applyBorder="1" applyProtection="1">
      <protection locked="0"/>
    </xf>
    <xf numFmtId="167" fontId="13" fillId="3" borderId="1" xfId="3" applyNumberFormat="1" applyFont="1" applyFill="1" applyBorder="1" applyProtection="1">
      <protection locked="0"/>
    </xf>
    <xf numFmtId="10" fontId="13" fillId="3" borderId="1" xfId="2" applyNumberFormat="1" applyFont="1" applyFill="1" applyBorder="1" applyProtection="1">
      <protection hidden="1"/>
    </xf>
    <xf numFmtId="43" fontId="13" fillId="3" borderId="1" xfId="1" applyFont="1" applyFill="1" applyBorder="1" applyProtection="1">
      <protection hidden="1"/>
    </xf>
    <xf numFmtId="9" fontId="4" fillId="0" borderId="8" xfId="2" applyFont="1" applyBorder="1"/>
    <xf numFmtId="10" fontId="4" fillId="0" borderId="4" xfId="0" applyNumberFormat="1" applyFont="1" applyBorder="1"/>
    <xf numFmtId="43" fontId="4" fillId="0" borderId="8" xfId="0" applyNumberFormat="1" applyFont="1" applyBorder="1"/>
    <xf numFmtId="43" fontId="4" fillId="0" borderId="9" xfId="0" applyNumberFormat="1" applyFont="1" applyBorder="1"/>
    <xf numFmtId="43" fontId="4" fillId="0" borderId="4" xfId="0" applyNumberFormat="1" applyFont="1" applyBorder="1"/>
    <xf numFmtId="0" fontId="12" fillId="3" borderId="24" xfId="0" applyFont="1" applyFill="1" applyBorder="1" applyAlignment="1" applyProtection="1">
      <alignment horizontal="center" vertical="top" wrapText="1"/>
      <protection hidden="1"/>
    </xf>
    <xf numFmtId="167" fontId="12" fillId="3" borderId="24" xfId="3" applyNumberFormat="1" applyFont="1" applyFill="1" applyBorder="1" applyAlignment="1" applyProtection="1">
      <alignment horizontal="center" vertical="center" wrapText="1"/>
      <protection hidden="1"/>
    </xf>
    <xf numFmtId="167" fontId="13" fillId="0" borderId="15" xfId="3" applyNumberFormat="1" applyFont="1" applyBorder="1" applyAlignment="1" applyProtection="1">
      <alignment horizontal="left" indent="1"/>
      <protection locked="0"/>
    </xf>
    <xf numFmtId="167" fontId="13" fillId="0" borderId="27" xfId="3" applyNumberFormat="1" applyFont="1" applyBorder="1" applyAlignment="1" applyProtection="1">
      <alignment horizontal="left" indent="1"/>
      <protection locked="0"/>
    </xf>
    <xf numFmtId="43" fontId="13" fillId="3" borderId="24" xfId="1" applyFont="1" applyFill="1" applyBorder="1" applyAlignment="1" applyProtection="1">
      <alignment horizontal="right"/>
      <protection hidden="1"/>
    </xf>
    <xf numFmtId="43" fontId="13" fillId="0" borderId="14" xfId="1" applyFont="1" applyFill="1" applyBorder="1" applyAlignment="1" applyProtection="1">
      <alignment horizontal="right"/>
      <protection locked="0"/>
    </xf>
    <xf numFmtId="43" fontId="13" fillId="0" borderId="30" xfId="1" applyFont="1" applyFill="1" applyBorder="1" applyAlignment="1" applyProtection="1">
      <alignment horizontal="right"/>
      <protection locked="0"/>
    </xf>
    <xf numFmtId="43" fontId="13" fillId="6" borderId="29" xfId="1" applyFont="1" applyFill="1" applyBorder="1" applyAlignment="1" applyProtection="1">
      <alignment horizontal="right"/>
      <protection hidden="1"/>
    </xf>
    <xf numFmtId="43" fontId="13" fillId="0" borderId="0" xfId="1" applyFont="1" applyFill="1" applyBorder="1" applyProtection="1">
      <protection locked="0"/>
    </xf>
    <xf numFmtId="43" fontId="13" fillId="0" borderId="35" xfId="1" applyFont="1" applyFill="1" applyBorder="1" applyProtection="1">
      <protection locked="0"/>
    </xf>
    <xf numFmtId="164" fontId="13" fillId="6" borderId="12" xfId="0" applyNumberFormat="1" applyFont="1" applyFill="1" applyBorder="1" applyProtection="1">
      <protection hidden="1"/>
    </xf>
    <xf numFmtId="167" fontId="13" fillId="0" borderId="36" xfId="3" applyNumberFormat="1" applyFont="1" applyBorder="1" applyAlignment="1" applyProtection="1">
      <alignment horizontal="left" indent="1"/>
      <protection locked="0"/>
    </xf>
    <xf numFmtId="0" fontId="10" fillId="0" borderId="6" xfId="0" applyFont="1" applyBorder="1"/>
    <xf numFmtId="43" fontId="10" fillId="0" borderId="3" xfId="0" applyNumberFormat="1" applyFont="1" applyBorder="1"/>
    <xf numFmtId="0" fontId="10" fillId="3" borderId="0" xfId="0" applyFont="1" applyFill="1"/>
    <xf numFmtId="167" fontId="12" fillId="10" borderId="18" xfId="3" applyNumberFormat="1" applyFont="1" applyFill="1" applyBorder="1" applyAlignment="1" applyProtection="1">
      <alignment horizontal="center" vertical="center" wrapText="1"/>
      <protection hidden="1"/>
    </xf>
    <xf numFmtId="167" fontId="12" fillId="10" borderId="19" xfId="3" applyNumberFormat="1" applyFont="1" applyFill="1" applyBorder="1" applyAlignment="1" applyProtection="1">
      <alignment horizontal="center" vertical="center" wrapText="1"/>
      <protection hidden="1"/>
    </xf>
    <xf numFmtId="167" fontId="12" fillId="10" borderId="20" xfId="3" applyNumberFormat="1" applyFont="1" applyFill="1" applyBorder="1" applyAlignment="1" applyProtection="1">
      <alignment horizontal="center" vertical="center" wrapText="1"/>
      <protection hidden="1"/>
    </xf>
    <xf numFmtId="167" fontId="12" fillId="10" borderId="31" xfId="3" applyNumberFormat="1" applyFont="1" applyFill="1" applyBorder="1" applyAlignment="1" applyProtection="1">
      <alignment horizontal="center" vertical="center" wrapText="1"/>
      <protection hidden="1"/>
    </xf>
    <xf numFmtId="0" fontId="12" fillId="10" borderId="25" xfId="0" applyFont="1" applyFill="1" applyBorder="1" applyAlignment="1" applyProtection="1">
      <alignment horizontal="center" vertical="center"/>
      <protection hidden="1"/>
    </xf>
    <xf numFmtId="0" fontId="10" fillId="10" borderId="5" xfId="0" applyFont="1" applyFill="1" applyBorder="1"/>
    <xf numFmtId="0" fontId="10" fillId="10" borderId="6" xfId="0" applyFont="1" applyFill="1" applyBorder="1"/>
    <xf numFmtId="164" fontId="10" fillId="10" borderId="3" xfId="0" applyNumberFormat="1" applyFont="1" applyFill="1" applyBorder="1"/>
    <xf numFmtId="43" fontId="10" fillId="10" borderId="3" xfId="0" applyNumberFormat="1" applyFont="1" applyFill="1" applyBorder="1"/>
    <xf numFmtId="43" fontId="10" fillId="10" borderId="4" xfId="0" applyNumberFormat="1" applyFont="1" applyFill="1" applyBorder="1"/>
    <xf numFmtId="0" fontId="10" fillId="0" borderId="7" xfId="0" applyFont="1" applyBorder="1"/>
    <xf numFmtId="167" fontId="18" fillId="14" borderId="39" xfId="3" applyNumberFormat="1" applyFont="1" applyFill="1" applyBorder="1" applyProtection="1">
      <protection hidden="1"/>
    </xf>
    <xf numFmtId="167" fontId="18" fillId="14" borderId="39" xfId="3" applyNumberFormat="1" applyFont="1" applyFill="1" applyBorder="1" applyAlignment="1" applyProtection="1">
      <alignment wrapText="1"/>
      <protection hidden="1"/>
    </xf>
    <xf numFmtId="0" fontId="4" fillId="0" borderId="5" xfId="0" applyFont="1" applyBorder="1"/>
    <xf numFmtId="0" fontId="0" fillId="3" borderId="6" xfId="0" applyFill="1" applyBorder="1"/>
    <xf numFmtId="0" fontId="4" fillId="0" borderId="6" xfId="0" applyFont="1" applyBorder="1"/>
    <xf numFmtId="43" fontId="13" fillId="14" borderId="10" xfId="1" applyFont="1" applyFill="1" applyBorder="1" applyAlignment="1" applyProtection="1">
      <protection hidden="1"/>
    </xf>
    <xf numFmtId="43" fontId="13" fillId="3" borderId="10" xfId="1" applyFont="1" applyFill="1" applyBorder="1" applyAlignment="1" applyProtection="1">
      <protection locked="0"/>
    </xf>
    <xf numFmtId="0" fontId="4" fillId="0" borderId="10" xfId="0" applyFont="1" applyBorder="1"/>
    <xf numFmtId="167" fontId="18" fillId="14" borderId="40" xfId="3" applyNumberFormat="1" applyFont="1" applyFill="1" applyBorder="1" applyProtection="1">
      <protection hidden="1"/>
    </xf>
    <xf numFmtId="0" fontId="0" fillId="3" borderId="33" xfId="0" applyFill="1" applyBorder="1"/>
    <xf numFmtId="43" fontId="13" fillId="14" borderId="41" xfId="1" applyFont="1" applyFill="1" applyBorder="1" applyAlignment="1" applyProtection="1">
      <protection hidden="1"/>
    </xf>
    <xf numFmtId="0" fontId="12" fillId="13" borderId="39" xfId="0" applyFont="1" applyFill="1" applyBorder="1" applyAlignment="1" applyProtection="1">
      <alignment horizontal="center" vertical="center"/>
      <protection hidden="1"/>
    </xf>
    <xf numFmtId="0" fontId="12" fillId="13" borderId="42" xfId="0" applyFont="1" applyFill="1" applyBorder="1" applyAlignment="1" applyProtection="1">
      <alignment horizontal="center" vertical="center"/>
      <protection hidden="1"/>
    </xf>
    <xf numFmtId="43" fontId="11" fillId="15" borderId="11" xfId="0" applyNumberFormat="1" applyFont="1" applyFill="1" applyBorder="1"/>
    <xf numFmtId="167" fontId="2" fillId="3" borderId="2" xfId="3" applyNumberFormat="1" applyFont="1" applyFill="1" applyBorder="1" applyAlignment="1" applyProtection="1">
      <alignment horizontal="left" indent="1"/>
      <protection locked="0"/>
    </xf>
    <xf numFmtId="169" fontId="2" fillId="3" borderId="2" xfId="3" applyNumberFormat="1" applyFont="1" applyFill="1" applyBorder="1" applyProtection="1">
      <protection locked="0"/>
    </xf>
    <xf numFmtId="167" fontId="2" fillId="3" borderId="2" xfId="3" applyNumberFormat="1" applyFont="1" applyFill="1" applyBorder="1" applyProtection="1">
      <protection locked="0"/>
    </xf>
    <xf numFmtId="10" fontId="2" fillId="3" borderId="2" xfId="2" applyNumberFormat="1" applyFont="1" applyFill="1" applyBorder="1" applyProtection="1">
      <protection hidden="1"/>
    </xf>
    <xf numFmtId="43" fontId="2" fillId="3" borderId="2" xfId="1" applyFont="1" applyFill="1" applyBorder="1" applyProtection="1">
      <protection hidden="1"/>
    </xf>
    <xf numFmtId="167" fontId="12" fillId="3" borderId="39" xfId="3" applyNumberFormat="1" applyFont="1" applyFill="1" applyBorder="1" applyAlignment="1" applyProtection="1">
      <alignment horizontal="center"/>
      <protection hidden="1"/>
    </xf>
    <xf numFmtId="169" fontId="12" fillId="3" borderId="43" xfId="3" applyNumberFormat="1" applyFont="1" applyFill="1" applyBorder="1" applyProtection="1">
      <protection hidden="1"/>
    </xf>
    <xf numFmtId="43" fontId="12" fillId="3" borderId="43" xfId="1" applyFont="1" applyFill="1" applyBorder="1" applyProtection="1">
      <protection hidden="1"/>
    </xf>
    <xf numFmtId="169" fontId="16" fillId="4" borderId="43" xfId="3" applyNumberFormat="1" applyFont="1" applyFill="1" applyBorder="1" applyProtection="1">
      <protection hidden="1"/>
    </xf>
    <xf numFmtId="43" fontId="12" fillId="3" borderId="45" xfId="1" applyFont="1" applyFill="1" applyBorder="1" applyProtection="1">
      <protection hidden="1"/>
    </xf>
    <xf numFmtId="43" fontId="12" fillId="10" borderId="3" xfId="1" applyFont="1" applyFill="1" applyBorder="1" applyProtection="1">
      <protection hidden="1"/>
    </xf>
    <xf numFmtId="0" fontId="5" fillId="2" borderId="46" xfId="0" applyFont="1" applyFill="1" applyBorder="1" applyAlignment="1" applyProtection="1">
      <alignment horizontal="left" vertical="center"/>
      <protection hidden="1"/>
    </xf>
    <xf numFmtId="167" fontId="13" fillId="3" borderId="27" xfId="3" applyNumberFormat="1" applyFont="1" applyFill="1" applyBorder="1" applyAlignment="1" applyProtection="1">
      <alignment horizontal="left" indent="1"/>
      <protection locked="0"/>
    </xf>
    <xf numFmtId="43" fontId="13" fillId="3" borderId="28" xfId="1" applyFont="1" applyFill="1" applyBorder="1" applyProtection="1">
      <protection hidden="1"/>
    </xf>
    <xf numFmtId="43" fontId="15" fillId="3" borderId="18" xfId="1" applyFont="1" applyFill="1" applyBorder="1" applyProtection="1">
      <protection hidden="1"/>
    </xf>
    <xf numFmtId="170" fontId="13" fillId="3" borderId="19" xfId="1" applyNumberFormat="1" applyFont="1" applyFill="1" applyBorder="1" applyProtection="1">
      <protection hidden="1"/>
    </xf>
    <xf numFmtId="43" fontId="13" fillId="3" borderId="19" xfId="1" applyFont="1" applyFill="1" applyBorder="1" applyProtection="1">
      <protection hidden="1"/>
    </xf>
    <xf numFmtId="10" fontId="13" fillId="3" borderId="19" xfId="2" applyNumberFormat="1" applyFont="1" applyFill="1" applyBorder="1" applyProtection="1">
      <protection hidden="1"/>
    </xf>
    <xf numFmtId="43" fontId="13" fillId="3" borderId="20" xfId="1" applyFont="1" applyFill="1" applyBorder="1" applyProtection="1">
      <protection hidden="1"/>
    </xf>
    <xf numFmtId="167" fontId="13" fillId="3" borderId="47" xfId="3" applyNumberFormat="1" applyFont="1" applyFill="1" applyBorder="1" applyAlignment="1" applyProtection="1">
      <alignment horizontal="left" indent="1"/>
      <protection locked="0"/>
    </xf>
    <xf numFmtId="169" fontId="13" fillId="3" borderId="2" xfId="3" applyNumberFormat="1" applyFont="1" applyFill="1" applyBorder="1" applyProtection="1">
      <protection locked="0"/>
    </xf>
    <xf numFmtId="167" fontId="13" fillId="3" borderId="2" xfId="3" applyNumberFormat="1" applyFont="1" applyFill="1" applyBorder="1" applyProtection="1">
      <protection locked="0"/>
    </xf>
    <xf numFmtId="10" fontId="13" fillId="3" borderId="2" xfId="2" applyNumberFormat="1" applyFont="1" applyFill="1" applyBorder="1" applyProtection="1">
      <protection hidden="1"/>
    </xf>
    <xf numFmtId="43" fontId="13" fillId="3" borderId="2" xfId="1" applyFont="1" applyFill="1" applyBorder="1" applyProtection="1">
      <protection hidden="1"/>
    </xf>
    <xf numFmtId="43" fontId="13" fillId="3" borderId="26" xfId="1" applyFont="1" applyFill="1" applyBorder="1" applyProtection="1">
      <protection hidden="1"/>
    </xf>
    <xf numFmtId="0" fontId="12" fillId="11" borderId="39" xfId="0" applyFont="1" applyFill="1" applyBorder="1" applyAlignment="1" applyProtection="1">
      <alignment horizontal="center" vertical="center"/>
      <protection hidden="1"/>
    </xf>
    <xf numFmtId="0" fontId="12" fillId="11" borderId="43" xfId="0" applyFont="1" applyFill="1" applyBorder="1" applyAlignment="1" applyProtection="1">
      <alignment horizontal="center" vertical="center"/>
      <protection hidden="1"/>
    </xf>
    <xf numFmtId="0" fontId="12" fillId="11" borderId="44" xfId="0" applyFont="1" applyFill="1" applyBorder="1" applyAlignment="1" applyProtection="1">
      <alignment horizontal="center" vertical="center"/>
      <protection hidden="1"/>
    </xf>
    <xf numFmtId="43" fontId="10" fillId="10" borderId="7" xfId="1" applyFont="1" applyFill="1" applyBorder="1"/>
    <xf numFmtId="168" fontId="10" fillId="10" borderId="7" xfId="1" applyNumberFormat="1" applyFont="1" applyFill="1" applyBorder="1"/>
    <xf numFmtId="9" fontId="4" fillId="16" borderId="3" xfId="0" applyNumberFormat="1" applyFont="1" applyFill="1" applyBorder="1"/>
    <xf numFmtId="43" fontId="13" fillId="16" borderId="10" xfId="1" applyFont="1" applyFill="1" applyBorder="1" applyAlignment="1" applyProtection="1">
      <protection hidden="1"/>
    </xf>
    <xf numFmtId="43" fontId="13" fillId="16" borderId="10" xfId="1" applyFont="1" applyFill="1" applyBorder="1" applyAlignment="1" applyProtection="1">
      <protection locked="0"/>
    </xf>
    <xf numFmtId="43" fontId="10" fillId="10" borderId="10" xfId="0" applyNumberFormat="1" applyFont="1" applyFill="1" applyBorder="1"/>
    <xf numFmtId="9" fontId="10" fillId="10" borderId="3" xfId="0" applyNumberFormat="1" applyFont="1" applyFill="1" applyBorder="1"/>
    <xf numFmtId="0" fontId="10" fillId="12" borderId="5" xfId="0" applyFont="1" applyFill="1" applyBorder="1"/>
    <xf numFmtId="0" fontId="10" fillId="12" borderId="6" xfId="0" applyFont="1" applyFill="1" applyBorder="1"/>
    <xf numFmtId="0" fontId="10" fillId="12" borderId="7" xfId="0" applyFont="1" applyFill="1" applyBorder="1"/>
    <xf numFmtId="0" fontId="4" fillId="0" borderId="36" xfId="0" applyFont="1" applyBorder="1"/>
    <xf numFmtId="0" fontId="4" fillId="0" borderId="37" xfId="0" applyFont="1" applyBorder="1"/>
    <xf numFmtId="0" fontId="4" fillId="0" borderId="49" xfId="0" applyFont="1" applyBorder="1"/>
    <xf numFmtId="0" fontId="4" fillId="0" borderId="11" xfId="0" applyFont="1" applyBorder="1"/>
    <xf numFmtId="0" fontId="4" fillId="0" borderId="33" xfId="0" applyFont="1" applyBorder="1"/>
    <xf numFmtId="0" fontId="4" fillId="0" borderId="38" xfId="0" applyFont="1" applyBorder="1"/>
    <xf numFmtId="9" fontId="10" fillId="10" borderId="6" xfId="0" applyNumberFormat="1" applyFont="1" applyFill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0" fontId="10" fillId="12" borderId="0" xfId="0" applyFont="1" applyFill="1"/>
    <xf numFmtId="43" fontId="10" fillId="12" borderId="0" xfId="0" applyNumberFormat="1" applyFont="1" applyFill="1"/>
    <xf numFmtId="9" fontId="10" fillId="0" borderId="50" xfId="0" applyNumberFormat="1" applyFont="1" applyBorder="1"/>
    <xf numFmtId="9" fontId="0" fillId="17" borderId="0" xfId="0" applyNumberFormat="1" applyFill="1"/>
    <xf numFmtId="9" fontId="0" fillId="17" borderId="0" xfId="2" applyFont="1" applyFill="1"/>
    <xf numFmtId="43" fontId="4" fillId="0" borderId="10" xfId="1" applyFont="1" applyBorder="1"/>
    <xf numFmtId="9" fontId="13" fillId="0" borderId="35" xfId="2" applyFont="1" applyFill="1" applyBorder="1" applyAlignment="1" applyProtection="1">
      <alignment horizontal="center"/>
      <protection locked="0"/>
    </xf>
    <xf numFmtId="165" fontId="13" fillId="0" borderId="16" xfId="2" applyNumberFormat="1" applyFont="1" applyFill="1" applyBorder="1" applyAlignment="1" applyProtection="1">
      <alignment horizontal="center"/>
      <protection locked="0"/>
    </xf>
    <xf numFmtId="9" fontId="4" fillId="0" borderId="51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/>
    <xf numFmtId="171" fontId="17" fillId="17" borderId="8" xfId="0" applyNumberFormat="1" applyFont="1" applyFill="1" applyBorder="1"/>
    <xf numFmtId="0" fontId="17" fillId="17" borderId="4" xfId="0" applyFont="1" applyFill="1" applyBorder="1" applyAlignment="1">
      <alignment horizontal="right"/>
    </xf>
    <xf numFmtId="43" fontId="0" fillId="0" borderId="48" xfId="0" applyNumberFormat="1" applyBorder="1"/>
    <xf numFmtId="44" fontId="17" fillId="0" borderId="3" xfId="4" applyFont="1" applyBorder="1"/>
    <xf numFmtId="0" fontId="0" fillId="0" borderId="48" xfId="0" applyBorder="1" applyAlignment="1">
      <alignment horizontal="center"/>
    </xf>
    <xf numFmtId="0" fontId="10" fillId="8" borderId="5" xfId="0" applyFont="1" applyFill="1" applyBorder="1"/>
    <xf numFmtId="43" fontId="10" fillId="8" borderId="7" xfId="1" applyFont="1" applyFill="1" applyBorder="1"/>
    <xf numFmtId="0" fontId="0" fillId="16" borderId="0" xfId="0" applyFill="1" applyAlignment="1">
      <alignment horizontal="center"/>
    </xf>
    <xf numFmtId="0" fontId="17" fillId="0" borderId="34" xfId="0" applyFont="1" applyBorder="1"/>
    <xf numFmtId="0" fontId="0" fillId="0" borderId="35" xfId="0" applyBorder="1"/>
    <xf numFmtId="43" fontId="17" fillId="0" borderId="35" xfId="0" applyNumberFormat="1" applyFont="1" applyBorder="1"/>
    <xf numFmtId="43" fontId="0" fillId="18" borderId="35" xfId="0" applyNumberFormat="1" applyFill="1" applyBorder="1"/>
    <xf numFmtId="0" fontId="17" fillId="0" borderId="35" xfId="0" applyFont="1" applyBorder="1"/>
    <xf numFmtId="43" fontId="17" fillId="0" borderId="12" xfId="1" applyFont="1" applyBorder="1"/>
    <xf numFmtId="0" fontId="0" fillId="0" borderId="36" xfId="0" applyBorder="1"/>
    <xf numFmtId="0" fontId="21" fillId="0" borderId="0" xfId="0" applyFont="1"/>
    <xf numFmtId="43" fontId="22" fillId="0" borderId="0" xfId="0" applyNumberFormat="1" applyFont="1"/>
    <xf numFmtId="0" fontId="0" fillId="18" borderId="0" xfId="0" applyFill="1"/>
    <xf numFmtId="43" fontId="22" fillId="0" borderId="37" xfId="1" applyFont="1" applyBorder="1"/>
    <xf numFmtId="43" fontId="0" fillId="0" borderId="37" xfId="1" applyFont="1" applyBorder="1"/>
    <xf numFmtId="0" fontId="21" fillId="0" borderId="36" xfId="0" applyFont="1" applyBorder="1"/>
    <xf numFmtId="43" fontId="22" fillId="18" borderId="0" xfId="0" applyNumberFormat="1" applyFont="1" applyFill="1"/>
    <xf numFmtId="43" fontId="0" fillId="18" borderId="0" xfId="0" applyNumberFormat="1" applyFill="1"/>
    <xf numFmtId="0" fontId="17" fillId="0" borderId="0" xfId="0" applyFont="1"/>
    <xf numFmtId="43" fontId="17" fillId="0" borderId="37" xfId="1" applyFont="1" applyBorder="1"/>
    <xf numFmtId="0" fontId="0" fillId="0" borderId="11" xfId="0" applyBorder="1"/>
    <xf numFmtId="0" fontId="0" fillId="0" borderId="33" xfId="0" applyBorder="1"/>
    <xf numFmtId="43" fontId="0" fillId="0" borderId="33" xfId="0" applyNumberFormat="1" applyBorder="1"/>
    <xf numFmtId="43" fontId="0" fillId="18" borderId="33" xfId="0" applyNumberFormat="1" applyFill="1" applyBorder="1"/>
    <xf numFmtId="43" fontId="0" fillId="0" borderId="38" xfId="1" applyFont="1" applyBorder="1"/>
    <xf numFmtId="167" fontId="18" fillId="19" borderId="39" xfId="3" applyNumberFormat="1" applyFont="1" applyFill="1" applyBorder="1" applyProtection="1">
      <protection hidden="1"/>
    </xf>
    <xf numFmtId="0" fontId="0" fillId="7" borderId="6" xfId="0" applyFill="1" applyBorder="1"/>
    <xf numFmtId="43" fontId="4" fillId="7" borderId="10" xfId="0" applyNumberFormat="1" applyFont="1" applyFill="1" applyBorder="1"/>
    <xf numFmtId="167" fontId="13" fillId="20" borderId="34" xfId="3" applyNumberFormat="1" applyFont="1" applyFill="1" applyBorder="1" applyAlignment="1" applyProtection="1">
      <alignment horizontal="left" indent="1"/>
      <protection locked="0"/>
    </xf>
    <xf numFmtId="167" fontId="13" fillId="20" borderId="36" xfId="3" applyNumberFormat="1" applyFont="1" applyFill="1" applyBorder="1" applyAlignment="1" applyProtection="1">
      <alignment horizontal="left" indent="1"/>
      <protection locked="0"/>
    </xf>
    <xf numFmtId="169" fontId="13" fillId="20" borderId="2" xfId="3" quotePrefix="1" applyNumberFormat="1" applyFont="1" applyFill="1" applyBorder="1" applyAlignment="1" applyProtection="1">
      <alignment horizontal="right"/>
      <protection locked="0"/>
    </xf>
    <xf numFmtId="169" fontId="13" fillId="20" borderId="1" xfId="3" applyNumberFormat="1" applyFont="1" applyFill="1" applyBorder="1" applyAlignment="1" applyProtection="1">
      <alignment horizontal="right"/>
      <protection locked="0"/>
    </xf>
    <xf numFmtId="43" fontId="0" fillId="0" borderId="0" xfId="1" applyFont="1" applyBorder="1"/>
    <xf numFmtId="0" fontId="0" fillId="0" borderId="8" xfId="0" applyBorder="1" applyAlignment="1">
      <alignment horizontal="center"/>
    </xf>
    <xf numFmtId="43" fontId="0" fillId="0" borderId="9" xfId="0" applyNumberFormat="1" applyBorder="1"/>
    <xf numFmtId="0" fontId="0" fillId="0" borderId="9" xfId="0" applyBorder="1"/>
    <xf numFmtId="43" fontId="10" fillId="0" borderId="7" xfId="0" applyNumberFormat="1" applyFont="1" applyBorder="1"/>
    <xf numFmtId="43" fontId="10" fillId="21" borderId="3" xfId="0" applyNumberFormat="1" applyFont="1" applyFill="1" applyBorder="1"/>
    <xf numFmtId="43" fontId="17" fillId="0" borderId="3" xfId="0" applyNumberFormat="1" applyFont="1" applyBorder="1"/>
    <xf numFmtId="0" fontId="0" fillId="0" borderId="12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8" xfId="0" applyBorder="1" applyAlignment="1">
      <alignment horizontal="center"/>
    </xf>
    <xf numFmtId="43" fontId="0" fillId="0" borderId="8" xfId="0" applyNumberFormat="1" applyBorder="1"/>
    <xf numFmtId="43" fontId="0" fillId="0" borderId="4" xfId="0" applyNumberFormat="1" applyBorder="1"/>
    <xf numFmtId="0" fontId="9" fillId="12" borderId="5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1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167" fontId="12" fillId="10" borderId="22" xfId="3" applyNumberFormat="1" applyFont="1" applyFill="1" applyBorder="1" applyAlignment="1" applyProtection="1">
      <alignment horizontal="center" vertical="center" wrapText="1"/>
      <protection hidden="1"/>
    </xf>
    <xf numFmtId="167" fontId="12" fillId="10" borderId="23" xfId="3" applyNumberFormat="1" applyFont="1" applyFill="1" applyBorder="1" applyAlignment="1" applyProtection="1">
      <alignment horizontal="center" vertical="center" wrapText="1"/>
      <protection hidden="1"/>
    </xf>
    <xf numFmtId="0" fontId="12" fillId="10" borderId="15" xfId="0" applyFont="1" applyFill="1" applyBorder="1" applyAlignment="1" applyProtection="1">
      <alignment horizontal="center" vertical="top" wrapText="1"/>
      <protection hidden="1"/>
    </xf>
    <xf numFmtId="0" fontId="12" fillId="10" borderId="16" xfId="0" applyFont="1" applyFill="1" applyBorder="1" applyAlignment="1" applyProtection="1">
      <alignment horizontal="center" vertical="top" wrapText="1"/>
      <protection hidden="1"/>
    </xf>
    <xf numFmtId="0" fontId="12" fillId="10" borderId="17" xfId="0" applyFont="1" applyFill="1" applyBorder="1" applyAlignment="1" applyProtection="1">
      <alignment horizontal="center" vertical="top" wrapText="1"/>
      <protection hidden="1"/>
    </xf>
    <xf numFmtId="0" fontId="12" fillId="10" borderId="21" xfId="0" applyFont="1" applyFill="1" applyBorder="1" applyAlignment="1" applyProtection="1">
      <alignment horizontal="center" vertical="top" wrapText="1"/>
      <protection hidden="1"/>
    </xf>
    <xf numFmtId="167" fontId="12" fillId="10" borderId="32" xfId="3" applyNumberFormat="1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167" fontId="12" fillId="10" borderId="8" xfId="3" applyNumberFormat="1" applyFont="1" applyFill="1" applyBorder="1" applyAlignment="1" applyProtection="1">
      <alignment horizontal="center" vertical="center" wrapText="1"/>
      <protection hidden="1"/>
    </xf>
    <xf numFmtId="167" fontId="12" fillId="10" borderId="9" xfId="3" applyNumberFormat="1" applyFont="1" applyFill="1" applyBorder="1" applyAlignment="1" applyProtection="1">
      <alignment horizontal="center" vertical="center" wrapText="1"/>
      <protection hidden="1"/>
    </xf>
    <xf numFmtId="9" fontId="12" fillId="10" borderId="34" xfId="2" applyFont="1" applyFill="1" applyBorder="1" applyAlignment="1" applyProtection="1">
      <alignment horizontal="center" vertical="center" wrapText="1"/>
      <protection hidden="1"/>
    </xf>
    <xf numFmtId="9" fontId="12" fillId="10" borderId="11" xfId="2" applyFont="1" applyFill="1" applyBorder="1" applyAlignment="1" applyProtection="1">
      <alignment horizontal="center" vertical="center" wrapText="1"/>
      <protection hidden="1"/>
    </xf>
    <xf numFmtId="0" fontId="10" fillId="12" borderId="33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</cellXfs>
  <cellStyles count="5">
    <cellStyle name="Moeda" xfId="4" builtinId="4"/>
    <cellStyle name="Normal" xfId="0" builtinId="0"/>
    <cellStyle name="Normal_arrumando" xfId="3" xr:uid="{00000000-0005-0000-0000-000002000000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AxC!A1"/><Relationship Id="rId2" Type="http://schemas.openxmlformats.org/officeDocument/2006/relationships/hyperlink" Target="#CO!A1"/><Relationship Id="rId1" Type="http://schemas.openxmlformats.org/officeDocument/2006/relationships/image" Target="../media/image1.png"/><Relationship Id="rId5" Type="http://schemas.openxmlformats.org/officeDocument/2006/relationships/hyperlink" Target="#BP!A1"/><Relationship Id="rId4" Type="http://schemas.openxmlformats.org/officeDocument/2006/relationships/hyperlink" Target="#DP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presenta&#231;&#227;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presenta&#231;&#227;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presenta&#231;&#227;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Apresenta&#231;&#227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196851</xdr:colOff>
      <xdr:row>0</xdr:row>
      <xdr:rowOff>168275</xdr:rowOff>
    </xdr:from>
    <xdr:to>
      <xdr:col>13</xdr:col>
      <xdr:colOff>375675</xdr:colOff>
      <xdr:row>26</xdr:row>
      <xdr:rowOff>176862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6E67433-DA81-E593-ADF1-04E8D14BE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168275"/>
          <a:ext cx="8103624" cy="4796487"/>
        </a:xfrm>
        <a:prstGeom prst="rect">
          <a:avLst/>
        </a:prstGeom>
      </xdr:spPr>
    </xdr:pic>
    <xdr:clientData/>
  </xdr:twoCellAnchor>
  <xdr:twoCellAnchor>
    <xdr:from>
      <xdr:col>15</xdr:col>
      <xdr:colOff>9525</xdr:colOff>
      <xdr:row>3</xdr:row>
      <xdr:rowOff>101600</xdr:rowOff>
    </xdr:from>
    <xdr:to>
      <xdr:col>16</xdr:col>
      <xdr:colOff>85773</xdr:colOff>
      <xdr:row>5</xdr:row>
      <xdr:rowOff>139700</xdr:rowOff>
    </xdr:to>
    <xdr:sp macro="" textlink="">
      <xdr:nvSpPr>
        <xdr:cNvPr id="4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3272BF-5201-477F-B354-3A2CEA7FCB51}"/>
            </a:ext>
          </a:extLst>
        </xdr:cNvPr>
        <xdr:cNvSpPr/>
      </xdr:nvSpPr>
      <xdr:spPr bwMode="auto">
        <a:xfrm>
          <a:off x="9153525" y="654050"/>
          <a:ext cx="685848" cy="406400"/>
        </a:xfrm>
        <a:prstGeom prst="rightArrow">
          <a:avLst/>
        </a:prstGeom>
        <a:solidFill>
          <a:schemeClr val="accent6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/>
            <a:t>CO</a:t>
          </a:r>
        </a:p>
      </xdr:txBody>
    </xdr:sp>
    <xdr:clientData/>
  </xdr:twoCellAnchor>
  <xdr:twoCellAnchor>
    <xdr:from>
      <xdr:col>15</xdr:col>
      <xdr:colOff>0</xdr:colOff>
      <xdr:row>6</xdr:row>
      <xdr:rowOff>19050</xdr:rowOff>
    </xdr:from>
    <xdr:to>
      <xdr:col>16</xdr:col>
      <xdr:colOff>76248</xdr:colOff>
      <xdr:row>8</xdr:row>
      <xdr:rowOff>38100</xdr:rowOff>
    </xdr:to>
    <xdr:sp macro="" textlink="">
      <xdr:nvSpPr>
        <xdr:cNvPr id="5" name="Seta para a direita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7AE6DA-9E70-4F3C-A056-707023D44D2D}"/>
            </a:ext>
          </a:extLst>
        </xdr:cNvPr>
        <xdr:cNvSpPr/>
      </xdr:nvSpPr>
      <xdr:spPr bwMode="auto">
        <a:xfrm>
          <a:off x="9144000" y="1123950"/>
          <a:ext cx="685848" cy="387350"/>
        </a:xfrm>
        <a:prstGeom prst="rightArrow">
          <a:avLst/>
        </a:prstGeom>
        <a:solidFill>
          <a:schemeClr val="accent6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/>
            <a:t>FAxC</a:t>
          </a:r>
        </a:p>
      </xdr:txBody>
    </xdr:sp>
    <xdr:clientData/>
  </xdr:twoCellAnchor>
  <xdr:twoCellAnchor>
    <xdr:from>
      <xdr:col>15</xdr:col>
      <xdr:colOff>0</xdr:colOff>
      <xdr:row>8</xdr:row>
      <xdr:rowOff>79375</xdr:rowOff>
    </xdr:from>
    <xdr:to>
      <xdr:col>16</xdr:col>
      <xdr:colOff>76248</xdr:colOff>
      <xdr:row>10</xdr:row>
      <xdr:rowOff>101600</xdr:rowOff>
    </xdr:to>
    <xdr:sp macro="" textlink="">
      <xdr:nvSpPr>
        <xdr:cNvPr id="6" name="Seta para a direita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991345-5F09-465F-B4CE-9304A6EF62F1}"/>
            </a:ext>
          </a:extLst>
        </xdr:cNvPr>
        <xdr:cNvSpPr/>
      </xdr:nvSpPr>
      <xdr:spPr bwMode="auto">
        <a:xfrm>
          <a:off x="9144000" y="1552575"/>
          <a:ext cx="685848" cy="390525"/>
        </a:xfrm>
        <a:prstGeom prst="rightArrow">
          <a:avLst/>
        </a:prstGeom>
        <a:solidFill>
          <a:schemeClr val="accent6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/>
            <a:t>DPE</a:t>
          </a:r>
        </a:p>
      </xdr:txBody>
    </xdr:sp>
    <xdr:clientData/>
  </xdr:twoCellAnchor>
  <xdr:twoCellAnchor>
    <xdr:from>
      <xdr:col>15</xdr:col>
      <xdr:colOff>9525</xdr:colOff>
      <xdr:row>10</xdr:row>
      <xdr:rowOff>149225</xdr:rowOff>
    </xdr:from>
    <xdr:to>
      <xdr:col>16</xdr:col>
      <xdr:colOff>85773</xdr:colOff>
      <xdr:row>12</xdr:row>
      <xdr:rowOff>165100</xdr:rowOff>
    </xdr:to>
    <xdr:sp macro="" textlink="">
      <xdr:nvSpPr>
        <xdr:cNvPr id="7" name="Seta para a direita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8C3F877-AE72-49B6-85D6-03B36A672EFF}"/>
            </a:ext>
          </a:extLst>
        </xdr:cNvPr>
        <xdr:cNvSpPr/>
      </xdr:nvSpPr>
      <xdr:spPr bwMode="auto">
        <a:xfrm>
          <a:off x="9153525" y="1990725"/>
          <a:ext cx="685848" cy="384175"/>
        </a:xfrm>
        <a:prstGeom prst="rightArrow">
          <a:avLst/>
        </a:prstGeom>
        <a:solidFill>
          <a:schemeClr val="accent6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/>
            <a:t>BP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121227</xdr:colOff>
      <xdr:row>0</xdr:row>
      <xdr:rowOff>150091</xdr:rowOff>
    </xdr:from>
    <xdr:to>
      <xdr:col>20</xdr:col>
      <xdr:colOff>322116</xdr:colOff>
      <xdr:row>2</xdr:row>
      <xdr:rowOff>103332</xdr:rowOff>
    </xdr:to>
    <xdr:sp macro="" textlink="">
      <xdr:nvSpPr>
        <xdr:cNvPr id="8" name="Seta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3D17A-4D76-44D5-8161-5E77F7C6625F}"/>
            </a:ext>
          </a:extLst>
        </xdr:cNvPr>
        <xdr:cNvSpPr/>
      </xdr:nvSpPr>
      <xdr:spPr bwMode="auto">
        <a:xfrm flipH="1">
          <a:off x="15944272" y="150091"/>
          <a:ext cx="812799" cy="438150"/>
        </a:xfrm>
        <a:prstGeom prst="rightArrow">
          <a:avLst/>
        </a:prstGeom>
        <a:solidFill>
          <a:schemeClr val="accent6">
            <a:lumMod val="50000"/>
          </a:schemeClr>
        </a:solidFill>
        <a:ln>
          <a:headEnd type="none" w="med" len="med"/>
          <a:tailEnd type="non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932769</xdr:colOff>
      <xdr:row>2</xdr:row>
      <xdr:rowOff>99063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174AA-1A5A-F69B-523A-1FC5A06A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8045" y="0"/>
          <a:ext cx="932769" cy="5608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320860</xdr:colOff>
      <xdr:row>3</xdr:row>
      <xdr:rowOff>168336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AF397-DA12-56FF-E2E6-CBBDB7651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6955" y="190500"/>
          <a:ext cx="932769" cy="5608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16</xdr:col>
      <xdr:colOff>209846</xdr:colOff>
      <xdr:row>3</xdr:row>
      <xdr:rowOff>131035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FF7503-1B49-6381-A2E6-866C757C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2654" y="190500"/>
          <a:ext cx="932769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416D-0D5B-4684-BFDF-CBEBABDFFF51}">
  <dimension ref="A1"/>
  <sheetViews>
    <sheetView showGridLines="0" tabSelected="1"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showGridLines="0" topLeftCell="G1" zoomScale="110" zoomScaleNormal="110" zoomScaleSheetLayoutView="115" workbookViewId="0">
      <selection sqref="A1:C1"/>
    </sheetView>
  </sheetViews>
  <sheetFormatPr defaultRowHeight="15.5" x14ac:dyDescent="0.35"/>
  <cols>
    <col min="1" max="1" width="9.90625" style="1" bestFit="1" customWidth="1"/>
    <col min="2" max="2" width="8.7265625" style="1"/>
    <col min="3" max="3" width="12.26953125" style="1" bestFit="1" customWidth="1"/>
    <col min="4" max="4" width="4.7265625" style="1" customWidth="1"/>
    <col min="5" max="5" width="30.36328125" style="1" bestFit="1" customWidth="1"/>
    <col min="6" max="6" width="15.81640625" style="1" bestFit="1" customWidth="1"/>
    <col min="7" max="7" width="8.7265625" style="1" bestFit="1" customWidth="1"/>
    <col min="8" max="8" width="8.7265625" style="1"/>
    <col min="9" max="9" width="23.1796875" style="1" bestFit="1" customWidth="1"/>
    <col min="10" max="10" width="9.1796875" style="1" bestFit="1" customWidth="1"/>
    <col min="11" max="11" width="11.54296875" style="1" bestFit="1" customWidth="1"/>
    <col min="12" max="12" width="10.08984375" style="1" bestFit="1" customWidth="1"/>
    <col min="13" max="14" width="11.54296875" style="1" bestFit="1" customWidth="1"/>
    <col min="15" max="15" width="8.7265625" style="1"/>
    <col min="16" max="16" width="10.81640625" style="1" customWidth="1"/>
    <col min="17" max="17" width="8.453125" style="1" bestFit="1" customWidth="1"/>
    <col min="18" max="18" width="11.90625" style="1" bestFit="1" customWidth="1"/>
    <col min="19" max="19" width="10.08984375" style="1" bestFit="1" customWidth="1"/>
    <col min="20" max="16384" width="8.7265625" style="1"/>
  </cols>
  <sheetData>
    <row r="1" spans="1:19" ht="19" thickBot="1" x14ac:dyDescent="0.5">
      <c r="A1" s="198" t="s">
        <v>6</v>
      </c>
      <c r="B1" s="199"/>
      <c r="C1" s="200"/>
      <c r="E1" s="195" t="s">
        <v>43</v>
      </c>
      <c r="F1" s="196"/>
      <c r="G1" s="197"/>
      <c r="I1" s="195" t="s">
        <v>56</v>
      </c>
      <c r="J1" s="196"/>
      <c r="K1" s="196"/>
      <c r="L1" s="196"/>
      <c r="M1" s="196"/>
      <c r="N1" s="201"/>
    </row>
    <row r="2" spans="1:19" ht="19" thickBot="1" x14ac:dyDescent="0.5">
      <c r="F2" s="85">
        <f>F4+F8+F13+F24+F30+F33</f>
        <v>0</v>
      </c>
      <c r="G2" s="13">
        <v>1</v>
      </c>
      <c r="P2" s="195" t="s">
        <v>54</v>
      </c>
      <c r="Q2" s="196"/>
      <c r="R2" s="201"/>
      <c r="S2" s="33" t="s">
        <v>58</v>
      </c>
    </row>
    <row r="3" spans="1:19" ht="16" thickBot="1" x14ac:dyDescent="0.4">
      <c r="A3" s="12" t="s">
        <v>7</v>
      </c>
      <c r="B3" s="26" t="e">
        <f>SUM(B4:B9)</f>
        <v>#DIV/0!</v>
      </c>
      <c r="C3" s="115">
        <f>SUM(C4:C9)</f>
        <v>0</v>
      </c>
      <c r="I3" s="111" t="s">
        <v>49</v>
      </c>
      <c r="J3" s="112" t="s">
        <v>55</v>
      </c>
      <c r="K3" s="112" t="s">
        <v>50</v>
      </c>
      <c r="L3" s="112" t="s">
        <v>14</v>
      </c>
      <c r="M3" s="112" t="s">
        <v>51</v>
      </c>
      <c r="N3" s="113" t="s">
        <v>52</v>
      </c>
      <c r="P3" s="12" t="str">
        <f>A3</f>
        <v>Sócios:</v>
      </c>
      <c r="Q3" s="26" t="e">
        <f>SUM(Q4:Q8)</f>
        <v>#DIV/0!</v>
      </c>
      <c r="R3" s="36" t="s">
        <v>57</v>
      </c>
      <c r="S3" s="42">
        <f>11%+3.2%</f>
        <v>0.14200000000000002</v>
      </c>
    </row>
    <row r="4" spans="1:19" ht="16" thickBot="1" x14ac:dyDescent="0.4">
      <c r="A4" s="6" t="s">
        <v>8</v>
      </c>
      <c r="B4" s="8" t="e">
        <f>(C4/$C$3)*100%</f>
        <v>#DIV/0!</v>
      </c>
      <c r="C4" s="10"/>
      <c r="D4" s="116">
        <v>0.1</v>
      </c>
      <c r="E4" s="97" t="s">
        <v>0</v>
      </c>
      <c r="F4" s="16">
        <f>F5+F6</f>
        <v>0</v>
      </c>
      <c r="G4" s="17" t="e">
        <f>(F4/$F$2)*$G$2</f>
        <v>#DIV/0!</v>
      </c>
      <c r="I4" s="105" t="s">
        <v>146</v>
      </c>
      <c r="J4" s="106">
        <v>1</v>
      </c>
      <c r="K4" s="107">
        <v>0</v>
      </c>
      <c r="L4" s="108">
        <v>0.37540000000000001</v>
      </c>
      <c r="M4" s="109">
        <f>K4*L4</f>
        <v>0</v>
      </c>
      <c r="N4" s="110">
        <f>(K4+M4)*J4</f>
        <v>0</v>
      </c>
      <c r="P4" s="6" t="str">
        <f t="shared" ref="P4:P8" si="0">A4</f>
        <v>A</v>
      </c>
      <c r="Q4" s="41" t="e">
        <f>(R4/$R$9)/100%</f>
        <v>#DIV/0!</v>
      </c>
      <c r="R4" s="10"/>
      <c r="S4" s="43">
        <f>R4*$S$3</f>
        <v>0</v>
      </c>
    </row>
    <row r="5" spans="1:19" x14ac:dyDescent="0.35">
      <c r="A5" s="6" t="s">
        <v>9</v>
      </c>
      <c r="B5" s="8" t="e">
        <f t="shared" ref="B5:B9" si="1">(C5/$C$3)*100%</f>
        <v>#DIV/0!</v>
      </c>
      <c r="C5" s="10"/>
      <c r="E5" s="18"/>
      <c r="F5" s="19"/>
      <c r="G5" s="20" t="e">
        <f t="shared" ref="G5:G34" si="2">(F5/$F$2)*$G$2</f>
        <v>#DIV/0!</v>
      </c>
      <c r="I5" s="98"/>
      <c r="J5" s="37"/>
      <c r="K5" s="38"/>
      <c r="L5" s="39">
        <v>0.37540000000000001</v>
      </c>
      <c r="M5" s="40">
        <f t="shared" ref="M5:M7" si="3">K5*L5</f>
        <v>0</v>
      </c>
      <c r="N5" s="99">
        <f t="shared" ref="N5:N7" si="4">(K5+M5)*J5</f>
        <v>0</v>
      </c>
      <c r="P5" s="6" t="str">
        <f t="shared" si="0"/>
        <v>B</v>
      </c>
      <c r="Q5" s="34" t="e">
        <f t="shared" ref="Q5:Q8" si="5">(R5/$R$9)/100%</f>
        <v>#DIV/0!</v>
      </c>
      <c r="R5" s="10"/>
      <c r="S5" s="44">
        <f t="shared" ref="S5:S8" si="6">R5*$S$3</f>
        <v>0</v>
      </c>
    </row>
    <row r="6" spans="1:19" x14ac:dyDescent="0.35">
      <c r="A6" s="6" t="s">
        <v>10</v>
      </c>
      <c r="B6" s="8" t="e">
        <f t="shared" si="1"/>
        <v>#DIV/0!</v>
      </c>
      <c r="C6" s="10">
        <v>0</v>
      </c>
      <c r="E6" s="18"/>
      <c r="F6" s="19"/>
      <c r="G6" s="20" t="e">
        <f t="shared" si="2"/>
        <v>#DIV/0!</v>
      </c>
      <c r="I6" s="98"/>
      <c r="J6" s="37"/>
      <c r="K6" s="38"/>
      <c r="L6" s="39">
        <v>0.37540000000000001</v>
      </c>
      <c r="M6" s="40">
        <f t="shared" si="3"/>
        <v>0</v>
      </c>
      <c r="N6" s="99">
        <f t="shared" si="4"/>
        <v>0</v>
      </c>
      <c r="P6" s="6" t="str">
        <f t="shared" si="0"/>
        <v>C</v>
      </c>
      <c r="Q6" s="34" t="e">
        <f t="shared" si="5"/>
        <v>#DIV/0!</v>
      </c>
      <c r="R6" s="10">
        <v>0</v>
      </c>
      <c r="S6" s="44">
        <f t="shared" si="6"/>
        <v>0</v>
      </c>
    </row>
    <row r="7" spans="1:19" ht="16" thickBot="1" x14ac:dyDescent="0.4">
      <c r="A7" s="6" t="s">
        <v>11</v>
      </c>
      <c r="B7" s="8" t="e">
        <f t="shared" si="1"/>
        <v>#DIV/0!</v>
      </c>
      <c r="C7" s="10">
        <v>0</v>
      </c>
      <c r="E7" s="21"/>
      <c r="F7" s="22"/>
      <c r="G7" s="23"/>
      <c r="I7" s="98"/>
      <c r="J7" s="37"/>
      <c r="K7" s="38"/>
      <c r="L7" s="39">
        <v>0.37540000000000001</v>
      </c>
      <c r="M7" s="40">
        <f t="shared" si="3"/>
        <v>0</v>
      </c>
      <c r="N7" s="99">
        <f t="shared" si="4"/>
        <v>0</v>
      </c>
      <c r="P7" s="6" t="str">
        <f t="shared" si="0"/>
        <v>D</v>
      </c>
      <c r="Q7" s="34" t="e">
        <f t="shared" si="5"/>
        <v>#DIV/0!</v>
      </c>
      <c r="R7" s="10">
        <v>0</v>
      </c>
      <c r="S7" s="44">
        <f t="shared" si="6"/>
        <v>0</v>
      </c>
    </row>
    <row r="8" spans="1:19" ht="16" thickBot="1" x14ac:dyDescent="0.4">
      <c r="A8" s="6" t="s">
        <v>12</v>
      </c>
      <c r="B8" s="8" t="e">
        <f t="shared" si="1"/>
        <v>#DIV/0!</v>
      </c>
      <c r="C8" s="10">
        <v>0</v>
      </c>
      <c r="D8" s="116">
        <v>0.2</v>
      </c>
      <c r="E8" s="97" t="s">
        <v>1</v>
      </c>
      <c r="F8" s="16">
        <f>SUM(F9:F12)</f>
        <v>0</v>
      </c>
      <c r="G8" s="17" t="e">
        <f t="shared" si="2"/>
        <v>#DIV/0!</v>
      </c>
      <c r="I8" s="98"/>
      <c r="J8" s="37"/>
      <c r="K8" s="38"/>
      <c r="L8" s="39"/>
      <c r="M8" s="40">
        <v>0</v>
      </c>
      <c r="N8" s="99">
        <v>0</v>
      </c>
      <c r="P8" s="7" t="str">
        <f t="shared" si="0"/>
        <v>F</v>
      </c>
      <c r="Q8" s="35" t="e">
        <f t="shared" si="5"/>
        <v>#DIV/0!</v>
      </c>
      <c r="R8" s="11">
        <v>0</v>
      </c>
      <c r="S8" s="45">
        <f t="shared" si="6"/>
        <v>0</v>
      </c>
    </row>
    <row r="9" spans="1:19" ht="16" thickBot="1" x14ac:dyDescent="0.4">
      <c r="A9" s="7" t="s">
        <v>13</v>
      </c>
      <c r="B9" s="9" t="e">
        <f t="shared" si="1"/>
        <v>#DIV/0!</v>
      </c>
      <c r="C9" s="11">
        <v>0</v>
      </c>
      <c r="E9" s="18"/>
      <c r="F9" s="19"/>
      <c r="G9" s="20" t="e">
        <f t="shared" si="2"/>
        <v>#DIV/0!</v>
      </c>
      <c r="I9" s="98"/>
      <c r="J9" s="37"/>
      <c r="K9" s="38"/>
      <c r="L9" s="39"/>
      <c r="M9" s="40">
        <v>0</v>
      </c>
      <c r="N9" s="99">
        <v>0</v>
      </c>
      <c r="P9" s="12" t="s">
        <v>59</v>
      </c>
      <c r="Q9" s="71"/>
      <c r="R9" s="59">
        <f>SUM(R4:R8)</f>
        <v>0</v>
      </c>
      <c r="S9" s="59">
        <f>SUM(S4:S8)</f>
        <v>0</v>
      </c>
    </row>
    <row r="10" spans="1:19" ht="16" thickBot="1" x14ac:dyDescent="0.4">
      <c r="E10" s="18"/>
      <c r="F10" s="19"/>
      <c r="G10" s="20" t="e">
        <f t="shared" si="2"/>
        <v>#DIV/0!</v>
      </c>
      <c r="I10" s="98"/>
      <c r="J10" s="37"/>
      <c r="K10" s="38"/>
      <c r="L10" s="39"/>
      <c r="M10" s="40">
        <v>0</v>
      </c>
      <c r="N10" s="99">
        <v>0</v>
      </c>
      <c r="S10" s="70">
        <f>R9+S9</f>
        <v>0</v>
      </c>
    </row>
    <row r="11" spans="1:19" ht="16" thickBot="1" x14ac:dyDescent="0.4">
      <c r="E11" s="18"/>
      <c r="F11" s="19"/>
      <c r="G11" s="20"/>
      <c r="I11" s="100"/>
      <c r="J11" s="101"/>
      <c r="K11" s="102">
        <v>0</v>
      </c>
      <c r="L11" s="103"/>
      <c r="M11" s="102">
        <v>0</v>
      </c>
      <c r="N11" s="104">
        <v>0</v>
      </c>
    </row>
    <row r="12" spans="1:19" ht="16" thickBot="1" x14ac:dyDescent="0.4">
      <c r="E12" s="21"/>
      <c r="F12" s="22"/>
      <c r="G12" s="23"/>
      <c r="I12" s="91" t="s">
        <v>53</v>
      </c>
      <c r="J12" s="92">
        <f>SUM(J4:J11)</f>
        <v>1</v>
      </c>
      <c r="K12" s="93">
        <f t="shared" ref="K12:N12" si="7">SUM(K4:K11)</f>
        <v>0</v>
      </c>
      <c r="L12" s="94"/>
      <c r="M12" s="95">
        <f t="shared" si="7"/>
        <v>0</v>
      </c>
      <c r="N12" s="96">
        <f t="shared" si="7"/>
        <v>0</v>
      </c>
    </row>
    <row r="13" spans="1:19" ht="16" thickBot="1" x14ac:dyDescent="0.4">
      <c r="A13" s="12" t="s">
        <v>15</v>
      </c>
      <c r="B13" s="26" t="e">
        <f>SUM(B14:B17)</f>
        <v>#DIV/0!</v>
      </c>
      <c r="C13" s="114">
        <f>SUM(C14:C17)</f>
        <v>0</v>
      </c>
      <c r="D13" s="116">
        <v>0.2</v>
      </c>
      <c r="E13" s="97" t="s">
        <v>2</v>
      </c>
      <c r="F13" s="16">
        <f>SUM(F14:F22)</f>
        <v>0</v>
      </c>
      <c r="G13" s="17" t="e">
        <f t="shared" si="2"/>
        <v>#DIV/0!</v>
      </c>
      <c r="I13" s="86"/>
      <c r="J13" s="87"/>
      <c r="K13" s="88"/>
      <c r="L13" s="89"/>
      <c r="M13" s="90"/>
      <c r="N13" s="90"/>
    </row>
    <row r="14" spans="1:19" ht="16" thickBot="1" x14ac:dyDescent="0.4">
      <c r="A14" s="6" t="s">
        <v>40</v>
      </c>
      <c r="B14" s="8" t="e">
        <f>(C14/$C$13)*100%</f>
        <v>#DIV/0!</v>
      </c>
      <c r="C14" s="10"/>
      <c r="E14" s="18"/>
      <c r="F14" s="19"/>
      <c r="G14" s="20" t="e">
        <f t="shared" si="2"/>
        <v>#DIV/0!</v>
      </c>
      <c r="I14" s="25"/>
      <c r="J14" s="29"/>
      <c r="K14" s="30"/>
      <c r="L14" s="31"/>
      <c r="M14" s="32"/>
      <c r="N14" s="32"/>
      <c r="P14" s="121" t="s">
        <v>87</v>
      </c>
      <c r="Q14" s="122"/>
      <c r="R14" s="122"/>
      <c r="S14" s="123"/>
    </row>
    <row r="15" spans="1:19" ht="16" thickBot="1" x14ac:dyDescent="0.4">
      <c r="A15" s="6" t="s">
        <v>41</v>
      </c>
      <c r="B15" s="8" t="e">
        <f t="shared" ref="B15:B17" si="8">(C15/$C$13)*100%</f>
        <v>#DIV/0!</v>
      </c>
      <c r="C15" s="10">
        <v>0</v>
      </c>
      <c r="E15" s="18"/>
      <c r="F15" s="19"/>
      <c r="G15" s="20" t="e">
        <f t="shared" si="2"/>
        <v>#DIV/0!</v>
      </c>
      <c r="P15" s="124"/>
      <c r="S15" s="125"/>
    </row>
    <row r="16" spans="1:19" ht="16" thickBot="1" x14ac:dyDescent="0.4">
      <c r="A16" s="6" t="s">
        <v>42</v>
      </c>
      <c r="B16" s="8" t="e">
        <f t="shared" si="8"/>
        <v>#DIV/0!</v>
      </c>
      <c r="C16" s="10"/>
      <c r="E16" s="18"/>
      <c r="F16" s="19"/>
      <c r="G16" s="20" t="e">
        <f t="shared" si="2"/>
        <v>#DIV/0!</v>
      </c>
      <c r="I16" s="83" t="s">
        <v>74</v>
      </c>
      <c r="J16" s="75"/>
      <c r="K16" s="84" t="s">
        <v>60</v>
      </c>
      <c r="P16" s="12" t="s">
        <v>81</v>
      </c>
      <c r="Q16" s="79" t="s">
        <v>82</v>
      </c>
      <c r="R16" s="13">
        <v>0.5</v>
      </c>
      <c r="S16" s="125"/>
    </row>
    <row r="17" spans="1:19" ht="16" thickBot="1" x14ac:dyDescent="0.4">
      <c r="A17" s="7" t="s">
        <v>5</v>
      </c>
      <c r="B17" s="9" t="e">
        <f t="shared" si="8"/>
        <v>#DIV/0!</v>
      </c>
      <c r="C17" s="11">
        <v>0</v>
      </c>
      <c r="E17" s="18"/>
      <c r="F17" s="19"/>
      <c r="G17" s="20" t="e">
        <f t="shared" si="2"/>
        <v>#DIV/0!</v>
      </c>
      <c r="I17" s="80" t="s">
        <v>61</v>
      </c>
      <c r="J17" s="81"/>
      <c r="K17" s="82">
        <f>N12</f>
        <v>0</v>
      </c>
      <c r="P17" s="124"/>
      <c r="Q17" s="79" t="s">
        <v>83</v>
      </c>
      <c r="R17" s="13">
        <v>0.5</v>
      </c>
      <c r="S17" s="125"/>
    </row>
    <row r="18" spans="1:19" ht="16" thickBot="1" x14ac:dyDescent="0.4">
      <c r="E18" s="18"/>
      <c r="F18" s="19"/>
      <c r="G18" s="20" t="e">
        <f t="shared" si="2"/>
        <v>#DIV/0!</v>
      </c>
      <c r="I18" s="72" t="s">
        <v>62</v>
      </c>
      <c r="J18" s="75"/>
      <c r="K18" s="77">
        <f>S10</f>
        <v>0</v>
      </c>
      <c r="P18" s="126" t="s">
        <v>84</v>
      </c>
      <c r="S18" s="120">
        <f>R16+R17</f>
        <v>1</v>
      </c>
    </row>
    <row r="19" spans="1:19" ht="16" thickBot="1" x14ac:dyDescent="0.4">
      <c r="E19" s="18"/>
      <c r="F19" s="19"/>
      <c r="G19" s="20" t="e">
        <f t="shared" si="2"/>
        <v>#DIV/0!</v>
      </c>
      <c r="I19" s="72" t="s">
        <v>63</v>
      </c>
      <c r="J19" s="75"/>
      <c r="K19" s="78"/>
      <c r="P19" s="124"/>
      <c r="S19" s="125"/>
    </row>
    <row r="20" spans="1:19" ht="16" thickBot="1" x14ac:dyDescent="0.4">
      <c r="E20" s="18"/>
      <c r="F20" s="19"/>
      <c r="G20" s="20" t="e">
        <f t="shared" si="2"/>
        <v>#DIV/0!</v>
      </c>
      <c r="I20" s="72" t="s">
        <v>64</v>
      </c>
      <c r="J20" s="75"/>
      <c r="K20" s="78"/>
      <c r="P20" s="124"/>
      <c r="S20" s="125"/>
    </row>
    <row r="21" spans="1:19" ht="16" thickBot="1" x14ac:dyDescent="0.4">
      <c r="E21" s="18"/>
      <c r="F21" s="19"/>
      <c r="G21" s="20" t="e">
        <f t="shared" si="2"/>
        <v>#DIV/0!</v>
      </c>
      <c r="I21" s="72" t="s">
        <v>65</v>
      </c>
      <c r="J21" s="75"/>
      <c r="K21" s="78"/>
      <c r="P21" s="12" t="s">
        <v>85</v>
      </c>
      <c r="Q21" s="79" t="s">
        <v>82</v>
      </c>
      <c r="R21" s="13">
        <v>0.5</v>
      </c>
      <c r="S21" s="125"/>
    </row>
    <row r="22" spans="1:19" ht="16" thickBot="1" x14ac:dyDescent="0.4">
      <c r="E22" s="18"/>
      <c r="F22" s="19"/>
      <c r="G22" s="20"/>
      <c r="I22" s="73" t="s">
        <v>66</v>
      </c>
      <c r="J22" s="75"/>
      <c r="K22" s="78"/>
      <c r="P22" s="124"/>
      <c r="Q22" s="79" t="s">
        <v>83</v>
      </c>
      <c r="R22" s="13">
        <v>0.5</v>
      </c>
      <c r="S22" s="125"/>
    </row>
    <row r="23" spans="1:19" ht="16" thickBot="1" x14ac:dyDescent="0.4">
      <c r="E23" s="21"/>
      <c r="F23" s="22"/>
      <c r="G23" s="23"/>
      <c r="I23" s="72" t="s">
        <v>67</v>
      </c>
      <c r="J23" s="75"/>
      <c r="K23" s="78"/>
      <c r="P23" s="126" t="s">
        <v>86</v>
      </c>
      <c r="S23" s="120">
        <f>R21+R22</f>
        <v>1</v>
      </c>
    </row>
    <row r="24" spans="1:19" ht="16" thickBot="1" x14ac:dyDescent="0.4">
      <c r="D24" s="116">
        <v>0.2</v>
      </c>
      <c r="E24" s="97" t="s">
        <v>3</v>
      </c>
      <c r="F24" s="16">
        <f>SUM(F25:F28)</f>
        <v>0</v>
      </c>
      <c r="G24" s="17" t="e">
        <f t="shared" si="2"/>
        <v>#DIV/0!</v>
      </c>
      <c r="I24" s="72" t="s">
        <v>68</v>
      </c>
      <c r="J24" s="75"/>
      <c r="K24" s="78"/>
      <c r="P24" s="127"/>
      <c r="Q24" s="128"/>
      <c r="R24" s="128"/>
      <c r="S24" s="129"/>
    </row>
    <row r="25" spans="1:19" ht="16" thickBot="1" x14ac:dyDescent="0.4">
      <c r="E25" s="18"/>
      <c r="F25" s="19"/>
      <c r="G25" s="20" t="e">
        <f t="shared" si="2"/>
        <v>#DIV/0!</v>
      </c>
      <c r="I25" s="72" t="s">
        <v>79</v>
      </c>
      <c r="J25" s="75"/>
      <c r="K25" s="78"/>
    </row>
    <row r="26" spans="1:19" ht="16" thickBot="1" x14ac:dyDescent="0.4">
      <c r="E26" s="18"/>
      <c r="F26" s="19"/>
      <c r="G26" s="20" t="e">
        <f t="shared" si="2"/>
        <v>#DIV/0!</v>
      </c>
      <c r="I26" s="72" t="s">
        <v>69</v>
      </c>
      <c r="J26" s="75"/>
      <c r="K26" s="118"/>
    </row>
    <row r="27" spans="1:19" ht="16" thickBot="1" x14ac:dyDescent="0.4">
      <c r="E27" s="18"/>
      <c r="F27" s="19"/>
      <c r="G27" s="20" t="e">
        <f t="shared" si="2"/>
        <v>#DIV/0!</v>
      </c>
      <c r="I27" s="72" t="s">
        <v>70</v>
      </c>
      <c r="J27" s="75"/>
      <c r="K27" s="78"/>
    </row>
    <row r="28" spans="1:19" ht="16" thickBot="1" x14ac:dyDescent="0.4">
      <c r="E28" s="18"/>
      <c r="F28" s="19"/>
      <c r="G28" s="20"/>
      <c r="I28" s="175" t="s">
        <v>71</v>
      </c>
      <c r="J28" s="176"/>
      <c r="K28" s="177">
        <f>L28*M28</f>
        <v>2.5000000000000001E-3</v>
      </c>
      <c r="L28" s="117">
        <f>((F4*D4)+(F8+D8)+(F13*D13)+(F24*D24)+(F33*D33))/12</f>
        <v>1.6666666666666666E-2</v>
      </c>
      <c r="M28" s="141">
        <v>0.15</v>
      </c>
    </row>
    <row r="29" spans="1:19" ht="16" thickBot="1" x14ac:dyDescent="0.4">
      <c r="E29" s="21"/>
      <c r="F29" s="22"/>
      <c r="G29" s="23"/>
      <c r="I29" s="72" t="s">
        <v>93</v>
      </c>
      <c r="J29" s="75"/>
      <c r="K29" s="78"/>
    </row>
    <row r="30" spans="1:19" ht="16" thickBot="1" x14ac:dyDescent="0.4">
      <c r="E30" s="15" t="s">
        <v>4</v>
      </c>
      <c r="F30" s="16">
        <f>F31</f>
        <v>0</v>
      </c>
      <c r="G30" s="17" t="e">
        <f t="shared" si="2"/>
        <v>#DIV/0!</v>
      </c>
      <c r="I30" s="72" t="s">
        <v>80</v>
      </c>
      <c r="J30" s="75"/>
      <c r="K30" s="118"/>
    </row>
    <row r="31" spans="1:19" ht="16" thickBot="1" x14ac:dyDescent="0.4">
      <c r="E31" s="18"/>
      <c r="F31" s="19"/>
      <c r="G31" s="20" t="e">
        <f t="shared" si="2"/>
        <v>#DIV/0!</v>
      </c>
      <c r="I31" s="72" t="s">
        <v>72</v>
      </c>
      <c r="J31" s="75"/>
      <c r="K31" s="78"/>
    </row>
    <row r="32" spans="1:19" ht="16" thickBot="1" x14ac:dyDescent="0.4">
      <c r="E32" s="21"/>
      <c r="F32" s="22"/>
      <c r="G32" s="23"/>
      <c r="I32" s="72" t="s">
        <v>73</v>
      </c>
      <c r="J32" s="75"/>
      <c r="K32" s="78"/>
    </row>
    <row r="33" spans="4:11" ht="16" thickBot="1" x14ac:dyDescent="0.4">
      <c r="D33" s="116">
        <v>0.33</v>
      </c>
      <c r="E33" s="97" t="s">
        <v>5</v>
      </c>
      <c r="F33" s="16">
        <f>F34</f>
        <v>0</v>
      </c>
      <c r="G33" s="17" t="e">
        <f t="shared" si="2"/>
        <v>#DIV/0!</v>
      </c>
      <c r="I33" s="72" t="s">
        <v>77</v>
      </c>
      <c r="J33" s="75"/>
      <c r="K33" s="78"/>
    </row>
    <row r="34" spans="4:11" ht="16" thickBot="1" x14ac:dyDescent="0.4">
      <c r="E34" s="18"/>
      <c r="F34" s="19"/>
      <c r="G34" s="20" t="e">
        <f t="shared" si="2"/>
        <v>#DIV/0!</v>
      </c>
      <c r="I34" s="74" t="s">
        <v>91</v>
      </c>
      <c r="J34" s="76"/>
      <c r="K34" s="138"/>
    </row>
    <row r="35" spans="4:11" ht="16" thickBot="1" x14ac:dyDescent="0.4">
      <c r="E35" s="14"/>
      <c r="F35" s="3"/>
      <c r="G35" s="24"/>
      <c r="I35" s="74" t="s">
        <v>92</v>
      </c>
      <c r="J35" s="76"/>
      <c r="K35" s="138"/>
    </row>
    <row r="36" spans="4:11" ht="16" thickBot="1" x14ac:dyDescent="0.4">
      <c r="E36" s="2"/>
      <c r="F36" s="3"/>
      <c r="G36" s="4"/>
      <c r="I36" s="74"/>
      <c r="J36" s="76"/>
      <c r="K36" s="79"/>
    </row>
    <row r="37" spans="4:11" ht="16" thickBot="1" x14ac:dyDescent="0.4">
      <c r="I37" s="74"/>
      <c r="J37" s="76"/>
      <c r="K37" s="79"/>
    </row>
    <row r="38" spans="4:11" ht="16" thickBot="1" x14ac:dyDescent="0.4">
      <c r="I38" s="12" t="s">
        <v>78</v>
      </c>
      <c r="J38" s="58"/>
      <c r="K38" s="119">
        <f>SUM(K17:K37)</f>
        <v>2.5000000000000001E-3</v>
      </c>
    </row>
  </sheetData>
  <mergeCells count="4">
    <mergeCell ref="E1:G1"/>
    <mergeCell ref="A1:C1"/>
    <mergeCell ref="P2:R2"/>
    <mergeCell ref="I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="110" zoomScaleNormal="110" zoomScaleSheetLayoutView="130" workbookViewId="0">
      <selection sqref="A1:J1"/>
    </sheetView>
  </sheetViews>
  <sheetFormatPr defaultColWidth="15.453125" defaultRowHeight="14.5" x14ac:dyDescent="0.35"/>
  <cols>
    <col min="1" max="1" width="23.26953125" customWidth="1"/>
    <col min="2" max="2" width="9.6328125" bestFit="1" customWidth="1"/>
    <col min="3" max="3" width="7.453125" bestFit="1" customWidth="1"/>
    <col min="4" max="4" width="12.26953125" bestFit="1" customWidth="1"/>
    <col min="5" max="5" width="11.6328125" bestFit="1" customWidth="1"/>
    <col min="6" max="6" width="3.81640625" style="28" customWidth="1"/>
    <col min="7" max="7" width="21" bestFit="1" customWidth="1"/>
    <col min="8" max="8" width="11.1796875" bestFit="1" customWidth="1"/>
    <col min="9" max="9" width="12.26953125" bestFit="1" customWidth="1"/>
    <col min="10" max="10" width="13.90625" bestFit="1" customWidth="1"/>
  </cols>
  <sheetData>
    <row r="1" spans="1:13" ht="21.5" thickBot="1" x14ac:dyDescent="0.55000000000000004">
      <c r="A1" s="209" t="s">
        <v>48</v>
      </c>
      <c r="B1" s="210"/>
      <c r="C1" s="210"/>
      <c r="D1" s="210"/>
      <c r="E1" s="210"/>
      <c r="F1" s="210"/>
      <c r="G1" s="210"/>
      <c r="H1" s="210"/>
      <c r="I1" s="210"/>
      <c r="J1" s="211"/>
    </row>
    <row r="2" spans="1:13" ht="15" thickBot="1" x14ac:dyDescent="0.4"/>
    <row r="3" spans="1:13" x14ac:dyDescent="0.35">
      <c r="A3" s="202" t="s">
        <v>44</v>
      </c>
      <c r="B3" s="212" t="s">
        <v>104</v>
      </c>
      <c r="C3" s="204" t="s">
        <v>16</v>
      </c>
      <c r="D3" s="205"/>
      <c r="E3" s="206"/>
      <c r="F3" s="46"/>
      <c r="G3" s="202" t="s">
        <v>75</v>
      </c>
      <c r="H3" s="214" t="s">
        <v>103</v>
      </c>
      <c r="I3" s="207" t="s">
        <v>17</v>
      </c>
      <c r="J3" s="206"/>
      <c r="K3" s="183" t="s">
        <v>141</v>
      </c>
      <c r="L3" s="183" t="s">
        <v>143</v>
      </c>
      <c r="M3" s="189" t="s">
        <v>144</v>
      </c>
    </row>
    <row r="4" spans="1:13" ht="28.5" thickBot="1" x14ac:dyDescent="0.4">
      <c r="A4" s="203"/>
      <c r="B4" s="213"/>
      <c r="C4" s="61" t="s">
        <v>76</v>
      </c>
      <c r="D4" s="62" t="s">
        <v>102</v>
      </c>
      <c r="E4" s="63" t="s">
        <v>45</v>
      </c>
      <c r="F4" s="47"/>
      <c r="G4" s="208"/>
      <c r="H4" s="215"/>
      <c r="I4" s="64" t="s">
        <v>102</v>
      </c>
      <c r="J4" s="65" t="s">
        <v>46</v>
      </c>
      <c r="K4" s="190">
        <v>0.04</v>
      </c>
      <c r="L4" s="191" t="s">
        <v>145</v>
      </c>
      <c r="M4" s="192" t="s">
        <v>141</v>
      </c>
    </row>
    <row r="5" spans="1:13" ht="15" thickBot="1" x14ac:dyDescent="0.4">
      <c r="A5" s="48" t="s">
        <v>18</v>
      </c>
      <c r="B5" s="140" t="e">
        <f>(D5/I5)*100%</f>
        <v>#DIV/0!</v>
      </c>
      <c r="C5" s="180">
        <v>0</v>
      </c>
      <c r="D5" s="52">
        <v>0</v>
      </c>
      <c r="E5" s="53">
        <f>(C5*D5)</f>
        <v>0</v>
      </c>
      <c r="F5" s="50"/>
      <c r="G5" s="178" t="str">
        <f>A5</f>
        <v>Cerveja 1</v>
      </c>
      <c r="H5" s="139">
        <v>0</v>
      </c>
      <c r="I5" s="55">
        <v>0</v>
      </c>
      <c r="J5" s="56">
        <f>(C5*I5)*H5</f>
        <v>0</v>
      </c>
      <c r="K5" s="184">
        <f>((($C$5*$H$5)*$D$5)*$K$4+(($C$5*$H$5)*$D$5))</f>
        <v>0</v>
      </c>
      <c r="L5" s="184">
        <f>((($C$5*$H$5)*$D$5))</f>
        <v>0</v>
      </c>
      <c r="M5" s="193">
        <f>K5-L5</f>
        <v>0</v>
      </c>
    </row>
    <row r="6" spans="1:13" ht="15" thickBot="1" x14ac:dyDescent="0.4">
      <c r="A6" s="49" t="s">
        <v>47</v>
      </c>
      <c r="B6" s="140" t="e">
        <f t="shared" ref="B6:B28" si="0">(D6/I6)*100%</f>
        <v>#DIV/0!</v>
      </c>
      <c r="C6" s="181">
        <v>0</v>
      </c>
      <c r="D6" s="51">
        <v>0</v>
      </c>
      <c r="E6" s="53">
        <f t="shared" ref="E6:E28" si="1">(C6*D6)</f>
        <v>0</v>
      </c>
      <c r="F6" s="50"/>
      <c r="G6" s="179" t="str">
        <f t="shared" ref="G6:G30" si="2">A6</f>
        <v xml:space="preserve">Cerveja 2 </v>
      </c>
      <c r="H6" s="139">
        <v>0</v>
      </c>
      <c r="I6" s="54">
        <v>0</v>
      </c>
      <c r="J6" s="56">
        <f t="shared" ref="J6:J30" si="3">(C6*I6)*H6</f>
        <v>0</v>
      </c>
      <c r="K6" s="184">
        <f>((($C$6*$H$6)*$D$6)*$K$4+((C6*H6)*D6))</f>
        <v>0</v>
      </c>
      <c r="L6" s="184">
        <f>(($C$6*$H$6)*$D$6)</f>
        <v>0</v>
      </c>
      <c r="M6" s="184">
        <f t="shared" ref="M6:M12" si="4">K6-L6</f>
        <v>0</v>
      </c>
    </row>
    <row r="7" spans="1:13" ht="15" thickBot="1" x14ac:dyDescent="0.4">
      <c r="A7" s="49" t="s">
        <v>19</v>
      </c>
      <c r="B7" s="140" t="e">
        <f t="shared" si="0"/>
        <v>#DIV/0!</v>
      </c>
      <c r="C7" s="181">
        <v>0</v>
      </c>
      <c r="D7" s="51">
        <v>0</v>
      </c>
      <c r="E7" s="53">
        <f t="shared" si="1"/>
        <v>0</v>
      </c>
      <c r="F7" s="50"/>
      <c r="G7" s="179" t="str">
        <f t="shared" si="2"/>
        <v>Cerveja 3</v>
      </c>
      <c r="H7" s="139">
        <v>0</v>
      </c>
      <c r="I7" s="54">
        <v>0</v>
      </c>
      <c r="J7" s="56">
        <f t="shared" si="3"/>
        <v>0</v>
      </c>
      <c r="K7" s="184">
        <f>((($C$7*$H$7)*$D$7)*$K$4+((C7*H7)*D7))</f>
        <v>0</v>
      </c>
      <c r="L7" s="184">
        <f>(($C$7*$H$7)*$D$7)</f>
        <v>0</v>
      </c>
      <c r="M7" s="184">
        <f t="shared" si="4"/>
        <v>0</v>
      </c>
    </row>
    <row r="8" spans="1:13" ht="15" thickBot="1" x14ac:dyDescent="0.4">
      <c r="A8" s="49" t="s">
        <v>20</v>
      </c>
      <c r="B8" s="140" t="e">
        <f t="shared" si="0"/>
        <v>#DIV/0!</v>
      </c>
      <c r="C8" s="181">
        <v>0</v>
      </c>
      <c r="D8" s="51">
        <v>0</v>
      </c>
      <c r="E8" s="53">
        <f t="shared" si="1"/>
        <v>0</v>
      </c>
      <c r="F8" s="50"/>
      <c r="G8" s="179" t="str">
        <f t="shared" si="2"/>
        <v xml:space="preserve">Cerveja 4 </v>
      </c>
      <c r="H8" s="139">
        <v>0</v>
      </c>
      <c r="I8" s="54">
        <v>0</v>
      </c>
      <c r="J8" s="56">
        <f t="shared" si="3"/>
        <v>0</v>
      </c>
      <c r="K8" s="184">
        <f>((($C$8*$H$8)*$D$8)*$K$4+((C8*H8)*D8))</f>
        <v>0</v>
      </c>
      <c r="L8" s="184">
        <f>(($C$8*$H$8)*$D$8)</f>
        <v>0</v>
      </c>
      <c r="M8" s="184">
        <f t="shared" si="4"/>
        <v>0</v>
      </c>
    </row>
    <row r="9" spans="1:13" ht="15" thickBot="1" x14ac:dyDescent="0.4">
      <c r="A9" s="49" t="s">
        <v>21</v>
      </c>
      <c r="B9" s="140" t="e">
        <f t="shared" si="0"/>
        <v>#DIV/0!</v>
      </c>
      <c r="C9" s="181">
        <v>0</v>
      </c>
      <c r="D9" s="51">
        <v>0</v>
      </c>
      <c r="E9" s="53">
        <f t="shared" si="1"/>
        <v>0</v>
      </c>
      <c r="F9" s="50"/>
      <c r="G9" s="179" t="str">
        <f t="shared" si="2"/>
        <v>Cerveja 5</v>
      </c>
      <c r="H9" s="139">
        <v>0</v>
      </c>
      <c r="I9" s="54">
        <v>0</v>
      </c>
      <c r="J9" s="56">
        <f t="shared" si="3"/>
        <v>0</v>
      </c>
      <c r="K9" s="184">
        <f>((($C$9*$H$9)*$D$9)*$K$4+((C9*H9)*D9))</f>
        <v>0</v>
      </c>
      <c r="L9" s="184">
        <f>(($C$9*$H$9)*$D$9)</f>
        <v>0</v>
      </c>
      <c r="M9" s="184">
        <f t="shared" si="4"/>
        <v>0</v>
      </c>
    </row>
    <row r="10" spans="1:13" ht="15" thickBot="1" x14ac:dyDescent="0.4">
      <c r="A10" s="49" t="s">
        <v>22</v>
      </c>
      <c r="B10" s="140" t="e">
        <f t="shared" si="0"/>
        <v>#DIV/0!</v>
      </c>
      <c r="C10" s="181">
        <v>0</v>
      </c>
      <c r="D10" s="51">
        <v>0</v>
      </c>
      <c r="E10" s="53">
        <f t="shared" si="1"/>
        <v>0</v>
      </c>
      <c r="F10" s="50"/>
      <c r="G10" s="179" t="str">
        <f t="shared" si="2"/>
        <v>Cerveja 6</v>
      </c>
      <c r="H10" s="139">
        <v>0</v>
      </c>
      <c r="I10" s="54">
        <v>0</v>
      </c>
      <c r="J10" s="56">
        <f t="shared" si="3"/>
        <v>0</v>
      </c>
      <c r="K10" s="184">
        <f>((($C$10*$H$10)*$D$10)*$K$4+((C10*H10)*D10))</f>
        <v>0</v>
      </c>
      <c r="L10" s="184">
        <f>(($C$10*$H$10)*$D$10)</f>
        <v>0</v>
      </c>
      <c r="M10" s="184">
        <f t="shared" si="4"/>
        <v>0</v>
      </c>
    </row>
    <row r="11" spans="1:13" ht="15" thickBot="1" x14ac:dyDescent="0.4">
      <c r="A11" s="49" t="s">
        <v>23</v>
      </c>
      <c r="B11" s="140" t="e">
        <f t="shared" si="0"/>
        <v>#DIV/0!</v>
      </c>
      <c r="C11" s="181">
        <v>0</v>
      </c>
      <c r="D11" s="51">
        <v>0</v>
      </c>
      <c r="E11" s="53">
        <f t="shared" si="1"/>
        <v>0</v>
      </c>
      <c r="F11" s="50"/>
      <c r="G11" s="179" t="str">
        <f t="shared" si="2"/>
        <v xml:space="preserve">Cerveja 7 </v>
      </c>
      <c r="H11" s="139">
        <v>0</v>
      </c>
      <c r="I11" s="54">
        <v>0</v>
      </c>
      <c r="J11" s="56">
        <f t="shared" si="3"/>
        <v>0</v>
      </c>
      <c r="K11" s="184">
        <f>((($C$11*$H$11)*$D$11)*$K$4+((C11*H11)*D11))</f>
        <v>0</v>
      </c>
      <c r="L11" s="184">
        <f>(($C$11*$H$11)*$D$11)</f>
        <v>0</v>
      </c>
      <c r="M11" s="184">
        <f t="shared" si="4"/>
        <v>0</v>
      </c>
    </row>
    <row r="12" spans="1:13" ht="15" thickBot="1" x14ac:dyDescent="0.4">
      <c r="A12" s="49" t="s">
        <v>24</v>
      </c>
      <c r="B12" s="140" t="e">
        <f t="shared" si="0"/>
        <v>#DIV/0!</v>
      </c>
      <c r="C12" s="181">
        <v>0</v>
      </c>
      <c r="D12" s="51">
        <v>0</v>
      </c>
      <c r="E12" s="53">
        <f t="shared" si="1"/>
        <v>0</v>
      </c>
      <c r="F12" s="50"/>
      <c r="G12" s="179" t="str">
        <f t="shared" si="2"/>
        <v>Cerveja 8</v>
      </c>
      <c r="H12" s="139">
        <v>0</v>
      </c>
      <c r="I12" s="54">
        <v>0</v>
      </c>
      <c r="J12" s="56">
        <f t="shared" si="3"/>
        <v>0</v>
      </c>
      <c r="K12" s="184">
        <f>((($C$12*$H$12)*$D$12)*$K$4+((C12*H12)*D12))</f>
        <v>0</v>
      </c>
      <c r="L12" s="184">
        <f>(($C$12*$H$12)*$D$12)</f>
        <v>0</v>
      </c>
      <c r="M12" s="194">
        <f t="shared" si="4"/>
        <v>0</v>
      </c>
    </row>
    <row r="13" spans="1:13" ht="15" thickBot="1" x14ac:dyDescent="0.4">
      <c r="A13" s="49" t="s">
        <v>25</v>
      </c>
      <c r="B13" s="140" t="e">
        <f t="shared" si="0"/>
        <v>#DIV/0!</v>
      </c>
      <c r="C13" s="27">
        <v>0</v>
      </c>
      <c r="D13" s="51">
        <v>0</v>
      </c>
      <c r="E13" s="53">
        <f t="shared" si="1"/>
        <v>0</v>
      </c>
      <c r="F13" s="50"/>
      <c r="G13" s="57" t="str">
        <f t="shared" si="2"/>
        <v>Batata Frita</v>
      </c>
      <c r="H13" s="139">
        <v>0</v>
      </c>
      <c r="I13" s="54">
        <v>0</v>
      </c>
      <c r="J13" s="56">
        <f t="shared" si="3"/>
        <v>0</v>
      </c>
      <c r="K13" s="184">
        <f>((C13*H13)*D13)</f>
        <v>0</v>
      </c>
      <c r="L13" s="185"/>
      <c r="M13" s="188">
        <f>SUM(M5:M12)</f>
        <v>0</v>
      </c>
    </row>
    <row r="14" spans="1:13" ht="15" thickBot="1" x14ac:dyDescent="0.4">
      <c r="A14" s="49" t="s">
        <v>26</v>
      </c>
      <c r="B14" s="140" t="e">
        <f t="shared" si="0"/>
        <v>#DIV/0!</v>
      </c>
      <c r="C14" s="27">
        <v>0</v>
      </c>
      <c r="D14" s="51">
        <v>0</v>
      </c>
      <c r="E14" s="53">
        <f t="shared" si="1"/>
        <v>0</v>
      </c>
      <c r="F14" s="50"/>
      <c r="G14" s="57" t="str">
        <f t="shared" si="2"/>
        <v>hamburguer</v>
      </c>
      <c r="H14" s="139">
        <v>0</v>
      </c>
      <c r="I14" s="54">
        <v>0</v>
      </c>
      <c r="J14" s="56">
        <f t="shared" si="3"/>
        <v>0</v>
      </c>
      <c r="K14" s="184">
        <f t="shared" ref="K14:K30" si="5">((C14*H14)*D14)</f>
        <v>0</v>
      </c>
      <c r="L14" s="185"/>
    </row>
    <row r="15" spans="1:13" ht="15" thickBot="1" x14ac:dyDescent="0.4">
      <c r="A15" s="49" t="s">
        <v>27</v>
      </c>
      <c r="B15" s="140" t="e">
        <f t="shared" si="0"/>
        <v>#DIV/0!</v>
      </c>
      <c r="C15" s="27">
        <v>0</v>
      </c>
      <c r="D15" s="51">
        <v>0</v>
      </c>
      <c r="E15" s="53">
        <f t="shared" si="1"/>
        <v>0</v>
      </c>
      <c r="F15" s="50"/>
      <c r="G15" s="57" t="str">
        <f t="shared" si="2"/>
        <v>carne 1</v>
      </c>
      <c r="H15" s="139">
        <v>0</v>
      </c>
      <c r="I15" s="54">
        <v>0</v>
      </c>
      <c r="J15" s="56">
        <f t="shared" si="3"/>
        <v>0</v>
      </c>
      <c r="K15" s="184">
        <f t="shared" si="5"/>
        <v>0</v>
      </c>
      <c r="L15" s="185"/>
    </row>
    <row r="16" spans="1:13" ht="15" thickBot="1" x14ac:dyDescent="0.4">
      <c r="A16" s="49" t="s">
        <v>28</v>
      </c>
      <c r="B16" s="140" t="e">
        <f t="shared" si="0"/>
        <v>#DIV/0!</v>
      </c>
      <c r="C16" s="27">
        <v>0</v>
      </c>
      <c r="D16" s="51">
        <v>0</v>
      </c>
      <c r="E16" s="53">
        <f t="shared" si="1"/>
        <v>0</v>
      </c>
      <c r="F16" s="50"/>
      <c r="G16" s="57" t="str">
        <f t="shared" si="2"/>
        <v>carne 2</v>
      </c>
      <c r="H16" s="139">
        <v>0</v>
      </c>
      <c r="I16" s="54">
        <v>0</v>
      </c>
      <c r="J16" s="56">
        <f t="shared" si="3"/>
        <v>0</v>
      </c>
      <c r="K16" s="184">
        <f t="shared" si="5"/>
        <v>0</v>
      </c>
      <c r="L16" s="185"/>
    </row>
    <row r="17" spans="1:13" ht="15" thickBot="1" x14ac:dyDescent="0.4">
      <c r="A17" s="49" t="s">
        <v>29</v>
      </c>
      <c r="B17" s="140" t="e">
        <f t="shared" si="0"/>
        <v>#DIV/0!</v>
      </c>
      <c r="C17" s="27">
        <v>0</v>
      </c>
      <c r="D17" s="51">
        <v>0</v>
      </c>
      <c r="E17" s="53">
        <f t="shared" si="1"/>
        <v>0</v>
      </c>
      <c r="F17" s="50"/>
      <c r="G17" s="57" t="str">
        <f t="shared" si="2"/>
        <v>carne 3</v>
      </c>
      <c r="H17" s="139">
        <v>0</v>
      </c>
      <c r="I17" s="54">
        <v>0</v>
      </c>
      <c r="J17" s="56">
        <f t="shared" si="3"/>
        <v>0</v>
      </c>
      <c r="K17" s="184">
        <f t="shared" si="5"/>
        <v>0</v>
      </c>
      <c r="L17" s="185"/>
    </row>
    <row r="18" spans="1:13" ht="15" thickBot="1" x14ac:dyDescent="0.4">
      <c r="A18" s="49" t="s">
        <v>30</v>
      </c>
      <c r="B18" s="140" t="e">
        <f t="shared" si="0"/>
        <v>#DIV/0!</v>
      </c>
      <c r="C18" s="27">
        <v>0</v>
      </c>
      <c r="D18" s="51">
        <v>0</v>
      </c>
      <c r="E18" s="53">
        <f t="shared" si="1"/>
        <v>0</v>
      </c>
      <c r="F18" s="50"/>
      <c r="G18" s="57" t="str">
        <f t="shared" si="2"/>
        <v>Peito de frango</v>
      </c>
      <c r="H18" s="139">
        <v>0</v>
      </c>
      <c r="I18" s="54">
        <v>0</v>
      </c>
      <c r="J18" s="56">
        <f t="shared" si="3"/>
        <v>0</v>
      </c>
      <c r="K18" s="184">
        <f t="shared" si="5"/>
        <v>0</v>
      </c>
      <c r="L18" s="185"/>
    </row>
    <row r="19" spans="1:13" ht="15" thickBot="1" x14ac:dyDescent="0.4">
      <c r="A19" s="49" t="s">
        <v>31</v>
      </c>
      <c r="B19" s="140" t="e">
        <f t="shared" si="0"/>
        <v>#DIV/0!</v>
      </c>
      <c r="C19" s="27">
        <v>0</v>
      </c>
      <c r="D19" s="51">
        <v>0</v>
      </c>
      <c r="E19" s="53">
        <f t="shared" si="1"/>
        <v>0</v>
      </c>
      <c r="F19" s="50"/>
      <c r="G19" s="57" t="str">
        <f t="shared" si="2"/>
        <v>Frango a passarinho</v>
      </c>
      <c r="H19" s="139">
        <v>0</v>
      </c>
      <c r="I19" s="54">
        <v>0</v>
      </c>
      <c r="J19" s="56">
        <f t="shared" si="3"/>
        <v>0</v>
      </c>
      <c r="K19" s="184">
        <f t="shared" si="5"/>
        <v>0</v>
      </c>
      <c r="L19" s="185"/>
    </row>
    <row r="20" spans="1:13" ht="15" thickBot="1" x14ac:dyDescent="0.4">
      <c r="A20" s="49" t="s">
        <v>32</v>
      </c>
      <c r="B20" s="140" t="e">
        <f t="shared" si="0"/>
        <v>#DIV/0!</v>
      </c>
      <c r="C20" s="27">
        <v>0</v>
      </c>
      <c r="D20" s="51">
        <v>0</v>
      </c>
      <c r="E20" s="53">
        <f t="shared" si="1"/>
        <v>0</v>
      </c>
      <c r="F20" s="50"/>
      <c r="G20" s="57" t="str">
        <f t="shared" si="2"/>
        <v>Calabreza</v>
      </c>
      <c r="H20" s="139">
        <v>0</v>
      </c>
      <c r="I20" s="54">
        <v>0</v>
      </c>
      <c r="J20" s="56">
        <f t="shared" si="3"/>
        <v>0</v>
      </c>
      <c r="K20" s="184">
        <f t="shared" si="5"/>
        <v>0</v>
      </c>
      <c r="L20" s="185"/>
    </row>
    <row r="21" spans="1:13" ht="15" thickBot="1" x14ac:dyDescent="0.4">
      <c r="A21" s="49" t="s">
        <v>33</v>
      </c>
      <c r="B21" s="140" t="e">
        <f t="shared" si="0"/>
        <v>#DIV/0!</v>
      </c>
      <c r="C21" s="27">
        <v>0</v>
      </c>
      <c r="D21" s="51">
        <v>0</v>
      </c>
      <c r="E21" s="53">
        <f t="shared" si="1"/>
        <v>0</v>
      </c>
      <c r="F21" s="50"/>
      <c r="G21" s="57" t="str">
        <f t="shared" si="2"/>
        <v>Mandioca</v>
      </c>
      <c r="H21" s="139">
        <v>0</v>
      </c>
      <c r="I21" s="54">
        <v>0</v>
      </c>
      <c r="J21" s="56">
        <f t="shared" si="3"/>
        <v>0</v>
      </c>
      <c r="K21" s="184">
        <f t="shared" si="5"/>
        <v>0</v>
      </c>
      <c r="L21" s="185"/>
    </row>
    <row r="22" spans="1:13" ht="15" thickBot="1" x14ac:dyDescent="0.4">
      <c r="A22" s="49" t="s">
        <v>105</v>
      </c>
      <c r="B22" s="140" t="e">
        <f t="shared" si="0"/>
        <v>#DIV/0!</v>
      </c>
      <c r="C22" s="27">
        <v>0</v>
      </c>
      <c r="D22" s="51">
        <v>0</v>
      </c>
      <c r="E22" s="53">
        <f t="shared" si="1"/>
        <v>0</v>
      </c>
      <c r="F22" s="50"/>
      <c r="G22" s="57" t="str">
        <f t="shared" si="2"/>
        <v>Tilapia</v>
      </c>
      <c r="H22" s="139">
        <v>0</v>
      </c>
      <c r="I22" s="54">
        <v>0</v>
      </c>
      <c r="J22" s="56">
        <f t="shared" si="3"/>
        <v>0</v>
      </c>
      <c r="K22" s="184">
        <f t="shared" si="5"/>
        <v>0</v>
      </c>
      <c r="L22" s="185"/>
    </row>
    <row r="23" spans="1:13" ht="15" thickBot="1" x14ac:dyDescent="0.4">
      <c r="A23" s="49" t="s">
        <v>34</v>
      </c>
      <c r="B23" s="140" t="e">
        <f t="shared" si="0"/>
        <v>#DIV/0!</v>
      </c>
      <c r="C23" s="27">
        <v>0</v>
      </c>
      <c r="D23" s="51">
        <v>0</v>
      </c>
      <c r="E23" s="53">
        <f t="shared" si="1"/>
        <v>0</v>
      </c>
      <c r="F23" s="50"/>
      <c r="G23" s="57" t="str">
        <f t="shared" si="2"/>
        <v>Coração</v>
      </c>
      <c r="H23" s="139">
        <v>0</v>
      </c>
      <c r="I23" s="54">
        <v>0</v>
      </c>
      <c r="J23" s="56">
        <f t="shared" si="3"/>
        <v>0</v>
      </c>
      <c r="K23" s="184">
        <f t="shared" si="5"/>
        <v>0</v>
      </c>
      <c r="L23" s="185"/>
    </row>
    <row r="24" spans="1:13" ht="15" thickBot="1" x14ac:dyDescent="0.4">
      <c r="A24" s="49" t="s">
        <v>35</v>
      </c>
      <c r="B24" s="140" t="e">
        <f t="shared" si="0"/>
        <v>#DIV/0!</v>
      </c>
      <c r="C24" s="27">
        <v>0</v>
      </c>
      <c r="D24" s="51">
        <v>0</v>
      </c>
      <c r="E24" s="53">
        <f t="shared" si="1"/>
        <v>0</v>
      </c>
      <c r="F24" s="50"/>
      <c r="G24" s="57" t="str">
        <f t="shared" si="2"/>
        <v>Mandioca com bacon</v>
      </c>
      <c r="H24" s="139">
        <v>0</v>
      </c>
      <c r="I24" s="54">
        <v>0</v>
      </c>
      <c r="J24" s="56">
        <f t="shared" si="3"/>
        <v>0</v>
      </c>
      <c r="K24" s="184">
        <f t="shared" si="5"/>
        <v>0</v>
      </c>
      <c r="L24" s="185"/>
    </row>
    <row r="25" spans="1:13" ht="15" thickBot="1" x14ac:dyDescent="0.4">
      <c r="A25" s="49" t="s">
        <v>36</v>
      </c>
      <c r="B25" s="140" t="e">
        <f t="shared" si="0"/>
        <v>#DIV/0!</v>
      </c>
      <c r="C25" s="27">
        <v>0</v>
      </c>
      <c r="D25" s="51">
        <v>0</v>
      </c>
      <c r="E25" s="53">
        <f t="shared" si="1"/>
        <v>0</v>
      </c>
      <c r="F25" s="50"/>
      <c r="G25" s="57" t="str">
        <f t="shared" si="2"/>
        <v xml:space="preserve">Polenta </v>
      </c>
      <c r="H25" s="139">
        <v>0</v>
      </c>
      <c r="I25" s="54">
        <v>0</v>
      </c>
      <c r="J25" s="56">
        <f t="shared" si="3"/>
        <v>0</v>
      </c>
      <c r="K25" s="184">
        <f t="shared" si="5"/>
        <v>0</v>
      </c>
      <c r="L25" s="185"/>
    </row>
    <row r="26" spans="1:13" ht="15" thickBot="1" x14ac:dyDescent="0.4">
      <c r="A26" s="49" t="s">
        <v>37</v>
      </c>
      <c r="B26" s="140" t="e">
        <f t="shared" si="0"/>
        <v>#DIV/0!</v>
      </c>
      <c r="C26" s="27">
        <v>0</v>
      </c>
      <c r="D26" s="51">
        <v>0</v>
      </c>
      <c r="E26" s="53">
        <f t="shared" si="1"/>
        <v>0</v>
      </c>
      <c r="F26" s="50"/>
      <c r="G26" s="57" t="str">
        <f t="shared" si="2"/>
        <v>Polenta com queijo</v>
      </c>
      <c r="H26" s="139">
        <v>0</v>
      </c>
      <c r="I26" s="54">
        <v>0</v>
      </c>
      <c r="J26" s="56">
        <f t="shared" si="3"/>
        <v>0</v>
      </c>
      <c r="K26" s="184">
        <f t="shared" si="5"/>
        <v>0</v>
      </c>
      <c r="L26" s="185"/>
    </row>
    <row r="27" spans="1:13" ht="15" thickBot="1" x14ac:dyDescent="0.4">
      <c r="A27" s="49" t="s">
        <v>38</v>
      </c>
      <c r="B27" s="140" t="e">
        <f t="shared" si="0"/>
        <v>#DIV/0!</v>
      </c>
      <c r="C27" s="27">
        <v>0</v>
      </c>
      <c r="D27" s="51">
        <v>0</v>
      </c>
      <c r="E27" s="53">
        <f t="shared" si="1"/>
        <v>0</v>
      </c>
      <c r="F27" s="50"/>
      <c r="G27" s="57" t="str">
        <f t="shared" si="2"/>
        <v>Caipirinha vodka</v>
      </c>
      <c r="H27" s="139">
        <v>0</v>
      </c>
      <c r="I27" s="54">
        <v>0</v>
      </c>
      <c r="J27" s="56">
        <f t="shared" si="3"/>
        <v>0</v>
      </c>
      <c r="K27" s="184">
        <f t="shared" si="5"/>
        <v>0</v>
      </c>
      <c r="L27" s="185"/>
    </row>
    <row r="28" spans="1:13" ht="15" thickBot="1" x14ac:dyDescent="0.4">
      <c r="A28" s="49" t="s">
        <v>39</v>
      </c>
      <c r="B28" s="140" t="e">
        <f t="shared" si="0"/>
        <v>#DIV/0!</v>
      </c>
      <c r="C28" s="27">
        <v>0</v>
      </c>
      <c r="D28" s="51">
        <v>0</v>
      </c>
      <c r="E28" s="53">
        <f t="shared" si="1"/>
        <v>0</v>
      </c>
      <c r="F28" s="50"/>
      <c r="G28" s="57" t="str">
        <f t="shared" si="2"/>
        <v>Caipirinha Cachaça</v>
      </c>
      <c r="H28" s="139">
        <v>0</v>
      </c>
      <c r="I28" s="54">
        <v>0</v>
      </c>
      <c r="J28" s="56">
        <f t="shared" si="3"/>
        <v>0</v>
      </c>
      <c r="K28" s="184">
        <f t="shared" si="5"/>
        <v>0</v>
      </c>
      <c r="L28" s="185"/>
    </row>
    <row r="29" spans="1:13" ht="15" thickBot="1" x14ac:dyDescent="0.4">
      <c r="A29" s="49"/>
      <c r="B29" s="140"/>
      <c r="C29" s="27">
        <v>0</v>
      </c>
      <c r="D29" s="51">
        <v>0</v>
      </c>
      <c r="E29" s="53">
        <f t="shared" ref="E29:E30" si="6">(C29*D29)*B29</f>
        <v>0</v>
      </c>
      <c r="F29" s="50"/>
      <c r="G29" s="57">
        <f t="shared" si="2"/>
        <v>0</v>
      </c>
      <c r="H29" s="139">
        <v>0</v>
      </c>
      <c r="I29" s="54">
        <v>0</v>
      </c>
      <c r="J29" s="56">
        <f t="shared" si="3"/>
        <v>0</v>
      </c>
      <c r="K29" s="184">
        <f t="shared" si="5"/>
        <v>0</v>
      </c>
      <c r="L29" s="185"/>
    </row>
    <row r="30" spans="1:13" ht="15" thickBot="1" x14ac:dyDescent="0.4">
      <c r="A30" s="49"/>
      <c r="B30" s="140"/>
      <c r="C30" s="27">
        <v>0</v>
      </c>
      <c r="D30" s="51">
        <v>0</v>
      </c>
      <c r="E30" s="53">
        <f t="shared" si="6"/>
        <v>0</v>
      </c>
      <c r="F30" s="50"/>
      <c r="G30" s="57">
        <f t="shared" si="2"/>
        <v>0</v>
      </c>
      <c r="H30" s="139">
        <v>0</v>
      </c>
      <c r="I30" s="54">
        <v>0</v>
      </c>
      <c r="J30" s="56">
        <f t="shared" si="3"/>
        <v>0</v>
      </c>
      <c r="K30" s="184">
        <f t="shared" si="5"/>
        <v>0</v>
      </c>
      <c r="L30" s="185"/>
    </row>
    <row r="31" spans="1:13" s="5" customFormat="1" ht="16" thickBot="1" x14ac:dyDescent="0.4">
      <c r="A31" s="66" t="s">
        <v>52</v>
      </c>
      <c r="B31" s="130" t="e">
        <f>AVERAGE(B5:B30)</f>
        <v>#DIV/0!</v>
      </c>
      <c r="C31" s="67"/>
      <c r="D31" s="67"/>
      <c r="E31" s="69">
        <f>SUM(E5:E30)</f>
        <v>0</v>
      </c>
      <c r="F31" s="60"/>
      <c r="G31" s="66" t="s">
        <v>52</v>
      </c>
      <c r="H31" s="130">
        <f>AVERAGE(H5:H30)</f>
        <v>0</v>
      </c>
      <c r="I31" s="67"/>
      <c r="J31" s="68">
        <f>SUM(J5:J30)</f>
        <v>0</v>
      </c>
      <c r="K31" s="68">
        <f>SUM(K5:K30)</f>
        <v>0</v>
      </c>
      <c r="L31" s="59">
        <f>SUM(L5:L12)</f>
        <v>0</v>
      </c>
      <c r="M31" s="186">
        <f>SUM(K13:K30)</f>
        <v>0</v>
      </c>
    </row>
    <row r="32" spans="1:13" ht="16" thickBot="1" x14ac:dyDescent="0.4">
      <c r="M32" s="187">
        <f>L31+M31</f>
        <v>0</v>
      </c>
    </row>
  </sheetData>
  <mergeCells count="7">
    <mergeCell ref="A3:A4"/>
    <mergeCell ref="C3:E3"/>
    <mergeCell ref="I3:J3"/>
    <mergeCell ref="G3:G4"/>
    <mergeCell ref="A1:J1"/>
    <mergeCell ref="B3:B4"/>
    <mergeCell ref="H3:H4"/>
  </mergeCells>
  <pageMargins left="0.7" right="0.7" top="0.75" bottom="0.75" header="0.3" footer="0.3"/>
  <pageSetup paperSize="9" scale="9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showGridLines="0" zoomScale="110" zoomScaleNormal="110" zoomScaleSheetLayoutView="115" workbookViewId="0"/>
  </sheetViews>
  <sheetFormatPr defaultRowHeight="14.5" x14ac:dyDescent="0.35"/>
  <cols>
    <col min="5" max="5" width="9.90625" customWidth="1"/>
    <col min="7" max="7" width="11.7265625" bestFit="1" customWidth="1"/>
    <col min="8" max="8" width="8.36328125" style="142" bestFit="1" customWidth="1"/>
    <col min="13" max="13" width="18.7265625" bestFit="1" customWidth="1"/>
    <col min="14" max="14" width="10.08984375" bestFit="1" customWidth="1"/>
    <col min="15" max="15" width="13" bestFit="1" customWidth="1"/>
  </cols>
  <sheetData>
    <row r="1" spans="1:15" ht="15" thickBot="1" x14ac:dyDescent="0.4"/>
    <row r="2" spans="1:15" ht="16" thickBot="1" x14ac:dyDescent="0.4">
      <c r="A2" s="216" t="s">
        <v>106</v>
      </c>
      <c r="B2" s="216"/>
      <c r="C2" s="216"/>
      <c r="D2" s="216"/>
      <c r="E2" s="216"/>
      <c r="F2" s="216"/>
      <c r="G2" s="216"/>
      <c r="H2" s="216"/>
      <c r="L2" s="217" t="s">
        <v>111</v>
      </c>
      <c r="M2" s="218"/>
      <c r="N2" s="218"/>
      <c r="O2" s="219"/>
    </row>
    <row r="3" spans="1:15" ht="15" thickBot="1" x14ac:dyDescent="0.4"/>
    <row r="4" spans="1:15" ht="15" thickBot="1" x14ac:dyDescent="0.4">
      <c r="H4" s="152" t="s">
        <v>107</v>
      </c>
      <c r="L4" t="s">
        <v>112</v>
      </c>
      <c r="M4" s="149" t="s">
        <v>113</v>
      </c>
      <c r="N4" s="147">
        <f>G17</f>
        <v>2.5000000000000001E-3</v>
      </c>
      <c r="O4" s="148" t="e">
        <f>N4/N5</f>
        <v>#DIV/0!</v>
      </c>
    </row>
    <row r="5" spans="1:15" ht="15.5" x14ac:dyDescent="0.35">
      <c r="A5" s="133" t="s">
        <v>88</v>
      </c>
      <c r="B5" s="133"/>
      <c r="C5" s="133"/>
      <c r="D5" s="133"/>
      <c r="E5" s="133"/>
      <c r="F5" s="133"/>
      <c r="G5" s="134">
        <f>G6+G6</f>
        <v>0</v>
      </c>
      <c r="H5" s="134">
        <v>100</v>
      </c>
      <c r="M5" s="142" t="s">
        <v>110</v>
      </c>
      <c r="N5" s="144" t="e">
        <f>I15</f>
        <v>#DIV/0!</v>
      </c>
    </row>
    <row r="6" spans="1:15" x14ac:dyDescent="0.35">
      <c r="B6" t="s">
        <v>89</v>
      </c>
      <c r="F6" s="136">
        <f>CO!R21</f>
        <v>0.5</v>
      </c>
      <c r="G6" s="132">
        <f>(FAxC!$J$31)*F6</f>
        <v>0</v>
      </c>
      <c r="H6" s="143" t="e">
        <f>(G6/$G$5)*$H$5</f>
        <v>#DIV/0!</v>
      </c>
    </row>
    <row r="7" spans="1:15" x14ac:dyDescent="0.35">
      <c r="B7" t="s">
        <v>90</v>
      </c>
      <c r="F7" s="136">
        <f>CO!R22</f>
        <v>0.5</v>
      </c>
      <c r="G7" s="132">
        <f>(FAxC!$J$31)*F7</f>
        <v>0</v>
      </c>
      <c r="H7" s="143" t="e">
        <f t="shared" ref="H7:H42" si="0">(G7/$G$5)*$H$5</f>
        <v>#DIV/0!</v>
      </c>
    </row>
    <row r="8" spans="1:15" ht="15" thickBot="1" x14ac:dyDescent="0.4">
      <c r="H8" s="143"/>
    </row>
    <row r="9" spans="1:15" ht="16" thickBot="1" x14ac:dyDescent="0.4">
      <c r="A9" s="133" t="s">
        <v>94</v>
      </c>
      <c r="B9" s="133"/>
      <c r="C9" s="133"/>
      <c r="D9" s="133"/>
      <c r="E9" s="133"/>
      <c r="F9" s="133"/>
      <c r="G9" s="134">
        <f>G10+G11+G12+G13</f>
        <v>0</v>
      </c>
      <c r="H9" s="134" t="e">
        <f t="shared" si="0"/>
        <v>#DIV/0!</v>
      </c>
      <c r="L9" s="220" t="s">
        <v>114</v>
      </c>
      <c r="M9" s="221"/>
      <c r="N9" s="221"/>
      <c r="O9" s="222"/>
    </row>
    <row r="10" spans="1:15" ht="15" thickBot="1" x14ac:dyDescent="0.4">
      <c r="B10" t="s">
        <v>95</v>
      </c>
      <c r="F10" s="137" t="e">
        <f>FAxC!B31</f>
        <v>#DIV/0!</v>
      </c>
      <c r="G10" s="131">
        <f>FAxC!K31</f>
        <v>0</v>
      </c>
      <c r="H10" s="143" t="e">
        <f t="shared" si="0"/>
        <v>#DIV/0!</v>
      </c>
    </row>
    <row r="11" spans="1:15" ht="16" thickBot="1" x14ac:dyDescent="0.4">
      <c r="B11" t="s">
        <v>96</v>
      </c>
      <c r="F11" s="135">
        <v>0.09</v>
      </c>
      <c r="G11" s="131">
        <f>$G$5*F11</f>
        <v>0</v>
      </c>
      <c r="H11" s="143" t="e">
        <f t="shared" si="0"/>
        <v>#DIV/0!</v>
      </c>
      <c r="L11" t="s">
        <v>117</v>
      </c>
      <c r="M11" s="149" t="s">
        <v>115</v>
      </c>
      <c r="N11" s="147">
        <f>G17+G42</f>
        <v>5953.4724999999999</v>
      </c>
      <c r="O11" s="148" t="e">
        <f>N11/N12</f>
        <v>#DIV/0!</v>
      </c>
    </row>
    <row r="12" spans="1:15" ht="16" thickBot="1" x14ac:dyDescent="0.4">
      <c r="B12" t="s">
        <v>97</v>
      </c>
      <c r="F12" s="135">
        <v>0.02</v>
      </c>
      <c r="G12" s="131">
        <f t="shared" ref="G12:G13" si="1">$G$5*F12</f>
        <v>0</v>
      </c>
      <c r="H12" s="143" t="e">
        <f t="shared" si="0"/>
        <v>#DIV/0!</v>
      </c>
      <c r="M12" s="142" t="s">
        <v>110</v>
      </c>
      <c r="N12" s="144" t="e">
        <f>I15</f>
        <v>#DIV/0!</v>
      </c>
    </row>
    <row r="13" spans="1:15" ht="15.5" x14ac:dyDescent="0.35">
      <c r="B13" t="s">
        <v>98</v>
      </c>
      <c r="F13" s="135">
        <v>0.01</v>
      </c>
      <c r="G13" s="131">
        <f t="shared" si="1"/>
        <v>0</v>
      </c>
      <c r="H13" s="143" t="e">
        <f t="shared" si="0"/>
        <v>#DIV/0!</v>
      </c>
    </row>
    <row r="14" spans="1:15" ht="15" thickBot="1" x14ac:dyDescent="0.4">
      <c r="H14" s="143"/>
    </row>
    <row r="15" spans="1:15" ht="16" thickBot="1" x14ac:dyDescent="0.4">
      <c r="A15" s="133" t="s">
        <v>99</v>
      </c>
      <c r="B15" s="133"/>
      <c r="C15" s="133"/>
      <c r="D15" s="133"/>
      <c r="E15" s="133"/>
      <c r="F15" s="133"/>
      <c r="G15" s="134">
        <f>G5-G9</f>
        <v>0</v>
      </c>
      <c r="H15" s="134" t="e">
        <f t="shared" si="0"/>
        <v>#DIV/0!</v>
      </c>
      <c r="I15" s="145" t="e">
        <f>H15/100</f>
        <v>#DIV/0!</v>
      </c>
      <c r="L15" s="223" t="s">
        <v>116</v>
      </c>
      <c r="M15" s="224"/>
      <c r="N15" s="224"/>
      <c r="O15" s="225"/>
    </row>
    <row r="16" spans="1:15" ht="15" thickBot="1" x14ac:dyDescent="0.4">
      <c r="H16" s="143"/>
      <c r="I16" s="146" t="s">
        <v>110</v>
      </c>
    </row>
    <row r="17" spans="1:15" ht="16" thickBot="1" x14ac:dyDescent="0.4">
      <c r="A17" s="133" t="s">
        <v>100</v>
      </c>
      <c r="B17" s="133"/>
      <c r="C17" s="133"/>
      <c r="D17" s="133"/>
      <c r="E17" s="133"/>
      <c r="F17" s="133"/>
      <c r="G17" s="134">
        <f>SUM(G18:G38)</f>
        <v>2.5000000000000001E-3</v>
      </c>
      <c r="H17" s="134" t="e">
        <f t="shared" si="0"/>
        <v>#DIV/0!</v>
      </c>
      <c r="L17" t="s">
        <v>118</v>
      </c>
      <c r="M17" s="149" t="s">
        <v>119</v>
      </c>
      <c r="N17" s="147">
        <f>G17+N20</f>
        <v>6000.0024999999996</v>
      </c>
      <c r="O17" s="148" t="e">
        <f>N17/N18</f>
        <v>#DIV/0!</v>
      </c>
    </row>
    <row r="18" spans="1:15" x14ac:dyDescent="0.35">
      <c r="B18" t="str">
        <f>CO!I17</f>
        <v>Mão-de-Obra + Encargos</v>
      </c>
      <c r="G18" s="131">
        <f>CO!K17</f>
        <v>0</v>
      </c>
      <c r="H18" s="143" t="e">
        <f t="shared" si="0"/>
        <v>#DIV/0!</v>
      </c>
      <c r="M18" s="142" t="s">
        <v>110</v>
      </c>
      <c r="N18" s="144" t="e">
        <f>I15</f>
        <v>#DIV/0!</v>
      </c>
    </row>
    <row r="19" spans="1:15" ht="15" thickBot="1" x14ac:dyDescent="0.4">
      <c r="B19" t="str">
        <f>CO!I18</f>
        <v>Retirada dos Sócios (Pró-Labore)</v>
      </c>
      <c r="G19" s="131">
        <f>CO!K18</f>
        <v>0</v>
      </c>
      <c r="H19" s="143" t="e">
        <f t="shared" si="0"/>
        <v>#DIV/0!</v>
      </c>
    </row>
    <row r="20" spans="1:15" ht="16" thickBot="1" x14ac:dyDescent="0.4">
      <c r="B20" t="str">
        <f>CO!I19</f>
        <v>Água</v>
      </c>
      <c r="G20" s="131">
        <f>CO!K19</f>
        <v>0</v>
      </c>
      <c r="H20" s="143" t="e">
        <f t="shared" si="0"/>
        <v>#DIV/0!</v>
      </c>
      <c r="M20" s="150" t="s">
        <v>120</v>
      </c>
      <c r="N20" s="151">
        <v>6000</v>
      </c>
    </row>
    <row r="21" spans="1:15" x14ac:dyDescent="0.35">
      <c r="B21" t="str">
        <f>CO!I20</f>
        <v>Luz</v>
      </c>
      <c r="G21" s="131">
        <f>CO!K20</f>
        <v>0</v>
      </c>
      <c r="H21" s="143" t="e">
        <f t="shared" si="0"/>
        <v>#DIV/0!</v>
      </c>
    </row>
    <row r="22" spans="1:15" x14ac:dyDescent="0.35">
      <c r="B22" t="str">
        <f>CO!I21</f>
        <v>Telefone</v>
      </c>
      <c r="G22" s="131">
        <f>CO!K21</f>
        <v>0</v>
      </c>
      <c r="H22" s="143" t="e">
        <f t="shared" si="0"/>
        <v>#DIV/0!</v>
      </c>
    </row>
    <row r="23" spans="1:15" x14ac:dyDescent="0.35">
      <c r="B23" t="str">
        <f>CO!I22</f>
        <v>Contador</v>
      </c>
      <c r="G23" s="131">
        <f>CO!K22</f>
        <v>0</v>
      </c>
      <c r="H23" s="143" t="e">
        <f t="shared" si="0"/>
        <v>#DIV/0!</v>
      </c>
    </row>
    <row r="24" spans="1:15" x14ac:dyDescent="0.35">
      <c r="B24" t="str">
        <f>CO!I23</f>
        <v>Despesas com Veículos</v>
      </c>
      <c r="G24" s="131">
        <f>CO!K23</f>
        <v>0</v>
      </c>
      <c r="H24" s="143" t="e">
        <f t="shared" si="0"/>
        <v>#DIV/0!</v>
      </c>
    </row>
    <row r="25" spans="1:15" x14ac:dyDescent="0.35">
      <c r="B25" t="str">
        <f>CO!I24</f>
        <v>Material de Expediente e Consumo</v>
      </c>
      <c r="G25" s="131">
        <f>CO!K24</f>
        <v>0</v>
      </c>
      <c r="H25" s="143" t="e">
        <f t="shared" si="0"/>
        <v>#DIV/0!</v>
      </c>
    </row>
    <row r="26" spans="1:15" x14ac:dyDescent="0.35">
      <c r="B26" t="str">
        <f>CO!I25</f>
        <v>Página da internet</v>
      </c>
      <c r="G26" s="131">
        <f>CO!K25</f>
        <v>0</v>
      </c>
      <c r="H26" s="143" t="e">
        <f t="shared" si="0"/>
        <v>#DIV/0!</v>
      </c>
    </row>
    <row r="27" spans="1:15" x14ac:dyDescent="0.35">
      <c r="B27" t="str">
        <f>CO!I26</f>
        <v>Seguros</v>
      </c>
      <c r="G27" s="131">
        <f>CO!K26</f>
        <v>0</v>
      </c>
      <c r="H27" s="143" t="e">
        <f t="shared" si="0"/>
        <v>#DIV/0!</v>
      </c>
    </row>
    <row r="28" spans="1:15" x14ac:dyDescent="0.35">
      <c r="B28" t="str">
        <f>CO!I27</f>
        <v>Propaganda e Publicidade</v>
      </c>
      <c r="G28" s="131">
        <f>CO!K27</f>
        <v>0</v>
      </c>
      <c r="H28" s="143" t="e">
        <f t="shared" si="0"/>
        <v>#DIV/0!</v>
      </c>
    </row>
    <row r="29" spans="1:15" x14ac:dyDescent="0.35">
      <c r="B29" t="str">
        <f>CO!I28</f>
        <v>Depreciação Mensal</v>
      </c>
      <c r="G29" s="131">
        <f>CO!K28</f>
        <v>2.5000000000000001E-3</v>
      </c>
      <c r="H29" s="143" t="e">
        <f t="shared" si="0"/>
        <v>#DIV/0!</v>
      </c>
    </row>
    <row r="30" spans="1:15" x14ac:dyDescent="0.35">
      <c r="B30" t="str">
        <f>CO!I29</f>
        <v>Manutenção dos estabelecimento</v>
      </c>
      <c r="G30" s="131">
        <f>CO!K29</f>
        <v>0</v>
      </c>
      <c r="H30" s="143" t="e">
        <f t="shared" si="0"/>
        <v>#DIV/0!</v>
      </c>
    </row>
    <row r="31" spans="1:15" x14ac:dyDescent="0.35">
      <c r="B31" t="str">
        <f>CO!I30</f>
        <v>Convênios com empresas</v>
      </c>
      <c r="G31" s="131">
        <f>CO!K30</f>
        <v>0</v>
      </c>
      <c r="H31" s="143" t="e">
        <f t="shared" si="0"/>
        <v>#DIV/0!</v>
      </c>
    </row>
    <row r="32" spans="1:15" x14ac:dyDescent="0.35">
      <c r="B32" t="str">
        <f>CO!I31</f>
        <v>Despesas de Viagem</v>
      </c>
      <c r="G32" s="131">
        <f>CO!K31</f>
        <v>0</v>
      </c>
      <c r="H32" s="143" t="e">
        <f t="shared" si="0"/>
        <v>#DIV/0!</v>
      </c>
    </row>
    <row r="33" spans="1:8" x14ac:dyDescent="0.35">
      <c r="B33" t="str">
        <f>CO!I32</f>
        <v>Serviços de Terceiros</v>
      </c>
      <c r="G33" s="131">
        <f>CO!K32</f>
        <v>0</v>
      </c>
      <c r="H33" s="143" t="e">
        <f t="shared" si="0"/>
        <v>#DIV/0!</v>
      </c>
    </row>
    <row r="34" spans="1:8" x14ac:dyDescent="0.35">
      <c r="B34" t="str">
        <f>CO!I33</f>
        <v>Serviços de vigilância</v>
      </c>
      <c r="G34" s="131">
        <f>CO!K33</f>
        <v>0</v>
      </c>
      <c r="H34" s="143" t="e">
        <f t="shared" si="0"/>
        <v>#DIV/0!</v>
      </c>
    </row>
    <row r="35" spans="1:8" x14ac:dyDescent="0.35">
      <c r="B35" t="str">
        <f>CO!I34</f>
        <v>Taxas Bancárias</v>
      </c>
      <c r="G35" s="131">
        <f>CO!K34</f>
        <v>0</v>
      </c>
      <c r="H35" s="143" t="e">
        <f t="shared" si="0"/>
        <v>#DIV/0!</v>
      </c>
    </row>
    <row r="36" spans="1:8" x14ac:dyDescent="0.35">
      <c r="B36" t="str">
        <f>CO!I35</f>
        <v>Alvarás e licenças</v>
      </c>
      <c r="G36" s="131">
        <f>CO!K35</f>
        <v>0</v>
      </c>
      <c r="H36" s="143" t="e">
        <f t="shared" si="0"/>
        <v>#DIV/0!</v>
      </c>
    </row>
    <row r="37" spans="1:8" x14ac:dyDescent="0.35">
      <c r="B37">
        <f>CO!I36</f>
        <v>0</v>
      </c>
      <c r="G37" s="131">
        <f>CO!K36</f>
        <v>0</v>
      </c>
      <c r="H37" s="143"/>
    </row>
    <row r="38" spans="1:8" x14ac:dyDescent="0.35">
      <c r="B38">
        <f>CO!I37</f>
        <v>0</v>
      </c>
      <c r="G38" s="131">
        <f>CO!K37</f>
        <v>0</v>
      </c>
      <c r="H38" s="143"/>
    </row>
    <row r="39" spans="1:8" x14ac:dyDescent="0.35">
      <c r="H39" s="143"/>
    </row>
    <row r="40" spans="1:8" ht="15.5" x14ac:dyDescent="0.35">
      <c r="A40" s="133" t="s">
        <v>101</v>
      </c>
      <c r="B40" s="133"/>
      <c r="C40" s="133"/>
      <c r="D40" s="133"/>
      <c r="E40" s="133"/>
      <c r="F40" s="133"/>
      <c r="G40" s="134">
        <f>G15-G17</f>
        <v>-2.5000000000000001E-3</v>
      </c>
      <c r="H40" s="134" t="e">
        <f t="shared" si="0"/>
        <v>#DIV/0!</v>
      </c>
    </row>
    <row r="42" spans="1:8" x14ac:dyDescent="0.35">
      <c r="A42" t="s">
        <v>108</v>
      </c>
      <c r="E42" t="s">
        <v>109</v>
      </c>
      <c r="G42" s="132">
        <v>5953.47</v>
      </c>
      <c r="H42" s="143" t="e">
        <f t="shared" si="0"/>
        <v>#DIV/0!</v>
      </c>
    </row>
    <row r="44" spans="1:8" ht="15.5" x14ac:dyDescent="0.35">
      <c r="A44" s="134" t="s">
        <v>142</v>
      </c>
      <c r="B44" s="134"/>
      <c r="C44" s="134"/>
      <c r="D44" s="134"/>
      <c r="E44" s="134"/>
      <c r="F44" s="134"/>
      <c r="G44" s="134">
        <f>G40-G42</f>
        <v>-5953.4724999999999</v>
      </c>
      <c r="H44" s="134" t="e">
        <f t="shared" ref="H44" si="2">(G44/$G$5)*$H$5</f>
        <v>#DIV/0!</v>
      </c>
    </row>
  </sheetData>
  <mergeCells count="4">
    <mergeCell ref="A2:H2"/>
    <mergeCell ref="L2:O2"/>
    <mergeCell ref="L9:O9"/>
    <mergeCell ref="L15:O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showGridLines="0" zoomScale="130" zoomScaleNormal="130" zoomScaleSheetLayoutView="130" workbookViewId="0"/>
  </sheetViews>
  <sheetFormatPr defaultRowHeight="14.5" x14ac:dyDescent="0.35"/>
  <cols>
    <col min="1" max="1" width="2.54296875" customWidth="1"/>
    <col min="2" max="2" width="4.36328125" customWidth="1"/>
    <col min="3" max="3" width="4" customWidth="1"/>
    <col min="7" max="7" width="11.453125" bestFit="1" customWidth="1"/>
    <col min="8" max="8" width="0.54296875" customWidth="1"/>
    <col min="9" max="9" width="2.6328125" customWidth="1"/>
    <col min="10" max="10" width="4" customWidth="1"/>
    <col min="11" max="11" width="4.6328125" customWidth="1"/>
    <col min="12" max="12" width="8.7265625" customWidth="1"/>
    <col min="13" max="13" width="9.08984375" customWidth="1"/>
    <col min="14" max="14" width="11.453125" style="132" bestFit="1" customWidth="1"/>
    <col min="16" max="16" width="10.36328125" bestFit="1" customWidth="1"/>
  </cols>
  <sheetData>
    <row r="1" spans="1:16" ht="15" thickBot="1" x14ac:dyDescent="0.4"/>
    <row r="2" spans="1:16" ht="19" thickBot="1" x14ac:dyDescent="0.5">
      <c r="A2" s="195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201"/>
    </row>
    <row r="3" spans="1:16" ht="15" thickBot="1" x14ac:dyDescent="0.4"/>
    <row r="4" spans="1:16" x14ac:dyDescent="0.35">
      <c r="A4" s="153" t="s">
        <v>121</v>
      </c>
      <c r="B4" s="154"/>
      <c r="C4" s="154"/>
      <c r="D4" s="154"/>
      <c r="E4" s="154"/>
      <c r="F4" s="154"/>
      <c r="G4" s="155">
        <f>G5+G13</f>
        <v>5568.5</v>
      </c>
      <c r="H4" s="156"/>
      <c r="I4" s="157" t="s">
        <v>139</v>
      </c>
      <c r="J4" s="154"/>
      <c r="K4" s="154"/>
      <c r="L4" s="154"/>
      <c r="M4" s="154"/>
      <c r="N4" s="158">
        <f>N5+N13+N17</f>
        <v>3500</v>
      </c>
    </row>
    <row r="5" spans="1:16" ht="16" x14ac:dyDescent="0.5">
      <c r="A5" s="159"/>
      <c r="B5" s="160" t="s">
        <v>123</v>
      </c>
      <c r="G5" s="161">
        <f>G6+G7+G8</f>
        <v>5568.5</v>
      </c>
      <c r="H5" s="162"/>
      <c r="J5" s="160" t="s">
        <v>122</v>
      </c>
      <c r="N5" s="163">
        <f>N6+N7+N9+N8+N10</f>
        <v>3500</v>
      </c>
      <c r="P5" s="131"/>
    </row>
    <row r="6" spans="1:16" x14ac:dyDescent="0.35">
      <c r="A6" s="159"/>
      <c r="C6" t="s">
        <v>124</v>
      </c>
      <c r="G6" s="182">
        <f>9444.5-3876</f>
        <v>5568.5</v>
      </c>
      <c r="H6" s="162"/>
      <c r="K6" t="s">
        <v>127</v>
      </c>
      <c r="N6" s="164">
        <f>(FAxC!E31)*CO!R17</f>
        <v>0</v>
      </c>
    </row>
    <row r="7" spans="1:16" x14ac:dyDescent="0.35">
      <c r="A7" s="159"/>
      <c r="C7" t="s">
        <v>40</v>
      </c>
      <c r="G7">
        <v>0</v>
      </c>
      <c r="H7" s="162"/>
      <c r="K7" t="s">
        <v>128</v>
      </c>
      <c r="N7" s="164">
        <f>CO!K12</f>
        <v>0</v>
      </c>
    </row>
    <row r="8" spans="1:16" x14ac:dyDescent="0.35">
      <c r="A8" s="159"/>
      <c r="C8" t="s">
        <v>125</v>
      </c>
      <c r="G8" s="131">
        <f>FAxC!M32</f>
        <v>0</v>
      </c>
      <c r="H8" s="162"/>
      <c r="K8" t="s">
        <v>129</v>
      </c>
      <c r="N8" s="164">
        <f>CO!M12</f>
        <v>0</v>
      </c>
    </row>
    <row r="9" spans="1:16" x14ac:dyDescent="0.35">
      <c r="A9" s="159"/>
      <c r="H9" s="162"/>
      <c r="K9" t="s">
        <v>130</v>
      </c>
      <c r="N9" s="164">
        <f>DPE!G11</f>
        <v>0</v>
      </c>
    </row>
    <row r="10" spans="1:16" x14ac:dyDescent="0.35">
      <c r="A10" s="159"/>
      <c r="H10" s="162"/>
      <c r="K10" t="s">
        <v>133</v>
      </c>
      <c r="N10" s="164">
        <v>3500</v>
      </c>
    </row>
    <row r="11" spans="1:16" x14ac:dyDescent="0.35">
      <c r="A11" s="159"/>
      <c r="H11" s="162"/>
      <c r="N11" s="164"/>
    </row>
    <row r="12" spans="1:16" x14ac:dyDescent="0.35">
      <c r="A12" s="159"/>
      <c r="H12" s="162"/>
      <c r="N12" s="164"/>
    </row>
    <row r="13" spans="1:16" ht="16" x14ac:dyDescent="0.5">
      <c r="A13" s="165"/>
      <c r="B13" s="160" t="s">
        <v>126</v>
      </c>
      <c r="G13" s="161">
        <f>G14+G31</f>
        <v>0</v>
      </c>
      <c r="H13" s="166"/>
      <c r="J13" s="160" t="s">
        <v>131</v>
      </c>
      <c r="N13" s="163">
        <f>N14</f>
        <v>0</v>
      </c>
    </row>
    <row r="14" spans="1:16" ht="16" x14ac:dyDescent="0.5">
      <c r="A14" s="159"/>
      <c r="C14" s="160" t="s">
        <v>134</v>
      </c>
      <c r="G14" s="161">
        <f>SUM(G15:G29)</f>
        <v>0</v>
      </c>
      <c r="H14" s="166"/>
      <c r="K14" t="s">
        <v>132</v>
      </c>
      <c r="N14" s="164">
        <f>CO!C14</f>
        <v>0</v>
      </c>
    </row>
    <row r="15" spans="1:16" x14ac:dyDescent="0.35">
      <c r="A15" s="159"/>
      <c r="D15">
        <f>CO!E5</f>
        <v>0</v>
      </c>
      <c r="G15" s="131">
        <f>CO!F5</f>
        <v>0</v>
      </c>
      <c r="H15" s="167"/>
      <c r="N15" s="164"/>
    </row>
    <row r="16" spans="1:16" x14ac:dyDescent="0.35">
      <c r="A16" s="159"/>
      <c r="D16">
        <f>CO!E9</f>
        <v>0</v>
      </c>
      <c r="G16" s="131">
        <f>CO!F9</f>
        <v>0</v>
      </c>
      <c r="H16" s="167"/>
      <c r="N16" s="164"/>
    </row>
    <row r="17" spans="1:14" x14ac:dyDescent="0.35">
      <c r="A17" s="159"/>
      <c r="D17">
        <f>CO!E10</f>
        <v>0</v>
      </c>
      <c r="G17" s="131">
        <f>CO!F10</f>
        <v>0</v>
      </c>
      <c r="H17" s="167"/>
      <c r="J17" s="168" t="s">
        <v>136</v>
      </c>
      <c r="N17" s="169">
        <f>N18</f>
        <v>0</v>
      </c>
    </row>
    <row r="18" spans="1:14" ht="16" x14ac:dyDescent="0.5">
      <c r="A18" s="159"/>
      <c r="D18">
        <f>CO!E14</f>
        <v>0</v>
      </c>
      <c r="G18" s="131">
        <f>CO!F14</f>
        <v>0</v>
      </c>
      <c r="H18" s="167"/>
      <c r="K18" s="160" t="s">
        <v>137</v>
      </c>
      <c r="N18" s="163">
        <f>N19+N20</f>
        <v>0</v>
      </c>
    </row>
    <row r="19" spans="1:14" x14ac:dyDescent="0.35">
      <c r="A19" s="159"/>
      <c r="D19">
        <f>CO!E15</f>
        <v>0</v>
      </c>
      <c r="G19" s="131">
        <f>CO!F15</f>
        <v>0</v>
      </c>
      <c r="H19" s="167"/>
      <c r="L19" t="s">
        <v>138</v>
      </c>
      <c r="M19" t="str">
        <f>CO!A4</f>
        <v>A</v>
      </c>
      <c r="N19" s="164">
        <f>CO!C4</f>
        <v>0</v>
      </c>
    </row>
    <row r="20" spans="1:14" x14ac:dyDescent="0.35">
      <c r="A20" s="159"/>
      <c r="D20">
        <f>CO!E16</f>
        <v>0</v>
      </c>
      <c r="G20" s="131">
        <f>CO!F16</f>
        <v>0</v>
      </c>
      <c r="H20" s="167"/>
      <c r="L20" t="s">
        <v>138</v>
      </c>
      <c r="M20" t="str">
        <f>CO!A5</f>
        <v>B</v>
      </c>
      <c r="N20" s="164">
        <f>CO!C5</f>
        <v>0</v>
      </c>
    </row>
    <row r="21" spans="1:14" x14ac:dyDescent="0.35">
      <c r="A21" s="159"/>
      <c r="D21">
        <f>CO!E17</f>
        <v>0</v>
      </c>
      <c r="G21" s="131">
        <f>CO!F17</f>
        <v>0</v>
      </c>
      <c r="H21" s="167"/>
      <c r="N21" s="164"/>
    </row>
    <row r="22" spans="1:14" x14ac:dyDescent="0.35">
      <c r="A22" s="159"/>
      <c r="D22">
        <f>CO!E18</f>
        <v>0</v>
      </c>
      <c r="G22" s="131">
        <f>CO!F18</f>
        <v>0</v>
      </c>
      <c r="H22" s="167"/>
      <c r="N22" s="164"/>
    </row>
    <row r="23" spans="1:14" x14ac:dyDescent="0.35">
      <c r="A23" s="159"/>
      <c r="D23">
        <f>CO!E19</f>
        <v>0</v>
      </c>
      <c r="G23" s="131">
        <f>CO!F19</f>
        <v>0</v>
      </c>
      <c r="H23" s="167"/>
      <c r="N23" s="164"/>
    </row>
    <row r="24" spans="1:14" x14ac:dyDescent="0.35">
      <c r="A24" s="159"/>
      <c r="D24">
        <f>CO!E20</f>
        <v>0</v>
      </c>
      <c r="G24" s="131">
        <f>CO!F20</f>
        <v>0</v>
      </c>
      <c r="H24" s="167"/>
      <c r="N24" s="164"/>
    </row>
    <row r="25" spans="1:14" x14ac:dyDescent="0.35">
      <c r="A25" s="159"/>
      <c r="D25">
        <f>CO!E21</f>
        <v>0</v>
      </c>
      <c r="G25" s="131">
        <f>CO!F21</f>
        <v>0</v>
      </c>
      <c r="H25" s="167"/>
      <c r="N25" s="164"/>
    </row>
    <row r="26" spans="1:14" x14ac:dyDescent="0.35">
      <c r="A26" s="159"/>
      <c r="D26">
        <f>CO!E25</f>
        <v>0</v>
      </c>
      <c r="G26" s="131">
        <f>CO!F25</f>
        <v>0</v>
      </c>
      <c r="H26" s="167"/>
      <c r="N26" s="164"/>
    </row>
    <row r="27" spans="1:14" x14ac:dyDescent="0.35">
      <c r="A27" s="159"/>
      <c r="D27">
        <f>CO!E26</f>
        <v>0</v>
      </c>
      <c r="G27" s="131">
        <f>CO!F26</f>
        <v>0</v>
      </c>
      <c r="H27" s="167"/>
      <c r="N27" s="164"/>
    </row>
    <row r="28" spans="1:14" x14ac:dyDescent="0.35">
      <c r="A28" s="159"/>
      <c r="D28">
        <f>CO!E27</f>
        <v>0</v>
      </c>
      <c r="G28" s="131">
        <f>CO!F27</f>
        <v>0</v>
      </c>
      <c r="H28" s="167"/>
      <c r="N28" s="164"/>
    </row>
    <row r="29" spans="1:14" x14ac:dyDescent="0.35">
      <c r="A29" s="159"/>
      <c r="D29">
        <f>CO!E34</f>
        <v>0</v>
      </c>
      <c r="G29" s="131">
        <f>CO!F34</f>
        <v>0</v>
      </c>
      <c r="H29" s="167"/>
      <c r="N29" s="164"/>
    </row>
    <row r="30" spans="1:14" x14ac:dyDescent="0.35">
      <c r="A30" s="159"/>
      <c r="H30" s="162"/>
      <c r="N30" s="164"/>
    </row>
    <row r="31" spans="1:14" ht="16" x14ac:dyDescent="0.5">
      <c r="A31" s="159"/>
      <c r="C31" s="160" t="s">
        <v>135</v>
      </c>
      <c r="G31" s="161">
        <f>G32</f>
        <v>0</v>
      </c>
      <c r="H31" s="166"/>
      <c r="N31" s="164"/>
    </row>
    <row r="32" spans="1:14" ht="15" thickBot="1" x14ac:dyDescent="0.4">
      <c r="A32" s="170"/>
      <c r="B32" s="171"/>
      <c r="C32" s="171"/>
      <c r="D32" s="171">
        <f>CO!E31</f>
        <v>0</v>
      </c>
      <c r="E32" s="171"/>
      <c r="F32" s="171"/>
      <c r="G32" s="172">
        <f>CO!F31</f>
        <v>0</v>
      </c>
      <c r="H32" s="173"/>
      <c r="I32" s="171"/>
      <c r="J32" s="171"/>
      <c r="K32" s="171"/>
      <c r="L32" s="171"/>
      <c r="M32" s="171"/>
      <c r="N32" s="174"/>
    </row>
  </sheetData>
  <mergeCells count="1">
    <mergeCell ref="A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Apresentação</vt:lpstr>
      <vt:lpstr>CO</vt:lpstr>
      <vt:lpstr>FAxC</vt:lpstr>
      <vt:lpstr>DPE</vt:lpstr>
      <vt:lpstr>BP</vt:lpstr>
      <vt:lpstr>BP!Area_de_impressao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</dc:creator>
  <cp:lastModifiedBy>AFinanceiro</cp:lastModifiedBy>
  <cp:lastPrinted>2024-12-10T17:41:56Z</cp:lastPrinted>
  <dcterms:created xsi:type="dcterms:W3CDTF">2017-07-14T18:48:19Z</dcterms:created>
  <dcterms:modified xsi:type="dcterms:W3CDTF">2024-12-13T19:26:26Z</dcterms:modified>
</cp:coreProperties>
</file>